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6300" yWindow="0" windowWidth="12105" windowHeight="9825" tabRatio="669" firstSheet="16" activeTab="23"/>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45621"/>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<sst xmlns="http://schemas.openxmlformats.org/spreadsheetml/2006/main" count="7925" uniqueCount="1744">
  <si>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</si>
  <si>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</si>
  <si>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</si>
  <si>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</si>
  <si>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</si>
  <si>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</si>
  <si>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</si>
  <si>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</si>
  <si>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</si>
  <si>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</si>
  <si>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</si>
  <si>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</si>
  <si>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</si>
  <si>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</si>
  <si>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</si>
  <si>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</si>
  <si>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</si>
  <si>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</si>
  <si>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</si>
  <si>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</si>
  <si>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</si>
  <si>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</si>
  <si>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</si>
  <si>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</si>
  <si>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</si>
  <si>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</si>
  <si>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</si>
  <si>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</si>
  <si>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</si>
  <si>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</si>
  <si>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</si>
  <si>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</si>
  <si>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</si>
  <si>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</si>
  <si>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</si>
  <si>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</si>
  <si>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</si>
  <si>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</si>
  <si>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</si>
  <si>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</si>
  <si>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</si>
  <si>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</si>
  <si>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</si>
  <si>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</si>
  <si>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</si>
  <si>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</si>
  <si>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</si>
  <si>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</si>
  <si>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</si>
  <si>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</si>
  <si>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</si>
  <si>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</si>
  <si>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</si>
  <si>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</si>
  <si>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</si>
  <si>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</si>
  <si>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</si>
  <si>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</si>
  <si>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</si>
  <si>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</si>
  <si>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</si>
  <si>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</si>
  <si>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</si>
  <si>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</si>
  <si>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</si>
  <si>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</si>
  <si>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</si>
  <si>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</si>
  <si>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</si>
  <si>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</si>
  <si>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</si>
  <si>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</si>
  <si>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</si>
  <si>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</si>
  <si>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</si>
  <si>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</si>
  <si>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</si>
  <si>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</si>
  <si>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</si>
  <si>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</si>
  <si>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</si>
  <si>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</si>
  <si>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</si>
  <si>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</si>
  <si>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</si>
  <si>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</si>
  <si>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</si>
  <si>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</si>
  <si>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</si>
  <si>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</si>
  <si>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</si>
  <si>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</si>
  <si>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</si>
  <si>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</si>
  <si>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</si>
  <si>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</si>
  <si>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</si>
  <si>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</si>
  <si>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</si>
  <si>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</si>
  <si>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</si>
  <si>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</si>
  <si>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</si>
  <si>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</si>
  <si>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</si>
  <si>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</si>
  <si>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</si>
  <si>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</si>
  <si>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</si>
  <si>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</si>
  <si>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</si>
  <si>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</si>
  <si>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</si>
  <si>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</si>
  <si>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</si>
  <si>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</si>
  <si>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</si>
  <si>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</si>
  <si>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</si>
  <si>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</si>
  <si>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</si>
  <si>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</si>
  <si>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</si>
  <si>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</si>
  <si>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</si>
  <si>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</si>
  <si>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</si>
  <si>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</si>
  <si>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</si>
  <si>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</si>
  <si>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</si>
  <si>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</si>
  <si>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</si>
  <si>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</si>
  <si>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</si>
  <si>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</si>
  <si>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</si>
  <si>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</si>
  <si>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</si>
  <si>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</si>
  <si>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</si>
  <si>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</si>
  <si>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</si>
  <si>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</si>
  <si>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</si>
  <si>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</si>
  <si>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</si>
  <si>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</si>
  <si>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</si>
  <si>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</si>
  <si>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</si>
  <si>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</si>
  <si>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</si>
  <si>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</si>
  <si>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</si>
  <si>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</si>
  <si>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</si>
  <si>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</si>
  <si>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</si>
  <si>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</si>
  <si>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</si>
  <si>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</si>
  <si>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</si>
  <si>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</si>
  <si>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</si>
  <si>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</si>
  <si>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</si>
  <si>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</si>
  <si>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</si>
  <si>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</si>
  <si>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</si>
  <si>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</si>
  <si>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</si>
  <si>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</si>
  <si>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</si>
  <si>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</si>
  <si>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</si>
  <si>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</si>
  <si>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</si>
  <si>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</si>
  <si>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</si>
  <si>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</si>
  <si>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</si>
  <si>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</si>
  <si>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</si>
  <si>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</si>
  <si>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</si>
  <si>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</si>
  <si>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</si>
  <si>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</si>
  <si>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</si>
  <si>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</si>
  <si>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</si>
  <si>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</si>
  <si>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</si>
  <si>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</si>
  <si>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</si>
  <si>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</si>
  <si>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</si>
  <si>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</si>
  <si>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</si>
  <si>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</si>
  <si>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</si>
  <si>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</si>
  <si>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</si>
  <si>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</si>
  <si>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</si>
  <si>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</si>
  <si>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</si>
  <si>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</si>
  <si>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</si>
  <si>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</si>
  <si>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</si>
  <si>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</si>
  <si>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</si>
  <si>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</si>
  <si>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</si>
  <si>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</si>
  <si>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</si>
  <si>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</si>
  <si>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</si>
  <si>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</si>
  <si>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</si>
  <si>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</si>
  <si>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</si>
  <si>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</si>
  <si>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</si>
  <si>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</si>
  <si>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</si>
  <si>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</si>
  <si>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</si>
  <si>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</si>
  <si>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</si>
  <si>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</si>
  <si>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</si>
  <si>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</si>
  <si>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</si>
  <si>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</si>
  <si>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</si>
  <si>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</si>
  <si>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</si>
  <si>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</si>
  <si>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</si>
  <si>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</si>
  <si>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</si>
  <si>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</si>
  <si>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</si>
  <si>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</si>
  <si>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</si>
  <si>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</si>
  <si>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</si>
  <si>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</si>
  <si>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</si>
  <si>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</si>
  <si>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</si>
  <si>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</si>
  <si>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</si>
  <si>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</si>
  <si>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</si>
  <si>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</si>
  <si>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</si>
  <si>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</si>
  <si>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</si>
  <si>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</si>
  <si>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</si>
  <si>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</si>
  <si>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</si>
  <si>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</si>
  <si>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</si>
  <si>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</si>
  <si>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</si>
  <si>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</si>
  <si>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</si>
  <si>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</si>
  <si>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</si>
  <si>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</si>
  <si>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</si>
  <si>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</si>
  <si>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</si>
  <si>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</si>
  <si>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</si>
  <si>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</si>
  <si>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</si>
  <si>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</si>
  <si>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</si>
  <si>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</si>
  <si>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</si>
  <si>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</si>
  <si>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</si>
  <si>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</si>
  <si>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</si>
  <si>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</si>
  <si>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</si>
  <si>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</si>
  <si>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</si>
  <si>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</si>
  <si>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</si>
  <si>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</si>
  <si>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</si>
  <si>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</si>
  <si>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</si>
  <si>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</si>
  <si>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</si>
  <si>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</si>
  <si>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</si>
  <si>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</si>
  <si>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</si>
  <si>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</si>
  <si>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</si>
  <si>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</si>
  <si>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</si>
  <si>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</si>
  <si>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</si>
  <si>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</si>
  <si>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</si>
  <si>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</si>
  <si>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</si>
  <si>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</si>
  <si>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</si>
  <si>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</si>
  <si>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</si>
  <si>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</si>
  <si>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</si>
  <si>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</si>
  <si>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</si>
  <si>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</si>
  <si>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</si>
  <si>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</si>
  <si>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</si>
  <si>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</si>
  <si>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</si>
  <si>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</si>
  <si>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</si>
  <si>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</si>
  <si>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</si>
  <si>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</si>
  <si>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</si>
  <si>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</si>
  <si>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</si>
  <si>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</si>
  <si>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</si>
  <si>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</si>
  <si>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</si>
  <si>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</si>
  <si>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</si>
  <si>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</si>
  <si>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</si>
  <si>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</si>
  <si>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</si>
  <si>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</si>
  <si>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</si>
  <si>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</si>
  <si>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</si>
  <si>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</si>
  <si>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</si>
  <si>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</si>
  <si>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</si>
  <si>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</si>
  <si>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</si>
  <si>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</si>
  <si>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</si>
  <si>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</si>
  <si>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</si>
  <si>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</si>
  <si>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</si>
  <si>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</si>
  <si>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</si>
  <si>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</si>
  <si>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</si>
  <si>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</si>
  <si>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</si>
  <si>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</si>
  <si>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</si>
  <si>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</si>
  <si>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</si>
  <si>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</si>
  <si>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</si>
  <si>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</si>
  <si>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</si>
  <si>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</si>
  <si>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</si>
  <si>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</si>
  <si>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</si>
  <si>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</si>
  <si>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</si>
  <si>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</si>
  <si>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</si>
  <si>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</si>
  <si>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</si>
  <si>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</si>
  <si>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</si>
  <si>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</si>
  <si>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</si>
  <si>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</si>
  <si>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</si>
  <si>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</si>
  <si>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</si>
  <si>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</si>
  <si>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</si>
  <si>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</si>
  <si>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</si>
  <si>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</si>
  <si>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</si>
  <si>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</si>
  <si>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</si>
  <si>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</si>
  <si>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</si>
  <si>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</si>
  <si>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</si>
  <si>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</si>
  <si>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</si>
  <si>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</si>
  <si>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</si>
  <si>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</si>
  <si>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</si>
  <si>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</si>
  <si>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</si>
  <si>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</si>
  <si>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</si>
  <si>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</si>
  <si>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</si>
  <si>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</si>
  <si>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</si>
  <si>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</si>
  <si>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</si>
  <si>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</si>
  <si>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</si>
  <si>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</si>
  <si>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</si>
  <si>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</si>
  <si>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</si>
  <si>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</si>
  <si>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</si>
  <si>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</si>
  <si>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</si>
  <si>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</si>
  <si>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</si>
  <si>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</si>
  <si>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</si>
  <si>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</si>
  <si>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</si>
  <si>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</si>
  <si>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</si>
  <si>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</si>
  <si>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</si>
  <si>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</si>
  <si>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</si>
  <si>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</si>
  <si>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</si>
  <si>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</si>
  <si>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</si>
  <si>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</si>
  <si>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</si>
  <si>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</si>
  <si>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</si>
  <si>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</si>
  <si>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</si>
  <si>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</si>
  <si>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</si>
  <si>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</si>
  <si>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</si>
  <si>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</si>
  <si>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</si>
  <si>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</si>
  <si>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</si>
  <si>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</si>
  <si>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</si>
  <si>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</si>
  <si>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</si>
  <si>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</si>
  <si>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</si>
  <si>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</si>
  <si>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</si>
  <si>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</si>
  <si>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</si>
  <si>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</si>
  <si>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</si>
  <si>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</si>
  <si>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</si>
  <si>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</si>
  <si>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</si>
  <si>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</si>
  <si>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</si>
  <si>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</si>
  <si>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</si>
  <si>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</si>
  <si>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</si>
  <si>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</si>
  <si>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</si>
  <si>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</si>
  <si>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</si>
  <si>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</si>
  <si>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</si>
  <si>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</si>
  <si>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</si>
  <si>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</si>
  <si>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</si>
  <si>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</si>
  <si>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</si>
  <si>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</si>
  <si>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</si>
  <si>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</si>
  <si>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</si>
  <si>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</si>
  <si>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</si>
  <si>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</si>
  <si>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</si>
  <si>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</si>
  <si>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</si>
  <si>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</si>
  <si>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</si>
  <si>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</si>
  <si>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</si>
  <si>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</si>
  <si>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</si>
  <si>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</si>
  <si>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</si>
  <si>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</si>
  <si>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</si>
  <si>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</si>
  <si>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</si>
  <si>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</si>
  <si>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</si>
  <si>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</si>
  <si>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</si>
  <si>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</si>
  <si>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</si>
  <si>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</si>
  <si>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</si>
  <si>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</si>
  <si>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</si>
  <si>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</si>
  <si>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</si>
  <si>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</si>
  <si>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</si>
  <si>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</si>
  <si>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</si>
  <si>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</si>
  <si>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</si>
  <si>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</si>
  <si>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</si>
  <si>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</si>
  <si>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</si>
  <si>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</si>
  <si>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</si>
  <si>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</si>
  <si>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</si>
  <si>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</si>
  <si>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</si>
  <si>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</si>
  <si>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</si>
  <si>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</si>
  <si>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</si>
  <si>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</si>
  <si>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</si>
  <si>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</si>
  <si>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</si>
  <si>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</si>
  <si>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</si>
  <si>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</si>
  <si>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</si>
  <si>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</si>
  <si>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</si>
  <si>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</si>
  <si>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</si>
  <si>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</si>
  <si>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</si>
  <si>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</si>
  <si>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</si>
  <si>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</si>
  <si>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</si>
  <si>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</si>
  <si>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</si>
  <si>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</si>
  <si>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</si>
  <si>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</si>
  <si>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</si>
  <si>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</si>
  <si>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</si>
  <si>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</si>
  <si>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</si>
  <si>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</si>
  <si>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</si>
  <si>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</si>
  <si>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</si>
  <si>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</si>
  <si>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</si>
  <si>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</si>
  <si>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</si>
  <si>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</si>
  <si>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</si>
  <si>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</si>
  <si>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</si>
  <si>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</si>
  <si>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</si>
  <si>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</si>
  <si>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</si>
  <si>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</si>
  <si>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</si>
  <si>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</si>
  <si>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</si>
  <si>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</si>
  <si>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</si>
  <si>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</si>
  <si>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</si>
  <si>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</si>
  <si>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</si>
  <si>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</si>
  <si>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</si>
  <si>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</si>
  <si>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</si>
  <si>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</si>
  <si>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</si>
  <si>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</si>
  <si>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</si>
  <si>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</si>
  <si>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</si>
  <si>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</si>
  <si>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</si>
  <si>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</si>
  <si>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</si>
  <si>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</si>
  <si>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</si>
  <si>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</si>
  <si>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</si>
  <si>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</si>
  <si>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</si>
  <si>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</si>
  <si>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</si>
  <si>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</si>
  <si>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</si>
  <si>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</si>
  <si>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</si>
  <si>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</si>
  <si>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</si>
  <si>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</si>
  <si>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</si>
  <si>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</si>
  <si>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</si>
  <si>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</si>
  <si>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</si>
  <si>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</si>
  <si>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</si>
  <si>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</si>
  <si>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</si>
  <si>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</si>
  <si>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</si>
  <si>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</si>
  <si>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</si>
  <si>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</si>
  <si>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</si>
  <si>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</si>
  <si>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</si>
  <si>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</si>
  <si>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</si>
  <si>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</si>
  <si>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</si>
  <si>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</si>
  <si>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</si>
  <si>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</si>
  <si>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</si>
  <si>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</si>
  <si>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</si>
  <si>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</si>
  <si>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</si>
  <si>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</si>
  <si>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</si>
  <si>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</si>
  <si>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</si>
  <si>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</si>
  <si>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</si>
  <si>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</si>
  <si>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</si>
  <si>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</si>
  <si>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</si>
  <si>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</si>
  <si>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</si>
  <si>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</si>
  <si>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</si>
  <si>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</si>
  <si>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</si>
  <si>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</si>
  <si>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</si>
  <si>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</si>
  <si>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</si>
  <si>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</si>
  <si>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</si>
  <si>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</si>
  <si>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</si>
  <si>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</si>
  <si>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</si>
  <si>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</si>
  <si>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</si>
  <si>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</si>
  <si>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</si>
  <si>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</si>
  <si>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</si>
  <si>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</si>
  <si>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</si>
  <si>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</si>
  <si>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</si>
  <si>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</si>
  <si>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</si>
  <si>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</si>
  <si>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</si>
  <si>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</si>
  <si>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</si>
  <si>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</si>
  <si>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</si>
  <si>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</si>
  <si>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</si>
  <si>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</si>
  <si>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</si>
  <si>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</si>
  <si>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</si>
  <si>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</si>
  <si>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</si>
  <si>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</si>
  <si>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</si>
  <si>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</si>
  <si>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</si>
  <si>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</si>
  <si>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</si>
  <si>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</si>
  <si>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</si>
  <si>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</si>
  <si>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</si>
  <si>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</si>
  <si>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</si>
  <si>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</si>
  <si>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</si>
  <si>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</si>
  <si>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</si>
  <si>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</si>
  <si>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</si>
  <si>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</si>
  <si>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</si>
  <si>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</si>
  <si>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</si>
  <si>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</si>
  <si>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</si>
  <si>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</si>
  <si>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</si>
  <si>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</si>
  <si>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</si>
  <si>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</si>
  <si>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</si>
  <si>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</si>
  <si>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</si>
  <si>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</si>
  <si>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</si>
  <si>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</si>
  <si>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</si>
  <si>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</si>
  <si>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</si>
  <si>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</si>
  <si>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</si>
  <si>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</si>
  <si>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</si>
  <si>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</si>
  <si>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</si>
  <si>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</si>
  <si>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</si>
  <si>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</si>
  <si>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</si>
  <si>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</si>
  <si>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</si>
  <si>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</si>
  <si>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</si>
  <si>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</si>
  <si>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</si>
  <si>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</si>
  <si>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</si>
  <si>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</si>
  <si>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</si>
  <si>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</si>
  <si>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</si>
  <si>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</si>
  <si>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</si>
  <si>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</si>
  <si>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</si>
  <si>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</si>
  <si>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</si>
  <si>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</si>
  <si>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</si>
  <si>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</si>
  <si>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</si>
  <si>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</si>
  <si>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</si>
  <si>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</si>
  <si>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</si>
  <si>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</si>
  <si>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</si>
  <si>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</si>
  <si>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</si>
  <si>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</si>
  <si>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</si>
  <si>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</si>
  <si>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</si>
  <si>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</si>
  <si>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</si>
  <si>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</si>
  <si>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</si>
  <si>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</si>
  <si>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</si>
  <si>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</si>
  <si>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</si>
  <si>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</si>
  <si>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</si>
  <si>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</si>
  <si>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</si>
  <si>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</si>
  <si>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</si>
  <si>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</si>
  <si>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</si>
  <si>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</si>
  <si>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</si>
  <si>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</si>
  <si>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</si>
  <si>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</si>
  <si>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</si>
  <si>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</si>
  <si>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</si>
  <si>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</si>
  <si>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</si>
  <si>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</si>
  <si>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</si>
  <si>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</si>
  <si>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</si>
  <si>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</si>
  <si>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</si>
  <si>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</si>
  <si>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</si>
  <si>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</si>
  <si>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</si>
  <si>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</si>
  <si>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</si>
  <si>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</si>
  <si>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</si>
  <si>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</si>
  <si>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</si>
  <si>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</si>
  <si>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</si>
  <si>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</si>
  <si>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</si>
  <si>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</si>
  <si>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</si>
  <si>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</si>
  <si>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</si>
  <si>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</si>
  <si>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</si>
  <si>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</si>
  <si>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</si>
  <si>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</si>
  <si>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</si>
  <si>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</si>
  <si>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</si>
  <si>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</si>
  <si>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</si>
  <si>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</si>
  <si>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</si>
  <si>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</si>
  <si>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</si>
  <si>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</si>
  <si>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</si>
  <si>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</si>
  <si>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</si>
  <si>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</si>
  <si>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</si>
  <si>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</si>
  <si>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</si>
  <si>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</si>
  <si>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</si>
  <si>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</si>
  <si>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</si>
  <si>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</si>
  <si>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</si>
  <si>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</si>
  <si>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</si>
  <si>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</si>
  <si>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</si>
  <si>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</si>
  <si>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</si>
  <si>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</si>
  <si>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</si>
  <si>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</si>
  <si>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</si>
  <si>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</si>
  <si>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</si>
  <si>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</si>
  <si>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</si>
  <si>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</si>
  <si>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</si>
  <si>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</si>
  <si>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</si>
  <si>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</si>
  <si>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</si>
  <si>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</si>
  <si>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</si>
  <si>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</si>
  <si>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</si>
  <si>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</si>
  <si>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</si>
  <si>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</si>
  <si>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</si>
  <si>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</si>
  <si>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</si>
  <si>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</si>
  <si>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</si>
  <si>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</si>
  <si>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</si>
  <si>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</si>
  <si>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</si>
  <si>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</si>
  <si>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</si>
  <si>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</si>
  <si>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</si>
  <si>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</si>
  <si>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</si>
  <si>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</si>
  <si>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</si>
  <si>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</si>
  <si>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</si>
  <si>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</si>
  <si>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</si>
  <si>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</si>
  <si>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</si>
  <si>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</si>
  <si>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</si>
  <si>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</si>
  <si>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</si>
  <si>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</si>
  <si>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</si>
  <si>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</si>
  <si>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</si>
  <si>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</si>
  <si>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</si>
  <si>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</si>
  <si>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</si>
  <si>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</si>
  <si>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</si>
  <si>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</si>
  <si>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</si>
  <si>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</si>
  <si>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</si>
  <si>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</si>
  <si>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</si>
  <si>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</si>
  <si>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</si>
  <si>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</si>
  <si>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</si>
  <si>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</si>
  <si>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</si>
  <si>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</si>
  <si>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</si>
  <si>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</si>
  <si>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</si>
  <si>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</si>
  <si>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</si>
  <si>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</si>
  <si>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</si>
  <si>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</si>
  <si>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</si>
  <si>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</si>
  <si>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</si>
  <si>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</si>
  <si>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</si>
  <si>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</si>
  <si>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</si>
  <si>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</si>
  <si>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</si>
  <si>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</si>
  <si>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</si>
  <si>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</si>
  <si>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</si>
  <si>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</si>
  <si>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</si>
  <si>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</si>
  <si>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</si>
  <si>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</si>
  <si>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</si>
  <si>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</si>
  <si>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</si>
  <si>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</si>
  <si>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</si>
  <si>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</si>
  <si>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</si>
  <si>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</si>
  <si>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</si>
  <si>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</si>
  <si>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</si>
  <si>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</si>
  <si>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</si>
  <si>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</si>
  <si>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</si>
  <si>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</si>
  <si>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</si>
  <si>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</si>
  <si>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</si>
  <si>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</si>
  <si>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</si>
  <si>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</si>
  <si>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</si>
  <si>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</si>
  <si>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</si>
  <si>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</si>
  <si>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</si>
  <si>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</si>
  <si>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</si>
  <si>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</si>
  <si>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</si>
  <si>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</si>
  <si>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</si>
  <si>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</si>
  <si>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</si>
  <si>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</si>
  <si>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</si>
  <si>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</si>
  <si>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</si>
  <si>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</si>
  <si>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</si>
  <si>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</si>
  <si>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</si>
  <si>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</si>
  <si>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</si>
  <si>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</si>
  <si>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</si>
  <si>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</si>
  <si>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</si>
  <si>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</si>
  <si>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</si>
  <si>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</si>
  <si>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</si>
  <si>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</si>
  <si>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</si>
  <si>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</si>
  <si>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</si>
  <si>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</si>
  <si>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</si>
  <si>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</si>
  <si>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</si>
  <si>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</si>
  <si>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</si>
  <si>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</si>
  <si>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</si>
  <si>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</si>
  <si>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</si>
  <si>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</si>
  <si>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</si>
  <si>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</si>
  <si>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</si>
  <si>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</si>
  <si>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</si>
  <si>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</si>
  <si>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</si>
  <si>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</si>
  <si>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</si>
  <si>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</si>
  <si>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</si>
  <si>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</si>
  <si>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</si>
  <si>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</si>
  <si>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</si>
  <si>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</si>
  <si>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</si>
  <si>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</si>
  <si>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</si>
  <si>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</si>
  <si>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</si>
  <si>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</si>
  <si>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</si>
  <si>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</si>
  <si>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</si>
  <si>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</si>
  <si>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</si>
  <si>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</si>
  <si>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</si>
  <si>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</si>
  <si>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</si>
  <si>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</si>
  <si>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</si>
  <si>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</si>
  <si>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</si>
  <si>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</si>
  <si>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</si>
  <si>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</si>
  <si>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</si>
  <si>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</si>
  <si>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</si>
  <si>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</si>
  <si>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</si>
  <si>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</si>
  <si>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</si>
  <si>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</si>
  <si>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</si>
  <si>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</si>
  <si>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</si>
  <si>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</si>
  <si>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</si>
  <si>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</si>
  <si>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</si>
  <si>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</si>
  <si>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</si>
  <si>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</si>
  <si>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</si>
  <si>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</si>
  <si>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</si>
  <si>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</si>
  <si>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</si>
  <si>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</si>
  <si>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</si>
  <si>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</si>
  <si>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</si>
  <si>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</si>
  <si>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</si>
  <si>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</si>
  <si>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</si>
  <si>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</si>
  <si>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</si>
  <si>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</si>
  <si>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</si>
  <si>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</si>
  <si>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</si>
  <si>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</si>
  <si>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</si>
  <si>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</si>
  <si>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</si>
  <si>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</si>
  <si>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</si>
  <si>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</si>
  <si>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</si>
  <si>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</si>
  <si>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</si>
  <si>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</si>
  <si>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</si>
  <si>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</si>
  <si>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</si>
  <si>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</si>
  <si>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</si>
  <si>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</si>
  <si>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</si>
  <si>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</si>
  <si>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</si>
  <si>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</si>
  <si>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</si>
  <si>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</si>
  <si>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</si>
  <si>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</si>
  <si>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</si>
  <si>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</si>
  <si>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</si>
  <si>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</si>
  <si>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</si>
  <si>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</si>
  <si>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</si>
  <si>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</si>
  <si>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</si>
  <si>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</si>
  <si>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</si>
  <si>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</si>
  <si>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</si>
  <si>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</si>
  <si>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</si>
  <si>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</si>
  <si>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</si>
  <si>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</si>
  <si>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</si>
  <si>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</si>
  <si>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</si>
  <si>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</si>
  <si>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</si>
  <si>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</si>
  <si>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</si>
  <si>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</si>
  <si>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</si>
  <si>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</si>
  <si>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</si>
  <si>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</si>
  <si>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</si>
  <si>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</si>
  <si>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</si>
  <si>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</si>
  <si>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</si>
  <si>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</si>
  <si>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</si>
  <si>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</si>
  <si>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</si>
  <si>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</si>
  <si>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</si>
  <si>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</si>
  <si>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</si>
  <si>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</si>
  <si>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</si>
  <si>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</si>
  <si>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</si>
  <si>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</si>
  <si>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</si>
  <si>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</si>
  <si>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</si>
  <si>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</si>
  <si>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</si>
  <si>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</si>
  <si>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</si>
  <si>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</si>
  <si>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</si>
  <si>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</si>
  <si>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</si>
  <si>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</si>
  <si>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</si>
  <si>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</si>
  <si>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</si>
  <si>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</si>
  <si>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</si>
  <si>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</si>
  <si>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</si>
  <si>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</si>
  <si>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</si>
  <si>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</si>
  <si>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</si>
  <si>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</si>
  <si>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</si>
  <si>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</si>
  <si>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</si>
  <si>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</si>
  <si>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</si>
  <si>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</si>
  <si>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</si>
  <si>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</si>
  <si>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</si>
  <si>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</si>
  <si>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</si>
  <si>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</si>
  <si>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</si>
  <si>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</si>
  <si>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</si>
  <si>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</si>
  <si>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</si>
  <si>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</si>
  <si>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</si>
  <si>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</si>
  <si>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</si>
  <si>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</si>
  <si>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</si>
  <si>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</si>
  <si>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</si>
  <si>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</si>
  <si>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</si>
  <si>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</si>
  <si>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</si>
  <si>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</si>
  <si>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</si>
  <si>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</si>
  <si>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</si>
  <si>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</si>
  <si>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</si>
  <si>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</si>
  <si>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</si>
  <si>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</si>
  <si>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</si>
  <si>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</si>
  <si>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</si>
  <si>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</si>
  <si>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</si>
  <si>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</si>
  <si>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</si>
  <si>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</si>
  <si>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</si>
  <si>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</si>
  <si>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</si>
  <si>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</si>
  <si>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</si>
  <si>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</si>
  <si>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</si>
  <si>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</si>
  <si>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</si>
  <si>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</si>
  <si>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</si>
  <si>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</si>
  <si>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</si>
  <si>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</si>
  <si>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</si>
  <si>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</si>
  <si>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</si>
  <si>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</si>
  <si>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</si>
  <si>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</si>
  <si>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</si>
  <si>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</si>
  <si>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</si>
  <si>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</si>
  <si>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</si>
  <si>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</si>
  <si>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</si>
  <si>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</si>
  <si>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</si>
  <si>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</si>
  <si>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</si>
  <si>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</si>
  <si>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</si>
  <si>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</si>
  <si>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</si>
  <si>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</si>
  <si>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</si>
  <si>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</si>
  <si>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</si>
  <si>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</si>
  <si>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</si>
  <si>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</si>
  <si>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</si>
  <si>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</si>
  <si>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</si>
  <si>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</si>
  <si>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</si>
  <si>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</si>
  <si>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</si>
  <si>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</si>
  <si>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</si>
  <si>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</si>
  <si>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</si>
  <si>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</si>
  <si>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</si>
  <si>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</si>
  <si>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</si>
  <si>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</si>
  <si>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</si>
  <si>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</si>
  <si>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</si>
  <si>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</si>
  <si>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</si>
  <si>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</si>
  <si>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</si>
  <si>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</si>
  <si>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</si>
  <si>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</si>
  <si>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</si>
  <si>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</si>
  <si>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</si>
  <si>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</si>
  <si>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</si>
  <si>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</si>
  <si>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</si>
  <si>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</si>
  <si>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</si>
  <si>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</si>
  <si>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</si>
  <si>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</si>
  <si>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</si>
  <si>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</si>
  <si>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</si>
  <si>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</si>
  <si>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</si>
  <si>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</si>
  <si>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</si>
  <si>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</si>
  <si>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</si>
  <si>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</si>
  <si>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</si>
  <si>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</si>
  <si>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</si>
  <si>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</si>
  <si>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</si>
  <si>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</si>
  <si>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</si>
  <si>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</si>
  <si>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</si>
  <si>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</si>
  <si>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</si>
  <si>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</si>
  <si>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</si>
  <si>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</si>
  <si>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</si>
  <si>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</si>
  <si>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</si>
  <si>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</si>
  <si>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</si>
  <si>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</si>
  <si>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</si>
  <si>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</si>
  <si>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</si>
  <si>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</si>
  <si>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</si>
  <si>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</si>
  <si>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</si>
  <si>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</si>
  <si>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</si>
  <si>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</si>
  <si>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</si>
  <si>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</si>
  <si>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</si>
  <si>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</si>
  <si>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</si>
  <si>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</si>
  <si>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</si>
  <si>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</si>
  <si>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</si>
  <si>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</si>
  <si>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</si>
  <si>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</si>
  <si>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</si>
  <si>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</si>
  <si>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</si>
  <si>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</si>
  <si>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</si>
  <si>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</si>
  <si>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</si>
  <si>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</si>
  <si>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</si>
  <si>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</si>
  <si>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</si>
  <si>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</si>
  <si>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</si>
  <si>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</si>
  <si>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</si>
  <si>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</si>
  <si>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</si>
  <si>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</si>
  <si>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</si>
  <si>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</si>
  <si>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</si>
  <si>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</si>
  <si>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</si>
  <si>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</si>
  <si>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</si>
  <si>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</si>
  <si>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</si>
  <si>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</si>
  <si>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</si>
  <si>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</si>
  <si>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</si>
  <si>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</si>
  <si>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</si>
  <si>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</si>
  <si>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</si>
  <si>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</si>
  <si>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</si>
  <si>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</si>
  <si>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</si>
  <si>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</si>
  <si>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</si>
  <si>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</si>
  <si>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</si>
  <si>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</si>
  <si>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</si>
  <si>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</si>
  <si>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</si>
  <si>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</si>
  <si>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</si>
  <si>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</si>
  <si>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</si>
  <si>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</si>
  <si>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</si>
  <si>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</si>
  <si>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</si>
  <si>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</si>
  <si>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</si>
  <si>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</si>
  <si>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</si>
  <si>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</si>
  <si>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</si>
  <si>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</si>
  <si>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</si>
  <si>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</si>
  <si>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</si>
  <si>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</si>
  <si>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</si>
  <si>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</si>
  <si>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</si>
  <si>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</si>
  <si>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</si>
  <si>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</si>
  <si>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</si>
  <si>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</si>
  <si>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</si>
  <si>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</si>
  <si>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</si>
  <si>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</si>
  <si>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</si>
  <si>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</si>
  <si>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</si>
  <si>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</si>
  <si>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</si>
  <si>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</si>
  <si>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</si>
  <si>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</si>
  <si>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</si>
  <si>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</si>
  <si>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</si>
  <si>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</si>
  <si>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</si>
  <si>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</si>
  <si>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</si>
  <si>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</si>
  <si>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</si>
  <si>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</si>
  <si>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</si>
  <si>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</si>
  <si>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</si>
  <si>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</si>
  <si>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</si>
  <si>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</si>
  <si>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</si>
  <si>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</si>
  <si>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</si>
  <si>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</si>
  <si>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</si>
  <si>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</si>
  <si>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</si>
  <si>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</si>
  <si>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</si>
  <si>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</si>
  <si>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</si>
  <si>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</si>
  <si>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</si>
  <si>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</si>
  <si>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</si>
  <si>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</si>
  <si>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</si>
  <si>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</si>
  <si>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</si>
  <si>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</si>
  <si>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</si>
  <si>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</si>
  <si>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</si>
  <si>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</si>
  <si>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</si>
  <si>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</si>
  <si>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</si>
  <si>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</si>
  <si>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</si>
  <si>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</si>
  <si>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</si>
  <si>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</si>
  <si>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</si>
  <si>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</si>
  <si>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</si>
  <si>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</si>
  <si>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</si>
  <si>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</si>
  <si>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</si>
  <si>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</si>
  <si>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</si>
  <si>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</si>
  <si>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</si>
  <si>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</si>
  <si>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</si>
  <si>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</si>
  <si>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</si>
  <si>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</si>
  <si>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</si>
  <si>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</si>
  <si>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</si>
  <si>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</si>
  <si>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</si>
  <si>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</si>
  <si>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</si>
  <si>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</si>
  <si>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</si>
  <si>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</si>
  <si>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</si>
  <si>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</si>
  <si>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</si>
  <si>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</si>
  <si>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</si>
  <si>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</si>
  <si>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</si>
  <si>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</si>
  <si>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</si>
  <si>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</si>
  <si>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</si>
  <si>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</si>
  <si>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</si>
  <si>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</si>
  <si>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</si>
  <si>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</si>
  <si>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</si>
  <si>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</si>
  <si>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</si>
  <si>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</si>
  <si>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</si>
  <si>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</si>
  <si>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</si>
  <si>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</si>
  <si>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</si>
  <si>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</si>
  <si>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</si>
  <si>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</si>
  <si>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</si>
  <si>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</si>
  <si>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</si>
  <si>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</si>
  <si>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</si>
  <si>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</si>
  <si>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</si>
  <si>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</si>
  <si>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</si>
  <si>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</si>
  <si>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</si>
  <si>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</si>
  <si>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</si>
  <si>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</si>
  <si>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</si>
  <si>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</si>
  <si>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</si>
  <si>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</si>
  <si>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</si>
  <si>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</si>
  <si>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</si>
  <si>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</si>
  <si>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</si>
  <si>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</si>
  <si>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</si>
  <si>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</si>
  <si>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</si>
  <si>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</si>
  <si>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</si>
  <si>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</si>
  <si>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</si>
  <si>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</si>
  <si>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</si>
  <si>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</si>
  <si>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</si>
  <si>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</si>
  <si>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</si>
  <si>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</si>
  <si>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</si>
  <si>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</si>
  <si>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</si>
  <si>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</si>
  <si>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</si>
  <si>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</si>
  <si>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</si>
  <si>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</si>
  <si>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</si>
  <si>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</si>
  <si>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</si>
  <si>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</si>
  <si>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</si>
  <si>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</si>
  <si>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</si>
  <si>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</si>
  <si>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</si>
  <si>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</si>
  <si>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</si>
  <si>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</si>
  <si>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</si>
  <si>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</si>
  <si>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</si>
  <si>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</si>
  <si>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</si>
  <si>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</si>
  <si>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</si>
  <si>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</si>
  <si>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</si>
  <si>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</si>
  <si>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</si>
  <si>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</si>
  <si>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</si>
  <si>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</si>
  <si>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</si>
  <si>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</si>
  <si>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</si>
  <si>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</si>
  <si>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</si>
  <si>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</si>
  <si>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</si>
  <si>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</si>
  <si>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</si>
  <si>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</si>
  <si>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</si>
  <si>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</si>
  <si>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</si>
  <si>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</si>
  <si>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</si>
  <si>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</si>
  <si>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</si>
  <si>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</si>
  <si>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</si>
  <si>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</si>
  <si>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</si>
  <si>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</si>
  <si>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</si>
  <si>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</si>
  <si>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</si>
  <si>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</si>
  <si>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</si>
  <si>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</si>
  <si>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</si>
  <si>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</si>
  <si>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</si>
  <si>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</si>
  <si>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</si>
  <si>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</si>
  <si>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</si>
  <si>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</si>
  <si>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</si>
  <si>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</si>
  <si>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</si>
  <si>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</si>
  <si>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</si>
  <si>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</si>
  <si>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</si>
  <si>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</si>
  <si>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</si>
  <si>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</si>
  <si>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</si>
  <si>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</si>
  <si>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</si>
  <si>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</si>
  <si>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</si>
  <si>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</si>
  <si>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</si>
  <si>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</si>
  <si>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</si>
  <si>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</si>
  <si>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</si>
  <si>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</si>
  <si>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</si>
  <si>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</si>
  <si>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</si>
  <si>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</si>
  <si>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</si>
  <si>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</si>
  <si>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</si>
  <si>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</si>
  <si>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</si>
  <si>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</si>
  <si>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</si>
  <si>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</si>
  <si>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</si>
  <si>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</si>
  <si>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</si>
  <si>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</si>
  <si>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</si>
  <si>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</si>
  <si>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</si>
  <si>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</si>
  <si>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</si>
  <si>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</si>
  <si>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</si>
  <si>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</si>
  <si>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</si>
  <si>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</si>
  <si>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xml:space="preserve">State: District of Columbia  </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</si>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</sst>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3">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3" fontId="1" fillId="0" borderId="1" xfId="0" applyNumberFormat="1" applyFont="1" applyFill="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0" fontId="3" fillId="2" borderId="3" xfId="0" applyFont="1" applyFill="1" applyBorder="1" applyAlignment="1">
      <alignment horizontal="left" wrapText="1"/>
    </xf>
    <xf numFmtId="49" fontId="1" fillId="0" borderId="1" xfId="0" applyNumberFormat="1" applyFont="1" applyFill="1" applyBorder="1" applyAlignment="1">
      <alignment horizontal="center" vertical="top"/>
    </xf>
    <xf numFmtId="1" fontId="1" fillId="0" borderId="1" xfId="0" applyNumberFormat="1" applyFont="1" applyFill="1" applyBorder="1" applyAlignment="1">
      <alignment horizontal="center" vertical="top"/>
    </xf>
    <xf numFmtId="2" fontId="1" fillId="0" borderId="1" xfId="0" applyNumberFormat="1" applyFont="1" applyFill="1" applyBorder="1" applyAlignment="1">
      <alignment horizontal="center" vertical="top"/>
    </xf>
    <xf numFmtId="2" fontId="6" fillId="0" borderId="1" xfId="0" applyNumberFormat="1" applyFont="1" applyFill="1" applyBorder="1" applyAlignment="1">
      <alignment horizontal="center"/>
    </xf>
    <xf numFmtId="164"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0"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1" fontId="6" fillId="0" borderId="1"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1" xfId="0" applyFont="1" applyFill="1" applyBorder="1" applyAlignment="1">
      <alignment horizontal="center"/>
    </xf>
    <xf numFmtId="0" fontId="13" fillId="0" borderId="1" xfId="0" applyFont="1" applyFill="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Fill="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3" fontId="6" fillId="0" borderId="1" xfId="0" applyNumberFormat="1" applyFont="1" applyBorder="1" applyAlignment="1">
      <alignment horizontal="center"/>
    </xf>
    <xf numFmtId="4" fontId="6" fillId="0" borderId="1" xfId="0" applyNumberFormat="1" applyFont="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xf numFmtId="5" fontId="6" fillId="2" borderId="1" xfId="0" applyNumberFormat="1" applyFont="1" applyFill="1" applyBorder="1" applyAlignment="1">
      <alignment horizontal="center"/>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1"/>
  <sheetViews>
    <sheetView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17" t="s">
        <v>1650</v>
      </c>
    </row>
    <row r="2" spans="1:1" ht="15" x14ac:dyDescent="0.25">
      <c r="A2" s="117" t="s">
        <v>650</v>
      </c>
    </row>
    <row r="3" spans="1:1" ht="30" x14ac:dyDescent="0.6">
      <c r="A3" s="118" t="s">
        <v>1651</v>
      </c>
    </row>
    <row r="4" spans="1:1" ht="30" x14ac:dyDescent="0.6">
      <c r="A4" s="118" t="s">
        <v>1683</v>
      </c>
    </row>
    <row r="5" spans="1:1" ht="18" x14ac:dyDescent="0.25">
      <c r="A5" s="119" t="s">
        <v>1684</v>
      </c>
    </row>
    <row r="6" spans="1:1" ht="16.5" customHeight="1" x14ac:dyDescent="0.2">
      <c r="A6" s="120" t="s">
        <v>650</v>
      </c>
    </row>
    <row r="7" spans="1:1" ht="13.5" x14ac:dyDescent="0.25">
      <c r="A7" s="121" t="s">
        <v>1652</v>
      </c>
    </row>
    <row r="8" spans="1:1" ht="62.1" customHeight="1" x14ac:dyDescent="0.2">
      <c r="A8" s="122" t="s">
        <v>1653</v>
      </c>
    </row>
    <row r="9" spans="1:1" x14ac:dyDescent="0.2">
      <c r="A9" s="123" t="s">
        <v>650</v>
      </c>
    </row>
    <row r="10" spans="1:1" ht="13.5" x14ac:dyDescent="0.25">
      <c r="A10" s="121" t="s">
        <v>1654</v>
      </c>
    </row>
    <row r="11" spans="1:1" ht="95.1" customHeight="1" x14ac:dyDescent="0.2">
      <c r="A11" s="124" t="s">
        <v>1655</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1598</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97" t="s">
        <v>217</v>
      </c>
      <c r="C6" s="35" t="s">
        <v>217</v>
      </c>
      <c r="D6" s="9" t="str">
        <f>IF($B6="N/A","N/A",IF(C6&lt;0,"No","Yes"))</f>
        <v>N/A</v>
      </c>
      <c r="E6" s="35">
        <v>173</v>
      </c>
      <c r="F6" s="9" t="str">
        <f>IF($B6="N/A","N/A",IF(E6&lt;0,"No","Yes"))</f>
        <v>N/A</v>
      </c>
      <c r="G6" s="35">
        <v>1132</v>
      </c>
      <c r="H6" s="9" t="str">
        <f>IF($B6="N/A","N/A",IF(G6&lt;0,"No","Yes"))</f>
        <v>N/A</v>
      </c>
      <c r="I6" s="10" t="s">
        <v>217</v>
      </c>
      <c r="J6" s="10">
        <v>554.29999999999995</v>
      </c>
      <c r="K6" s="9" t="str">
        <f t="shared" ref="K6:K11" si="0">IF(J6="Div by 0", "N/A", IF(J6="N/A","N/A", IF(J6&gt;30, "No", IF(J6&lt;-30, "No", "Yes"))))</f>
        <v>No</v>
      </c>
    </row>
    <row r="7" spans="1:11" x14ac:dyDescent="0.2">
      <c r="A7" s="78" t="s">
        <v>445</v>
      </c>
      <c r="B7" s="97" t="s">
        <v>217</v>
      </c>
      <c r="C7" s="9" t="s">
        <v>217</v>
      </c>
      <c r="D7" s="9" t="str">
        <f t="shared" ref="D7:D11" si="1">IF($B7="N/A","N/A",IF(C7&lt;0,"No","Yes"))</f>
        <v>N/A</v>
      </c>
      <c r="E7" s="9">
        <v>0</v>
      </c>
      <c r="F7" s="9" t="str">
        <f t="shared" ref="F7:F11" si="2">IF($B7="N/A","N/A",IF(E7&lt;0,"No","Yes"))</f>
        <v>N/A</v>
      </c>
      <c r="G7" s="9">
        <v>0</v>
      </c>
      <c r="H7" s="9" t="str">
        <f t="shared" ref="H7:H11" si="3">IF($B7="N/A","N/A",IF(G7&lt;0,"No","Yes"))</f>
        <v>N/A</v>
      </c>
      <c r="I7" s="10" t="s">
        <v>217</v>
      </c>
      <c r="J7" s="10" t="s">
        <v>1743</v>
      </c>
      <c r="K7" s="9" t="str">
        <f t="shared" si="0"/>
        <v>N/A</v>
      </c>
    </row>
    <row r="8" spans="1:11" x14ac:dyDescent="0.2">
      <c r="A8" s="78" t="s">
        <v>446</v>
      </c>
      <c r="B8" s="97" t="s">
        <v>217</v>
      </c>
      <c r="C8" s="9" t="s">
        <v>217</v>
      </c>
      <c r="D8" s="9" t="str">
        <f t="shared" si="1"/>
        <v>N/A</v>
      </c>
      <c r="E8" s="9">
        <v>28.323699422000001</v>
      </c>
      <c r="F8" s="9" t="str">
        <f t="shared" si="2"/>
        <v>N/A</v>
      </c>
      <c r="G8" s="9">
        <v>37.190812721</v>
      </c>
      <c r="H8" s="9" t="str">
        <f t="shared" si="3"/>
        <v>N/A</v>
      </c>
      <c r="I8" s="10" t="s">
        <v>217</v>
      </c>
      <c r="J8" s="10">
        <v>31.31</v>
      </c>
      <c r="K8" s="9" t="str">
        <f t="shared" si="0"/>
        <v>No</v>
      </c>
    </row>
    <row r="9" spans="1:11" x14ac:dyDescent="0.2">
      <c r="A9" s="78" t="s">
        <v>447</v>
      </c>
      <c r="B9" s="97" t="s">
        <v>217</v>
      </c>
      <c r="C9" s="9" t="s">
        <v>217</v>
      </c>
      <c r="D9" s="9" t="str">
        <f t="shared" si="1"/>
        <v>N/A</v>
      </c>
      <c r="E9" s="9">
        <v>63.583815029</v>
      </c>
      <c r="F9" s="9" t="str">
        <f t="shared" si="2"/>
        <v>N/A</v>
      </c>
      <c r="G9" s="9">
        <v>56.183745582999997</v>
      </c>
      <c r="H9" s="9" t="str">
        <f t="shared" si="3"/>
        <v>N/A</v>
      </c>
      <c r="I9" s="10" t="s">
        <v>217</v>
      </c>
      <c r="J9" s="10">
        <v>-11.6</v>
      </c>
      <c r="K9" s="9" t="str">
        <f t="shared" si="0"/>
        <v>Yes</v>
      </c>
    </row>
    <row r="10" spans="1:11" x14ac:dyDescent="0.2">
      <c r="A10" s="78" t="s">
        <v>448</v>
      </c>
      <c r="B10" s="97" t="s">
        <v>217</v>
      </c>
      <c r="C10" s="9" t="s">
        <v>217</v>
      </c>
      <c r="D10" s="9" t="str">
        <f t="shared" si="1"/>
        <v>N/A</v>
      </c>
      <c r="E10" s="9">
        <v>5.7803468208000002</v>
      </c>
      <c r="F10" s="9" t="str">
        <f t="shared" si="2"/>
        <v>N/A</v>
      </c>
      <c r="G10" s="9">
        <v>6.6254416961000002</v>
      </c>
      <c r="H10" s="9" t="str">
        <f t="shared" si="3"/>
        <v>N/A</v>
      </c>
      <c r="I10" s="10" t="s">
        <v>217</v>
      </c>
      <c r="J10" s="10">
        <v>14.62</v>
      </c>
      <c r="K10" s="9" t="str">
        <f t="shared" si="0"/>
        <v>Yes</v>
      </c>
    </row>
    <row r="11" spans="1:11" x14ac:dyDescent="0.2">
      <c r="A11" s="78" t="s">
        <v>208</v>
      </c>
      <c r="B11" s="97" t="s">
        <v>217</v>
      </c>
      <c r="C11" s="9" t="s">
        <v>217</v>
      </c>
      <c r="D11" s="9" t="str">
        <f t="shared" si="1"/>
        <v>N/A</v>
      </c>
      <c r="E11" s="9">
        <v>0</v>
      </c>
      <c r="F11" s="9" t="str">
        <f t="shared" si="2"/>
        <v>N/A</v>
      </c>
      <c r="G11" s="9">
        <v>0</v>
      </c>
      <c r="H11" s="9" t="str">
        <f t="shared" si="3"/>
        <v>N/A</v>
      </c>
      <c r="I11" s="10" t="s">
        <v>217</v>
      </c>
      <c r="J11" s="10" t="s">
        <v>1743</v>
      </c>
      <c r="K11" s="9" t="str">
        <f t="shared" si="0"/>
        <v>N/A</v>
      </c>
    </row>
    <row r="12" spans="1:11" x14ac:dyDescent="0.2">
      <c r="A12" s="78" t="s">
        <v>655</v>
      </c>
      <c r="B12" s="97" t="s">
        <v>217</v>
      </c>
      <c r="C12" s="9" t="s">
        <v>217</v>
      </c>
      <c r="D12" s="9" t="str">
        <f t="shared" ref="D12:D23" si="4">IF($B12="N/A","N/A",IF(C12&lt;0,"No","Yes"))</f>
        <v>N/A</v>
      </c>
      <c r="E12" s="9">
        <v>5.2023121387</v>
      </c>
      <c r="F12" s="9" t="str">
        <f t="shared" ref="F12:F23" si="5">IF($B12="N/A","N/A",IF(E12&lt;0,"No","Yes"))</f>
        <v>N/A</v>
      </c>
      <c r="G12" s="9">
        <v>1.9434628974999999</v>
      </c>
      <c r="H12" s="9" t="str">
        <f t="shared" ref="H12:H23" si="6">IF($B12="N/A","N/A",IF(G12&lt;0,"No","Yes"))</f>
        <v>N/A</v>
      </c>
      <c r="I12" s="10" t="s">
        <v>217</v>
      </c>
      <c r="J12" s="10">
        <v>-62.6</v>
      </c>
      <c r="K12" s="9" t="str">
        <f t="shared" ref="K12:K23" si="7">IF(J12="Div by 0", "N/A", IF(J12="N/A","N/A", IF(J12&gt;30, "No", IF(J12&lt;-30, "No", "Yes"))))</f>
        <v>No</v>
      </c>
    </row>
    <row r="13" spans="1:11" x14ac:dyDescent="0.2">
      <c r="A13" s="78" t="s">
        <v>654</v>
      </c>
      <c r="B13" s="97" t="s">
        <v>217</v>
      </c>
      <c r="C13" s="9" t="s">
        <v>217</v>
      </c>
      <c r="D13" s="9" t="str">
        <f t="shared" si="4"/>
        <v>N/A</v>
      </c>
      <c r="E13" s="9">
        <v>100</v>
      </c>
      <c r="F13" s="9" t="str">
        <f t="shared" si="5"/>
        <v>N/A</v>
      </c>
      <c r="G13" s="9">
        <v>95.454545455000002</v>
      </c>
      <c r="H13" s="9" t="str">
        <f t="shared" si="6"/>
        <v>N/A</v>
      </c>
      <c r="I13" s="10" t="s">
        <v>217</v>
      </c>
      <c r="J13" s="10">
        <v>-4.55</v>
      </c>
      <c r="K13" s="9" t="str">
        <f t="shared" si="7"/>
        <v>Yes</v>
      </c>
    </row>
    <row r="14" spans="1:11" x14ac:dyDescent="0.2">
      <c r="A14" s="78" t="s">
        <v>849</v>
      </c>
      <c r="B14" s="97" t="s">
        <v>217</v>
      </c>
      <c r="C14" s="10" t="s">
        <v>217</v>
      </c>
      <c r="D14" s="9" t="str">
        <f t="shared" si="4"/>
        <v>N/A</v>
      </c>
      <c r="E14" s="10">
        <v>27.222222221999999</v>
      </c>
      <c r="F14" s="9" t="str">
        <f t="shared" si="5"/>
        <v>N/A</v>
      </c>
      <c r="G14" s="10">
        <v>15.285714285999999</v>
      </c>
      <c r="H14" s="9" t="str">
        <f t="shared" si="6"/>
        <v>N/A</v>
      </c>
      <c r="I14" s="10" t="s">
        <v>217</v>
      </c>
      <c r="J14" s="10">
        <v>-43.8</v>
      </c>
      <c r="K14" s="9" t="str">
        <f t="shared" si="7"/>
        <v>No</v>
      </c>
    </row>
    <row r="15" spans="1:11" x14ac:dyDescent="0.2">
      <c r="A15" s="78" t="s">
        <v>656</v>
      </c>
      <c r="B15" s="97" t="s">
        <v>217</v>
      </c>
      <c r="C15" s="9" t="s">
        <v>217</v>
      </c>
      <c r="D15" s="9" t="str">
        <f t="shared" si="4"/>
        <v>N/A</v>
      </c>
      <c r="E15" s="9">
        <v>3.4682080924999998</v>
      </c>
      <c r="F15" s="9" t="str">
        <f t="shared" si="5"/>
        <v>N/A</v>
      </c>
      <c r="G15" s="9">
        <v>5.9187279151999999</v>
      </c>
      <c r="H15" s="9" t="str">
        <f t="shared" si="6"/>
        <v>N/A</v>
      </c>
      <c r="I15" s="10" t="s">
        <v>217</v>
      </c>
      <c r="J15" s="10">
        <v>70.66</v>
      </c>
      <c r="K15" s="9" t="str">
        <f t="shared" si="7"/>
        <v>No</v>
      </c>
    </row>
    <row r="16" spans="1:11" x14ac:dyDescent="0.2">
      <c r="A16" s="78" t="s">
        <v>371</v>
      </c>
      <c r="B16" s="97" t="s">
        <v>217</v>
      </c>
      <c r="C16" s="9" t="s">
        <v>217</v>
      </c>
      <c r="D16" s="9" t="str">
        <f t="shared" si="4"/>
        <v>N/A</v>
      </c>
      <c r="E16" s="9">
        <v>100</v>
      </c>
      <c r="F16" s="9" t="str">
        <f t="shared" si="5"/>
        <v>N/A</v>
      </c>
      <c r="G16" s="9">
        <v>98.507462687</v>
      </c>
      <c r="H16" s="9" t="str">
        <f t="shared" si="6"/>
        <v>N/A</v>
      </c>
      <c r="I16" s="10" t="s">
        <v>217</v>
      </c>
      <c r="J16" s="10">
        <v>-1.49</v>
      </c>
      <c r="K16" s="9" t="str">
        <f t="shared" si="7"/>
        <v>Yes</v>
      </c>
    </row>
    <row r="17" spans="1:11" x14ac:dyDescent="0.2">
      <c r="A17" s="78" t="s">
        <v>850</v>
      </c>
      <c r="B17" s="97" t="s">
        <v>217</v>
      </c>
      <c r="C17" s="10" t="s">
        <v>217</v>
      </c>
      <c r="D17" s="9" t="str">
        <f t="shared" si="4"/>
        <v>N/A</v>
      </c>
      <c r="E17" s="10">
        <v>4.5</v>
      </c>
      <c r="F17" s="9" t="str">
        <f t="shared" si="5"/>
        <v>N/A</v>
      </c>
      <c r="G17" s="10">
        <v>4.2121212120999996</v>
      </c>
      <c r="H17" s="9" t="str">
        <f t="shared" si="6"/>
        <v>N/A</v>
      </c>
      <c r="I17" s="10" t="s">
        <v>217</v>
      </c>
      <c r="J17" s="10">
        <v>-6.4</v>
      </c>
      <c r="K17" s="9" t="str">
        <f t="shared" si="7"/>
        <v>Yes</v>
      </c>
    </row>
    <row r="18" spans="1:11" x14ac:dyDescent="0.2">
      <c r="A18" s="78" t="s">
        <v>657</v>
      </c>
      <c r="B18" s="97" t="s">
        <v>217</v>
      </c>
      <c r="C18" s="9" t="s">
        <v>217</v>
      </c>
      <c r="D18" s="9" t="str">
        <f t="shared" si="4"/>
        <v>N/A</v>
      </c>
      <c r="E18" s="9">
        <v>0</v>
      </c>
      <c r="F18" s="9" t="str">
        <f t="shared" si="5"/>
        <v>N/A</v>
      </c>
      <c r="G18" s="9">
        <v>0.26501766780000002</v>
      </c>
      <c r="H18" s="9" t="str">
        <f t="shared" si="6"/>
        <v>N/A</v>
      </c>
      <c r="I18" s="10" t="s">
        <v>217</v>
      </c>
      <c r="J18" s="10" t="s">
        <v>1743</v>
      </c>
      <c r="K18" s="9" t="str">
        <f t="shared" si="7"/>
        <v>N/A</v>
      </c>
    </row>
    <row r="19" spans="1:11" x14ac:dyDescent="0.2">
      <c r="A19" s="78" t="s">
        <v>209</v>
      </c>
      <c r="B19" s="97" t="s">
        <v>217</v>
      </c>
      <c r="C19" s="9" t="s">
        <v>217</v>
      </c>
      <c r="D19" s="9" t="str">
        <f t="shared" si="4"/>
        <v>N/A</v>
      </c>
      <c r="E19" s="9" t="s">
        <v>1743</v>
      </c>
      <c r="F19" s="9" t="str">
        <f t="shared" si="5"/>
        <v>N/A</v>
      </c>
      <c r="G19" s="9">
        <v>100</v>
      </c>
      <c r="H19" s="9" t="str">
        <f t="shared" si="6"/>
        <v>N/A</v>
      </c>
      <c r="I19" s="10" t="s">
        <v>217</v>
      </c>
      <c r="J19" s="10" t="s">
        <v>1743</v>
      </c>
      <c r="K19" s="9" t="str">
        <f t="shared" si="7"/>
        <v>N/A</v>
      </c>
    </row>
    <row r="20" spans="1:11" x14ac:dyDescent="0.2">
      <c r="A20" s="78" t="s">
        <v>851</v>
      </c>
      <c r="B20" s="97" t="s">
        <v>217</v>
      </c>
      <c r="C20" s="10" t="s">
        <v>217</v>
      </c>
      <c r="D20" s="9" t="str">
        <f t="shared" si="4"/>
        <v>N/A</v>
      </c>
      <c r="E20" s="10" t="s">
        <v>1743</v>
      </c>
      <c r="F20" s="9" t="str">
        <f t="shared" si="5"/>
        <v>N/A</v>
      </c>
      <c r="G20" s="10">
        <v>7.3333333332999997</v>
      </c>
      <c r="H20" s="9" t="str">
        <f t="shared" si="6"/>
        <v>N/A</v>
      </c>
      <c r="I20" s="10" t="s">
        <v>217</v>
      </c>
      <c r="J20" s="10" t="s">
        <v>1743</v>
      </c>
      <c r="K20" s="9" t="str">
        <f t="shared" si="7"/>
        <v>N/A</v>
      </c>
    </row>
    <row r="21" spans="1:11" x14ac:dyDescent="0.2">
      <c r="A21" s="78" t="s">
        <v>658</v>
      </c>
      <c r="B21" s="97" t="s">
        <v>217</v>
      </c>
      <c r="C21" s="9" t="s">
        <v>217</v>
      </c>
      <c r="D21" s="9" t="str">
        <f t="shared" si="4"/>
        <v>N/A</v>
      </c>
      <c r="E21" s="9">
        <v>91.329479769000002</v>
      </c>
      <c r="F21" s="9" t="str">
        <f t="shared" si="5"/>
        <v>N/A</v>
      </c>
      <c r="G21" s="9">
        <v>91.872791519000003</v>
      </c>
      <c r="H21" s="9" t="str">
        <f t="shared" si="6"/>
        <v>N/A</v>
      </c>
      <c r="I21" s="10" t="s">
        <v>217</v>
      </c>
      <c r="J21" s="10">
        <v>0.59489999999999998</v>
      </c>
      <c r="K21" s="9" t="str">
        <f t="shared" si="7"/>
        <v>Yes</v>
      </c>
    </row>
    <row r="22" spans="1:11" x14ac:dyDescent="0.2">
      <c r="A22" s="78" t="s">
        <v>1721</v>
      </c>
      <c r="B22" s="97" t="s">
        <v>217</v>
      </c>
      <c r="C22" s="9" t="s">
        <v>217</v>
      </c>
      <c r="D22" s="9" t="str">
        <f t="shared" si="4"/>
        <v>N/A</v>
      </c>
      <c r="E22" s="9">
        <v>100</v>
      </c>
      <c r="F22" s="9" t="str">
        <f t="shared" si="5"/>
        <v>N/A</v>
      </c>
      <c r="G22" s="9">
        <v>99.615384614999996</v>
      </c>
      <c r="H22" s="9" t="str">
        <f t="shared" si="6"/>
        <v>N/A</v>
      </c>
      <c r="I22" s="10" t="s">
        <v>217</v>
      </c>
      <c r="J22" s="10">
        <v>-0.38500000000000001</v>
      </c>
      <c r="K22" s="9" t="str">
        <f t="shared" si="7"/>
        <v>Yes</v>
      </c>
    </row>
    <row r="23" spans="1:11" x14ac:dyDescent="0.2">
      <c r="A23" s="78" t="s">
        <v>852</v>
      </c>
      <c r="B23" s="97" t="s">
        <v>217</v>
      </c>
      <c r="C23" s="10" t="s">
        <v>217</v>
      </c>
      <c r="D23" s="9" t="str">
        <f t="shared" si="4"/>
        <v>N/A</v>
      </c>
      <c r="E23" s="10">
        <v>6.2405063290999996</v>
      </c>
      <c r="F23" s="9" t="str">
        <f t="shared" si="5"/>
        <v>N/A</v>
      </c>
      <c r="G23" s="10">
        <v>5.5096525097000004</v>
      </c>
      <c r="H23" s="9" t="str">
        <f t="shared" si="6"/>
        <v>N/A</v>
      </c>
      <c r="I23" s="10" t="s">
        <v>217</v>
      </c>
      <c r="J23" s="10">
        <v>-11.7</v>
      </c>
      <c r="K23" s="9" t="str">
        <f t="shared" si="7"/>
        <v>Yes</v>
      </c>
    </row>
    <row r="24" spans="1:11" x14ac:dyDescent="0.2">
      <c r="A24" s="78" t="s">
        <v>15</v>
      </c>
      <c r="B24" s="97" t="s">
        <v>217</v>
      </c>
      <c r="C24" s="9" t="s">
        <v>217</v>
      </c>
      <c r="D24" s="9" t="str">
        <f>IF($B24="N/A","N/A",IF(C24&lt;0,"No","Yes"))</f>
        <v>N/A</v>
      </c>
      <c r="E24" s="9">
        <v>0</v>
      </c>
      <c r="F24" s="9" t="str">
        <f>IF($B24="N/A","N/A",IF(E24&lt;0,"No","Yes"))</f>
        <v>N/A</v>
      </c>
      <c r="G24" s="9">
        <v>0</v>
      </c>
      <c r="H24" s="9" t="str">
        <f>IF($B24="N/A","N/A",IF(G24&lt;0,"No","Yes"))</f>
        <v>N/A</v>
      </c>
      <c r="I24" s="10" t="s">
        <v>217</v>
      </c>
      <c r="J24" s="10" t="s">
        <v>1743</v>
      </c>
      <c r="K24" s="9" t="str">
        <f t="shared" ref="K24:K30" si="8">IF(J24="Div by 0", "N/A", IF(J24="N/A","N/A", IF(J24&gt;30, "No", IF(J24&lt;-30, "No", "Yes"))))</f>
        <v>N/A</v>
      </c>
    </row>
    <row r="25" spans="1:11" x14ac:dyDescent="0.2">
      <c r="A25" s="78" t="s">
        <v>163</v>
      </c>
      <c r="B25" s="97" t="s">
        <v>217</v>
      </c>
      <c r="C25" s="9" t="s">
        <v>217</v>
      </c>
      <c r="D25" s="9" t="str">
        <f>IF($B25="N/A","N/A",IF(C25&lt;0,"No","Yes"))</f>
        <v>N/A</v>
      </c>
      <c r="E25" s="9">
        <v>100</v>
      </c>
      <c r="F25" s="9" t="str">
        <f>IF($B25="N/A","N/A",IF(E25&lt;0,"No","Yes"))</f>
        <v>N/A</v>
      </c>
      <c r="G25" s="9">
        <v>100</v>
      </c>
      <c r="H25" s="9" t="str">
        <f>IF($B25="N/A","N/A",IF(G25&lt;0,"No","Yes"))</f>
        <v>N/A</v>
      </c>
      <c r="I25" s="10" t="s">
        <v>217</v>
      </c>
      <c r="J25" s="10">
        <v>0</v>
      </c>
      <c r="K25" s="9" t="str">
        <f t="shared" si="8"/>
        <v>Yes</v>
      </c>
    </row>
    <row r="26" spans="1:11" x14ac:dyDescent="0.2">
      <c r="A26" s="78" t="s">
        <v>32</v>
      </c>
      <c r="B26" s="97" t="s">
        <v>217</v>
      </c>
      <c r="C26" s="9" t="s">
        <v>217</v>
      </c>
      <c r="D26" s="9" t="str">
        <f>IF($B26="N/A","N/A",IF(C26&lt;0,"No","Yes"))</f>
        <v>N/A</v>
      </c>
      <c r="E26" s="9">
        <v>100</v>
      </c>
      <c r="F26" s="9" t="str">
        <f>IF($B26="N/A","N/A",IF(E26&lt;0,"No","Yes"))</f>
        <v>N/A</v>
      </c>
      <c r="G26" s="9">
        <v>98.939929328999995</v>
      </c>
      <c r="H26" s="9" t="str">
        <f>IF($B26="N/A","N/A",IF(G26&lt;0,"No","Yes"))</f>
        <v>N/A</v>
      </c>
      <c r="I26" s="10" t="s">
        <v>217</v>
      </c>
      <c r="J26" s="10">
        <v>-1.06</v>
      </c>
      <c r="K26" s="9" t="str">
        <f t="shared" si="8"/>
        <v>Yes</v>
      </c>
    </row>
    <row r="27" spans="1:11" x14ac:dyDescent="0.2">
      <c r="A27" s="78" t="s">
        <v>164</v>
      </c>
      <c r="B27" s="97" t="s">
        <v>217</v>
      </c>
      <c r="C27" s="9" t="s">
        <v>217</v>
      </c>
      <c r="D27" s="9" t="str">
        <f t="shared" ref="D27:D30" si="9">IF($B27="N/A","N/A",IF(C27&lt;0,"No","Yes"))</f>
        <v>N/A</v>
      </c>
      <c r="E27" s="9">
        <v>100</v>
      </c>
      <c r="F27" s="9" t="str">
        <f t="shared" ref="F27:F30" si="10">IF($B27="N/A","N/A",IF(E27&lt;0,"No","Yes"))</f>
        <v>N/A</v>
      </c>
      <c r="G27" s="9">
        <v>99.469964664000003</v>
      </c>
      <c r="H27" s="9" t="str">
        <f t="shared" ref="H27:H30" si="11">IF($B27="N/A","N/A",IF(G27&lt;0,"No","Yes"))</f>
        <v>N/A</v>
      </c>
      <c r="I27" s="10" t="s">
        <v>217</v>
      </c>
      <c r="J27" s="10">
        <v>-0.53</v>
      </c>
      <c r="K27" s="9" t="str">
        <f t="shared" si="8"/>
        <v>Yes</v>
      </c>
    </row>
    <row r="28" spans="1:11" x14ac:dyDescent="0.2">
      <c r="A28" s="28" t="s">
        <v>373</v>
      </c>
      <c r="B28" s="97" t="s">
        <v>217</v>
      </c>
      <c r="C28" s="9" t="s">
        <v>217</v>
      </c>
      <c r="D28" s="9" t="str">
        <f t="shared" si="9"/>
        <v>N/A</v>
      </c>
      <c r="E28" s="9">
        <v>42.774566473999997</v>
      </c>
      <c r="F28" s="9" t="str">
        <f t="shared" si="10"/>
        <v>N/A</v>
      </c>
      <c r="G28" s="9">
        <v>51.325088338999997</v>
      </c>
      <c r="H28" s="9" t="str">
        <f t="shared" si="11"/>
        <v>N/A</v>
      </c>
      <c r="I28" s="10" t="s">
        <v>217</v>
      </c>
      <c r="J28" s="10">
        <v>19.989999999999998</v>
      </c>
      <c r="K28" s="9" t="str">
        <f t="shared" si="8"/>
        <v>Yes</v>
      </c>
    </row>
    <row r="29" spans="1:11" x14ac:dyDescent="0.2">
      <c r="A29" s="28" t="s">
        <v>375</v>
      </c>
      <c r="B29" s="97" t="s">
        <v>217</v>
      </c>
      <c r="C29" s="9" t="s">
        <v>217</v>
      </c>
      <c r="D29" s="9" t="str">
        <f t="shared" si="9"/>
        <v>N/A</v>
      </c>
      <c r="E29" s="9">
        <v>57.225433526000003</v>
      </c>
      <c r="F29" s="9" t="str">
        <f t="shared" si="10"/>
        <v>N/A</v>
      </c>
      <c r="G29" s="9">
        <v>47.791519434999998</v>
      </c>
      <c r="H29" s="9" t="str">
        <f t="shared" si="11"/>
        <v>N/A</v>
      </c>
      <c r="I29" s="10" t="s">
        <v>217</v>
      </c>
      <c r="J29" s="10">
        <v>-16.5</v>
      </c>
      <c r="K29" s="9" t="str">
        <f t="shared" si="8"/>
        <v>Yes</v>
      </c>
    </row>
    <row r="30" spans="1:11" x14ac:dyDescent="0.2">
      <c r="A30" s="28" t="s">
        <v>376</v>
      </c>
      <c r="B30" s="97" t="s">
        <v>217</v>
      </c>
      <c r="C30" s="9" t="s">
        <v>217</v>
      </c>
      <c r="D30" s="9" t="str">
        <f t="shared" si="9"/>
        <v>N/A</v>
      </c>
      <c r="E30" s="9">
        <v>0</v>
      </c>
      <c r="F30" s="9" t="str">
        <f t="shared" si="10"/>
        <v>N/A</v>
      </c>
      <c r="G30" s="9">
        <v>0</v>
      </c>
      <c r="H30" s="9" t="str">
        <f t="shared" si="11"/>
        <v>N/A</v>
      </c>
      <c r="I30" s="10" t="s">
        <v>217</v>
      </c>
      <c r="J30" s="10" t="s">
        <v>1743</v>
      </c>
      <c r="K30" s="9" t="str">
        <f t="shared" si="8"/>
        <v>N/A</v>
      </c>
    </row>
    <row r="31" spans="1:11" ht="12" customHeight="1" x14ac:dyDescent="0.2">
      <c r="A31" s="170" t="s">
        <v>1649</v>
      </c>
      <c r="B31" s="171"/>
      <c r="C31" s="171"/>
      <c r="D31" s="171"/>
      <c r="E31" s="171"/>
      <c r="F31" s="171"/>
      <c r="G31" s="171"/>
      <c r="H31" s="171"/>
      <c r="I31" s="171"/>
      <c r="J31" s="171"/>
      <c r="K31" s="172"/>
    </row>
    <row r="32" spans="1:11" x14ac:dyDescent="0.2">
      <c r="A32" s="167" t="s">
        <v>1647</v>
      </c>
      <c r="B32" s="168"/>
      <c r="C32" s="168"/>
      <c r="D32" s="168"/>
      <c r="E32" s="168"/>
      <c r="F32" s="168"/>
      <c r="G32" s="168"/>
      <c r="H32" s="168"/>
      <c r="I32" s="168"/>
      <c r="J32" s="168"/>
      <c r="K32" s="169"/>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1599</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78" t="s">
        <v>347</v>
      </c>
      <c r="B6" s="9" t="s">
        <v>217</v>
      </c>
      <c r="C6" s="26">
        <v>7</v>
      </c>
      <c r="D6" s="9" t="s">
        <v>217</v>
      </c>
      <c r="E6" s="26">
        <v>7</v>
      </c>
      <c r="F6" s="9" t="s">
        <v>217</v>
      </c>
      <c r="G6" s="26">
        <v>7</v>
      </c>
      <c r="H6" s="9" t="s">
        <v>217</v>
      </c>
      <c r="I6" s="10" t="s">
        <v>217</v>
      </c>
      <c r="J6" s="10" t="s">
        <v>217</v>
      </c>
      <c r="K6" s="9" t="s">
        <v>217</v>
      </c>
    </row>
    <row r="7" spans="1:11" x14ac:dyDescent="0.2">
      <c r="A7" s="81" t="s">
        <v>12</v>
      </c>
      <c r="B7" s="29" t="s">
        <v>217</v>
      </c>
      <c r="C7" s="91">
        <v>5954511</v>
      </c>
      <c r="D7" s="31" t="str">
        <f>IF($B7="N/A","N/A",IF(C7&gt;15,"No",IF(C7&lt;-15,"No","Yes")))</f>
        <v>N/A</v>
      </c>
      <c r="E7" s="30">
        <v>6658823</v>
      </c>
      <c r="F7" s="31" t="str">
        <f>IF($B7="N/A","N/A",IF(E7&gt;15,"No",IF(E7&lt;-15,"No","Yes")))</f>
        <v>N/A</v>
      </c>
      <c r="G7" s="30">
        <v>8788471</v>
      </c>
      <c r="H7" s="31" t="str">
        <f>IF($B7="N/A","N/A",IF(G7&gt;15,"No",IF(G7&lt;-15,"No","Yes")))</f>
        <v>N/A</v>
      </c>
      <c r="I7" s="32">
        <v>11.83</v>
      </c>
      <c r="J7" s="32">
        <v>31.98</v>
      </c>
      <c r="K7" s="31" t="str">
        <f t="shared" ref="K7:K54" si="0">IF(J7="Div by 0", "N/A", IF(J7="N/A","N/A", IF(J7&gt;30, "No", IF(J7&lt;-30, "No", "Yes"))))</f>
        <v>No</v>
      </c>
    </row>
    <row r="8" spans="1:11" x14ac:dyDescent="0.2">
      <c r="A8" s="81" t="s">
        <v>366</v>
      </c>
      <c r="B8" s="29" t="s">
        <v>217</v>
      </c>
      <c r="C8" s="91" t="s">
        <v>217</v>
      </c>
      <c r="D8" s="31" t="str">
        <f>IF($B8="N/A","N/A",IF(C8&gt;15,"No",IF(C8&lt;-15,"No","Yes")))</f>
        <v>N/A</v>
      </c>
      <c r="E8" s="30" t="s">
        <v>217</v>
      </c>
      <c r="F8" s="31" t="str">
        <f>IF($B8="N/A","N/A",IF(E8&gt;15,"No",IF(E8&lt;-15,"No","Yes")))</f>
        <v>N/A</v>
      </c>
      <c r="G8" s="33">
        <v>57.436350419</v>
      </c>
      <c r="H8" s="31" t="str">
        <f>IF($B8="N/A","N/A",IF(G8&gt;15,"No",IF(G8&lt;-15,"No","Yes")))</f>
        <v>N/A</v>
      </c>
      <c r="I8" s="32" t="s">
        <v>217</v>
      </c>
      <c r="J8" s="32" t="s">
        <v>217</v>
      </c>
      <c r="K8" s="31" t="str">
        <f t="shared" si="0"/>
        <v>N/A</v>
      </c>
    </row>
    <row r="9" spans="1:11" x14ac:dyDescent="0.2">
      <c r="A9" s="81" t="s">
        <v>119</v>
      </c>
      <c r="B9" s="34" t="s">
        <v>217</v>
      </c>
      <c r="C9" s="90">
        <v>0</v>
      </c>
      <c r="D9" s="9" t="str">
        <f>IF($B9="N/A","N/A",IF(C9&gt;15,"No",IF(C9&lt;-15,"No","Yes")))</f>
        <v>N/A</v>
      </c>
      <c r="E9" s="9">
        <v>5.7382062865999997</v>
      </c>
      <c r="F9" s="9" t="str">
        <f>IF($B9="N/A","N/A",IF(E9&gt;15,"No",IF(E9&lt;-15,"No","Yes")))</f>
        <v>N/A</v>
      </c>
      <c r="G9" s="9">
        <v>20.123079430000001</v>
      </c>
      <c r="H9" s="9" t="str">
        <f>IF($B9="N/A","N/A",IF(G9&gt;15,"No",IF(G9&lt;-15,"No","Yes")))</f>
        <v>N/A</v>
      </c>
      <c r="I9" s="10" t="s">
        <v>1743</v>
      </c>
      <c r="J9" s="10">
        <v>250.7</v>
      </c>
      <c r="K9" s="9" t="str">
        <f t="shared" si="0"/>
        <v>No</v>
      </c>
    </row>
    <row r="10" spans="1:11" x14ac:dyDescent="0.2">
      <c r="A10" s="81" t="s">
        <v>120</v>
      </c>
      <c r="B10" s="34" t="s">
        <v>217</v>
      </c>
      <c r="C10" s="90">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81" t="s">
        <v>853</v>
      </c>
      <c r="B11" s="34" t="s">
        <v>217</v>
      </c>
      <c r="C11" s="90">
        <v>25.121676657999998</v>
      </c>
      <c r="D11" s="9" t="str">
        <f>IF($B11="N/A","N/A",IF(C11&gt;15,"No",IF(C11&lt;-15,"No","Yes")))</f>
        <v>N/A</v>
      </c>
      <c r="E11" s="9">
        <v>23.708754535000001</v>
      </c>
      <c r="F11" s="9" t="str">
        <f>IF($B11="N/A","N/A",IF(E11&gt;15,"No",IF(E11&lt;-15,"No","Yes")))</f>
        <v>N/A</v>
      </c>
      <c r="G11" s="9">
        <v>22.440570151999999</v>
      </c>
      <c r="H11" s="9" t="str">
        <f>IF($B11="N/A","N/A",IF(G11&gt;15,"No",IF(G11&lt;-15,"No","Yes")))</f>
        <v>N/A</v>
      </c>
      <c r="I11" s="10">
        <v>-5.62</v>
      </c>
      <c r="J11" s="10">
        <v>-5.35</v>
      </c>
      <c r="K11" s="9" t="str">
        <f t="shared" si="0"/>
        <v>Yes</v>
      </c>
    </row>
    <row r="12" spans="1:11" x14ac:dyDescent="0.2">
      <c r="A12" s="81" t="s">
        <v>854</v>
      </c>
      <c r="B12" s="92" t="s">
        <v>218</v>
      </c>
      <c r="C12" s="90" t="s">
        <v>217</v>
      </c>
      <c r="D12" s="9" t="str">
        <f>IF(OR($B12="N/A",$C12="N/A"),"N/A",IF(C12&gt;100,"No",IF(C12&lt;95,"No","Yes")))</f>
        <v>N/A</v>
      </c>
      <c r="E12" s="90">
        <v>95.233262186000005</v>
      </c>
      <c r="F12" s="9" t="str">
        <f>IF(OR($B12="N/A",$E12="N/A"),"N/A",IF(E12&gt;100,"No",IF(E12&lt;95,"No","Yes")))</f>
        <v>Yes</v>
      </c>
      <c r="G12" s="90">
        <v>78.284309582999995</v>
      </c>
      <c r="H12" s="9" t="str">
        <f>IF($B12="N/A","N/A",IF(G12&gt;100,"No",IF(G12&lt;95,"No","Yes")))</f>
        <v>No</v>
      </c>
      <c r="I12" s="93" t="s">
        <v>217</v>
      </c>
      <c r="J12" s="93">
        <v>-17.8</v>
      </c>
      <c r="K12" s="9" t="str">
        <f t="shared" si="0"/>
        <v>Yes</v>
      </c>
    </row>
    <row r="13" spans="1:11" x14ac:dyDescent="0.2">
      <c r="A13" s="81" t="s">
        <v>351</v>
      </c>
      <c r="B13" s="92" t="s">
        <v>217</v>
      </c>
      <c r="C13" s="90" t="s">
        <v>217</v>
      </c>
      <c r="D13" s="9" t="str">
        <f>IF($B13="N/A","N/A",IF(C13&gt;100,"No",IF(C13&lt;95,"No","Yes")))</f>
        <v>N/A</v>
      </c>
      <c r="E13" s="90">
        <v>1.6641986761000001</v>
      </c>
      <c r="F13" s="9" t="str">
        <f>IF($B13="N/A","N/A",IF(E13&gt;100,"No",IF(E13&lt;95,"No","Yes")))</f>
        <v>N/A</v>
      </c>
      <c r="G13" s="90">
        <v>0</v>
      </c>
      <c r="H13" s="9" t="str">
        <f>IF($B13="N/A","N/A",IF(G13&gt;100,"No",IF(G13&lt;95,"No","Yes")))</f>
        <v>N/A</v>
      </c>
      <c r="I13" s="93" t="s">
        <v>217</v>
      </c>
      <c r="J13" s="93">
        <v>-100</v>
      </c>
      <c r="K13" s="9" t="str">
        <f t="shared" si="0"/>
        <v>No</v>
      </c>
    </row>
    <row r="14" spans="1:11" x14ac:dyDescent="0.2">
      <c r="A14" s="81" t="s">
        <v>352</v>
      </c>
      <c r="B14" s="92" t="s">
        <v>217</v>
      </c>
      <c r="C14" s="90" t="s">
        <v>217</v>
      </c>
      <c r="D14" s="9" t="str">
        <f t="shared" ref="D14" si="1">IF($B14="N/A","N/A",IF(C14&lt;0,"No","Yes"))</f>
        <v>N/A</v>
      </c>
      <c r="E14" s="90">
        <v>1.1614024469999999</v>
      </c>
      <c r="F14" s="9" t="str">
        <f t="shared" ref="F14" si="2">IF($B14="N/A","N/A",IF(E14&lt;0,"No","Yes"))</f>
        <v>N/A</v>
      </c>
      <c r="G14" s="90">
        <v>0</v>
      </c>
      <c r="H14" s="9" t="str">
        <f t="shared" ref="H14" si="3">IF($B14="N/A","N/A",IF(G14&lt;0,"No","Yes"))</f>
        <v>N/A</v>
      </c>
      <c r="I14" s="93" t="s">
        <v>217</v>
      </c>
      <c r="J14" s="93">
        <v>-100</v>
      </c>
      <c r="K14" s="9" t="str">
        <f t="shared" si="0"/>
        <v>No</v>
      </c>
    </row>
    <row r="15" spans="1:11" x14ac:dyDescent="0.2">
      <c r="A15" s="81" t="s">
        <v>855</v>
      </c>
      <c r="B15" s="92" t="s">
        <v>218</v>
      </c>
      <c r="C15" s="90" t="s">
        <v>217</v>
      </c>
      <c r="D15" s="9" t="str">
        <f>IF(OR($B15="N/A",$C15="N/A"),"N/A",IF(C15&gt;100,"No",IF(C15&lt;95,"No","Yes")))</f>
        <v>N/A</v>
      </c>
      <c r="E15" s="90">
        <v>79.094324736999994</v>
      </c>
      <c r="F15" s="9" t="str">
        <f>IF(OR($B15="N/A",$E15="N/A"),"N/A",IF(E15&gt;100,"No",IF(E15&lt;95,"No","Yes")))</f>
        <v>No</v>
      </c>
      <c r="G15" s="90">
        <v>69.840006759999994</v>
      </c>
      <c r="H15" s="9" t="str">
        <f>IF($B15="N/A","N/A",IF(G15&gt;100,"No",IF(G15&lt;95,"No","Yes")))</f>
        <v>No</v>
      </c>
      <c r="I15" s="93" t="s">
        <v>217</v>
      </c>
      <c r="J15" s="93">
        <v>-11.7</v>
      </c>
      <c r="K15" s="9" t="str">
        <f t="shared" si="0"/>
        <v>Yes</v>
      </c>
    </row>
    <row r="16" spans="1:11" x14ac:dyDescent="0.2">
      <c r="A16" s="81" t="s">
        <v>335</v>
      </c>
      <c r="B16" s="34" t="s">
        <v>217</v>
      </c>
      <c r="C16" s="79">
        <v>4458638</v>
      </c>
      <c r="D16" s="9" t="str">
        <f>IF($B16="N/A","N/A",IF(C16&gt;15,"No",IF(C16&lt;-15,"No","Yes")))</f>
        <v>N/A</v>
      </c>
      <c r="E16" s="35">
        <v>4698002</v>
      </c>
      <c r="F16" s="9" t="str">
        <f>IF($B16="N/A","N/A",IF(E16&gt;15,"No",IF(E16&lt;-15,"No","Yes")))</f>
        <v>N/A</v>
      </c>
      <c r="G16" s="35">
        <v>5047777</v>
      </c>
      <c r="H16" s="9" t="str">
        <f>IF($B16="N/A","N/A",IF(G16&gt;15,"No",IF(G16&lt;-15,"No","Yes")))</f>
        <v>N/A</v>
      </c>
      <c r="I16" s="10">
        <v>5.3689999999999998</v>
      </c>
      <c r="J16" s="10">
        <v>7.4450000000000003</v>
      </c>
      <c r="K16" s="9" t="str">
        <f t="shared" si="0"/>
        <v>Yes</v>
      </c>
    </row>
    <row r="17" spans="1:11" x14ac:dyDescent="0.2">
      <c r="A17" s="81" t="s">
        <v>442</v>
      </c>
      <c r="B17" s="34" t="s">
        <v>219</v>
      </c>
      <c r="C17" s="90">
        <v>13.329249874</v>
      </c>
      <c r="D17" s="9" t="str">
        <f>IF($B17="N/A","N/A",IF(C17&gt;20,"No",IF(C17&lt;5,"No","Yes")))</f>
        <v>Yes</v>
      </c>
      <c r="E17" s="9">
        <v>14.590691958000001</v>
      </c>
      <c r="F17" s="9" t="str">
        <f>IF($B17="N/A","N/A",IF(E17&gt;20,"No",IF(E17&lt;5,"No","Yes")))</f>
        <v>Yes</v>
      </c>
      <c r="G17" s="9">
        <v>7.8981103958999999</v>
      </c>
      <c r="H17" s="9" t="str">
        <f>IF($B17="N/A","N/A",IF(G17&gt;20,"No",IF(G17&lt;5,"No","Yes")))</f>
        <v>Yes</v>
      </c>
      <c r="I17" s="10">
        <v>9.4640000000000004</v>
      </c>
      <c r="J17" s="10">
        <v>-45.9</v>
      </c>
      <c r="K17" s="9" t="str">
        <f t="shared" si="0"/>
        <v>No</v>
      </c>
    </row>
    <row r="18" spans="1:11" x14ac:dyDescent="0.2">
      <c r="A18" s="81" t="s">
        <v>443</v>
      </c>
      <c r="B18" s="29" t="s">
        <v>217</v>
      </c>
      <c r="C18" s="90" t="s">
        <v>217</v>
      </c>
      <c r="D18" s="9" t="str">
        <f>IF($B18="N/A","N/A",IF(C18&gt;15,"No",IF(C18&lt;-15,"No","Yes")))</f>
        <v>N/A</v>
      </c>
      <c r="E18" s="9" t="s">
        <v>217</v>
      </c>
      <c r="F18" s="9" t="str">
        <f>IF($B18="N/A","N/A",IF(E18&gt;15,"No",IF(E18&lt;-15,"No","Yes")))</f>
        <v>N/A</v>
      </c>
      <c r="G18" s="9">
        <v>92.101889603999993</v>
      </c>
      <c r="H18" s="9" t="str">
        <f>IF($B18="N/A","N/A",IF(G18&gt;15,"No",IF(G18&lt;-15,"No","Yes")))</f>
        <v>N/A</v>
      </c>
      <c r="I18" s="10" t="s">
        <v>217</v>
      </c>
      <c r="J18" s="10" t="s">
        <v>217</v>
      </c>
      <c r="K18" s="9" t="str">
        <f t="shared" si="0"/>
        <v>N/A</v>
      </c>
    </row>
    <row r="19" spans="1:11" x14ac:dyDescent="0.2">
      <c r="A19" s="81" t="s">
        <v>444</v>
      </c>
      <c r="B19" s="34" t="s">
        <v>220</v>
      </c>
      <c r="C19" s="90">
        <v>4.6379634319000003</v>
      </c>
      <c r="D19" s="9" t="str">
        <f>IF($B19="N/A","N/A",IF(C19&gt;1,"Yes","No"))</f>
        <v>Yes</v>
      </c>
      <c r="E19" s="9">
        <v>2.7808204424</v>
      </c>
      <c r="F19" s="9" t="str">
        <f>IF($B19="N/A","N/A",IF(E19&gt;1,"Yes","No"))</f>
        <v>Yes</v>
      </c>
      <c r="G19" s="9">
        <v>4.0824703626999996</v>
      </c>
      <c r="H19" s="9" t="str">
        <f>IF($B19="N/A","N/A",IF(G19&gt;1,"Yes","No"))</f>
        <v>Yes</v>
      </c>
      <c r="I19" s="10">
        <v>-40</v>
      </c>
      <c r="J19" s="10">
        <v>46.81</v>
      </c>
      <c r="K19" s="9" t="str">
        <f t="shared" si="0"/>
        <v>No</v>
      </c>
    </row>
    <row r="20" spans="1:11" x14ac:dyDescent="0.2">
      <c r="A20" s="81" t="s">
        <v>856</v>
      </c>
      <c r="B20" s="34" t="s">
        <v>217</v>
      </c>
      <c r="C20" s="83">
        <v>167.74650611999999</v>
      </c>
      <c r="D20" s="9" t="str">
        <f>IF($B20="N/A","N/A",IF(C20&gt;15,"No",IF(C20&lt;-15,"No","Yes")))</f>
        <v>N/A</v>
      </c>
      <c r="E20" s="36">
        <v>187.74286413999999</v>
      </c>
      <c r="F20" s="9" t="str">
        <f>IF($B20="N/A","N/A",IF(E20&gt;15,"No",IF(E20&lt;-15,"No","Yes")))</f>
        <v>N/A</v>
      </c>
      <c r="G20" s="36">
        <v>94.513956152000006</v>
      </c>
      <c r="H20" s="9" t="str">
        <f>IF($B20="N/A","N/A",IF(G20&gt;15,"No",IF(G20&lt;-15,"No","Yes")))</f>
        <v>N/A</v>
      </c>
      <c r="I20" s="10">
        <v>11.92</v>
      </c>
      <c r="J20" s="10">
        <v>-49.7</v>
      </c>
      <c r="K20" s="9" t="str">
        <f t="shared" si="0"/>
        <v>No</v>
      </c>
    </row>
    <row r="21" spans="1:11" x14ac:dyDescent="0.2">
      <c r="A21" s="81" t="s">
        <v>34</v>
      </c>
      <c r="B21" s="34" t="s">
        <v>217</v>
      </c>
      <c r="C21" s="94">
        <v>18.996992364</v>
      </c>
      <c r="D21" s="9" t="str">
        <f>IF($B21="N/A","N/A",IF(C21&gt;15,"No",IF(C21&lt;-15,"No","Yes")))</f>
        <v>N/A</v>
      </c>
      <c r="E21" s="95">
        <v>17.724447427000001</v>
      </c>
      <c r="F21" s="9" t="str">
        <f>IF($B21="N/A","N/A",IF(E21&gt;15,"No",IF(E21&lt;-15,"No","Yes")))</f>
        <v>N/A</v>
      </c>
      <c r="G21" s="95">
        <v>20.49038741</v>
      </c>
      <c r="H21" s="9" t="str">
        <f>IF($B21="N/A","N/A",IF(G21&gt;15,"No",IF(G21&lt;-15,"No","Yes")))</f>
        <v>N/A</v>
      </c>
      <c r="I21" s="10">
        <v>-6.7</v>
      </c>
      <c r="J21" s="10">
        <v>15.61</v>
      </c>
      <c r="K21" s="9" t="str">
        <f t="shared" si="0"/>
        <v>Yes</v>
      </c>
    </row>
    <row r="22" spans="1:11" x14ac:dyDescent="0.2">
      <c r="A22" s="81" t="s">
        <v>1722</v>
      </c>
      <c r="B22" s="34" t="s">
        <v>217</v>
      </c>
      <c r="C22" s="94">
        <v>6.1246842939999997</v>
      </c>
      <c r="D22" s="9" t="str">
        <f>IF($B22="N/A","N/A",IF(C22&gt;15,"No",IF(C22&lt;-15,"No","Yes")))</f>
        <v>N/A</v>
      </c>
      <c r="E22" s="95">
        <v>7.4275824688999998</v>
      </c>
      <c r="F22" s="9" t="str">
        <f>IF($B22="N/A","N/A",IF(E22&gt;15,"No",IF(E22&lt;-15,"No","Yes")))</f>
        <v>N/A</v>
      </c>
      <c r="G22" s="95">
        <v>7.6036330690999998</v>
      </c>
      <c r="H22" s="9" t="str">
        <f>IF($B22="N/A","N/A",IF(G22&gt;15,"No",IF(G22&lt;-15,"No","Yes")))</f>
        <v>N/A</v>
      </c>
      <c r="I22" s="10">
        <v>21.27</v>
      </c>
      <c r="J22" s="10">
        <v>2.37</v>
      </c>
      <c r="K22" s="9" t="str">
        <f t="shared" si="0"/>
        <v>Yes</v>
      </c>
    </row>
    <row r="23" spans="1:11" x14ac:dyDescent="0.2">
      <c r="A23" s="81" t="s">
        <v>35</v>
      </c>
      <c r="B23" s="34" t="s">
        <v>217</v>
      </c>
      <c r="C23" s="94">
        <v>0</v>
      </c>
      <c r="D23" s="9" t="str">
        <f>IF($B23="N/A","N/A",IF(C23&gt;15,"No",IF(C23&lt;-15,"No","Yes")))</f>
        <v>N/A</v>
      </c>
      <c r="E23" s="95">
        <v>0</v>
      </c>
      <c r="F23" s="9" t="str">
        <f>IF($B23="N/A","N/A",IF(E23&gt;15,"No",IF(E23&lt;-15,"No","Yes")))</f>
        <v>N/A</v>
      </c>
      <c r="G23" s="95">
        <v>0</v>
      </c>
      <c r="H23" s="9" t="str">
        <f>IF($B23="N/A","N/A",IF(G23&gt;15,"No",IF(G23&lt;-15,"No","Yes")))</f>
        <v>N/A</v>
      </c>
      <c r="I23" s="10" t="s">
        <v>1743</v>
      </c>
      <c r="J23" s="10" t="s">
        <v>1743</v>
      </c>
      <c r="K23" s="9" t="str">
        <f t="shared" si="0"/>
        <v>N/A</v>
      </c>
    </row>
    <row r="24" spans="1:11" x14ac:dyDescent="0.2">
      <c r="A24" s="81" t="s">
        <v>857</v>
      </c>
      <c r="B24" s="34" t="s">
        <v>247</v>
      </c>
      <c r="C24" s="83">
        <v>272.3401958</v>
      </c>
      <c r="D24" s="9" t="str">
        <f>IF($B24="N/A","N/A",IF(C24&gt;300,"No",IF(C24&lt;75,"No","Yes")))</f>
        <v>Yes</v>
      </c>
      <c r="E24" s="36">
        <v>296.42785491000001</v>
      </c>
      <c r="F24" s="9" t="str">
        <f>IF($B24="N/A","N/A",IF(E24&gt;300,"No",IF(E24&lt;75,"No","Yes")))</f>
        <v>Yes</v>
      </c>
      <c r="G24" s="36">
        <v>323.27854022999998</v>
      </c>
      <c r="H24" s="9" t="str">
        <f>IF($B24="N/A","N/A",IF(G24&gt;300,"No",IF(G24&lt;75,"No","Yes")))</f>
        <v>No</v>
      </c>
      <c r="I24" s="10">
        <v>8.8450000000000006</v>
      </c>
      <c r="J24" s="10">
        <v>9.0579999999999998</v>
      </c>
      <c r="K24" s="9" t="str">
        <f t="shared" si="0"/>
        <v>Yes</v>
      </c>
    </row>
    <row r="25" spans="1:11" x14ac:dyDescent="0.2">
      <c r="A25" s="81" t="s">
        <v>858</v>
      </c>
      <c r="B25" s="34" t="s">
        <v>248</v>
      </c>
      <c r="C25" s="83">
        <v>28.618878789</v>
      </c>
      <c r="D25" s="9" t="str">
        <f>IF($B25="N/A","N/A",IF(C25&gt;250,"No",IF(C25&lt;20,"No","Yes")))</f>
        <v>Yes</v>
      </c>
      <c r="E25" s="36">
        <v>34.335326002000002</v>
      </c>
      <c r="F25" s="9" t="str">
        <f>IF($B25="N/A","N/A",IF(E25&gt;250,"No",IF(E25&lt;20,"No","Yes")))</f>
        <v>Yes</v>
      </c>
      <c r="G25" s="36">
        <v>33.496324272999999</v>
      </c>
      <c r="H25" s="9" t="str">
        <f>IF($B25="N/A","N/A",IF(G25&gt;250,"No",IF(G25&lt;20,"No","Yes")))</f>
        <v>Yes</v>
      </c>
      <c r="I25" s="10">
        <v>19.97</v>
      </c>
      <c r="J25" s="10">
        <v>-2.44</v>
      </c>
      <c r="K25" s="9" t="str">
        <f t="shared" si="0"/>
        <v>Yes</v>
      </c>
    </row>
    <row r="26" spans="1:11" x14ac:dyDescent="0.2">
      <c r="A26" s="81" t="s">
        <v>859</v>
      </c>
      <c r="B26" s="34" t="s">
        <v>249</v>
      </c>
      <c r="C26" s="83" t="s">
        <v>1743</v>
      </c>
      <c r="D26" s="9" t="str">
        <f>IF($B26="N/A","N/A",IF(C26&gt;5,"No",IF(C26&lt;3,"No","Yes")))</f>
        <v>No</v>
      </c>
      <c r="E26" s="36" t="s">
        <v>1743</v>
      </c>
      <c r="F26" s="9" t="str">
        <f>IF($B26="N/A","N/A",IF(E26&gt;5,"No",IF(E26&lt;3,"No","Yes")))</f>
        <v>No</v>
      </c>
      <c r="G26" s="36" t="s">
        <v>1743</v>
      </c>
      <c r="H26" s="9" t="str">
        <f>IF($B26="N/A","N/A",IF(G26&gt;5,"No",IF(G26&lt;3,"No","Yes")))</f>
        <v>No</v>
      </c>
      <c r="I26" s="10" t="s">
        <v>1743</v>
      </c>
      <c r="J26" s="10" t="s">
        <v>1743</v>
      </c>
      <c r="K26" s="9" t="str">
        <f t="shared" si="0"/>
        <v>N/A</v>
      </c>
    </row>
    <row r="27" spans="1:11" x14ac:dyDescent="0.2">
      <c r="A27" s="81" t="s">
        <v>131</v>
      </c>
      <c r="B27" s="34" t="s">
        <v>217</v>
      </c>
      <c r="C27" s="79">
        <v>46295</v>
      </c>
      <c r="D27" s="34" t="s">
        <v>217</v>
      </c>
      <c r="E27" s="35">
        <v>39184</v>
      </c>
      <c r="F27" s="34" t="s">
        <v>217</v>
      </c>
      <c r="G27" s="35">
        <v>4529</v>
      </c>
      <c r="H27" s="9" t="str">
        <f>IF($B27="N/A","N/A",IF(G27&gt;15,"No",IF(G27&lt;-15,"No","Yes")))</f>
        <v>N/A</v>
      </c>
      <c r="I27" s="10">
        <v>-15.4</v>
      </c>
      <c r="J27" s="10">
        <v>-88.4</v>
      </c>
      <c r="K27" s="9" t="str">
        <f t="shared" si="0"/>
        <v>No</v>
      </c>
    </row>
    <row r="28" spans="1:11" x14ac:dyDescent="0.2">
      <c r="A28" s="81" t="s">
        <v>350</v>
      </c>
      <c r="B28" s="34" t="s">
        <v>217</v>
      </c>
      <c r="C28" s="79" t="s">
        <v>217</v>
      </c>
      <c r="D28" s="34" t="s">
        <v>217</v>
      </c>
      <c r="E28" s="35" t="s">
        <v>217</v>
      </c>
      <c r="F28" s="34" t="s">
        <v>217</v>
      </c>
      <c r="G28" s="8">
        <v>5.1533423699999997E-2</v>
      </c>
      <c r="H28" s="9" t="str">
        <f>IF($B28="N/A","N/A",IF(G28&gt;15,"No",IF(G28&lt;-15,"No","Yes")))</f>
        <v>N/A</v>
      </c>
      <c r="I28" s="10" t="s">
        <v>217</v>
      </c>
      <c r="J28" s="10" t="s">
        <v>217</v>
      </c>
      <c r="K28" s="9" t="str">
        <f t="shared" si="0"/>
        <v>N/A</v>
      </c>
    </row>
    <row r="29" spans="1:11" ht="25.5" x14ac:dyDescent="0.2">
      <c r="A29" s="81" t="s">
        <v>835</v>
      </c>
      <c r="B29" s="34" t="s">
        <v>217</v>
      </c>
      <c r="C29" s="36">
        <v>101.24168917</v>
      </c>
      <c r="D29" s="34" t="s">
        <v>217</v>
      </c>
      <c r="E29" s="36">
        <v>127.625</v>
      </c>
      <c r="F29" s="34" t="s">
        <v>217</v>
      </c>
      <c r="G29" s="36">
        <v>179.78229189999999</v>
      </c>
      <c r="H29" s="34" t="s">
        <v>217</v>
      </c>
      <c r="I29" s="10">
        <v>26.06</v>
      </c>
      <c r="J29" s="10">
        <v>40.869999999999997</v>
      </c>
      <c r="K29" s="9" t="str">
        <f t="shared" si="0"/>
        <v>No</v>
      </c>
    </row>
    <row r="30" spans="1:11" x14ac:dyDescent="0.2">
      <c r="A30" s="81" t="s">
        <v>27</v>
      </c>
      <c r="B30" s="34" t="s">
        <v>221</v>
      </c>
      <c r="C30" s="35">
        <v>0</v>
      </c>
      <c r="D30" s="9" t="str">
        <f>IF($B30="N/A","N/A",IF(C30="N/A","N/A",IF(C30=0,"Yes","No")))</f>
        <v>Yes</v>
      </c>
      <c r="E30" s="35">
        <v>27</v>
      </c>
      <c r="F30" s="9" t="str">
        <f>IF($B30="N/A","N/A",IF(E30="N/A","N/A",IF(E30=0,"Yes","No")))</f>
        <v>No</v>
      </c>
      <c r="G30" s="35">
        <v>0</v>
      </c>
      <c r="H30" s="9" t="str">
        <f>IF($B30="N/A","N/A",IF(G30=0,"Yes","No"))</f>
        <v>Yes</v>
      </c>
      <c r="I30" s="10" t="s">
        <v>1743</v>
      </c>
      <c r="J30" s="10">
        <v>-100</v>
      </c>
      <c r="K30" s="9" t="str">
        <f t="shared" si="0"/>
        <v>No</v>
      </c>
    </row>
    <row r="31" spans="1:11" x14ac:dyDescent="0.2">
      <c r="A31" s="81" t="s">
        <v>210</v>
      </c>
      <c r="B31" s="96" t="s">
        <v>217</v>
      </c>
      <c r="C31" s="79" t="s">
        <v>217</v>
      </c>
      <c r="D31" s="9" t="str">
        <f t="shared" ref="D31:F50" si="4">IF($B31="N/A","N/A",IF(C31&lt;0,"No","Yes"))</f>
        <v>N/A</v>
      </c>
      <c r="E31" s="79">
        <v>1112515</v>
      </c>
      <c r="F31" s="9" t="str">
        <f t="shared" si="4"/>
        <v>N/A</v>
      </c>
      <c r="G31" s="79">
        <v>1438411</v>
      </c>
      <c r="H31" s="9" t="str">
        <f t="shared" ref="H31:H50" si="5">IF($B31="N/A","N/A",IF(G31&lt;0,"No","Yes"))</f>
        <v>N/A</v>
      </c>
      <c r="I31" s="10" t="s">
        <v>217</v>
      </c>
      <c r="J31" s="10">
        <v>29.29</v>
      </c>
      <c r="K31" s="9" t="str">
        <f t="shared" si="0"/>
        <v>Yes</v>
      </c>
    </row>
    <row r="32" spans="1:11" ht="25.5" x14ac:dyDescent="0.2">
      <c r="A32" s="2" t="s">
        <v>659</v>
      </c>
      <c r="B32" s="96" t="s">
        <v>217</v>
      </c>
      <c r="C32" s="80" t="s">
        <v>217</v>
      </c>
      <c r="D32" s="9" t="str">
        <f t="shared" si="4"/>
        <v>N/A</v>
      </c>
      <c r="E32" s="80">
        <v>99.724767756000006</v>
      </c>
      <c r="F32" s="9" t="str">
        <f t="shared" si="4"/>
        <v>N/A</v>
      </c>
      <c r="G32" s="80">
        <v>99.318762161999999</v>
      </c>
      <c r="H32" s="9" t="str">
        <f t="shared" si="5"/>
        <v>N/A</v>
      </c>
      <c r="I32" s="10" t="s">
        <v>217</v>
      </c>
      <c r="J32" s="10">
        <v>-0.40699999999999997</v>
      </c>
      <c r="K32" s="9" t="str">
        <f t="shared" si="0"/>
        <v>Yes</v>
      </c>
    </row>
    <row r="33" spans="1:11" x14ac:dyDescent="0.2">
      <c r="A33" s="2" t="s">
        <v>660</v>
      </c>
      <c r="B33" s="96" t="s">
        <v>217</v>
      </c>
      <c r="C33" s="80" t="s">
        <v>217</v>
      </c>
      <c r="D33" s="9" t="str">
        <f t="shared" si="4"/>
        <v>N/A</v>
      </c>
      <c r="E33" s="80">
        <v>0</v>
      </c>
      <c r="F33" s="9" t="str">
        <f t="shared" si="4"/>
        <v>N/A</v>
      </c>
      <c r="G33" s="80">
        <v>0</v>
      </c>
      <c r="H33" s="9" t="str">
        <f t="shared" si="5"/>
        <v>N/A</v>
      </c>
      <c r="I33" s="10" t="s">
        <v>217</v>
      </c>
      <c r="J33" s="10" t="s">
        <v>1743</v>
      </c>
      <c r="K33" s="9" t="str">
        <f t="shared" si="0"/>
        <v>N/A</v>
      </c>
    </row>
    <row r="34" spans="1:11" x14ac:dyDescent="0.2">
      <c r="A34" s="2" t="s">
        <v>661</v>
      </c>
      <c r="B34" s="96" t="s">
        <v>217</v>
      </c>
      <c r="C34" s="80" t="s">
        <v>217</v>
      </c>
      <c r="D34" s="9" t="str">
        <f t="shared" si="4"/>
        <v>N/A</v>
      </c>
      <c r="E34" s="80">
        <v>0</v>
      </c>
      <c r="F34" s="9" t="str">
        <f t="shared" si="4"/>
        <v>N/A</v>
      </c>
      <c r="G34" s="80">
        <v>0</v>
      </c>
      <c r="H34" s="9" t="str">
        <f t="shared" si="5"/>
        <v>N/A</v>
      </c>
      <c r="I34" s="10" t="s">
        <v>217</v>
      </c>
      <c r="J34" s="10" t="s">
        <v>1743</v>
      </c>
      <c r="K34" s="9" t="str">
        <f t="shared" si="0"/>
        <v>N/A</v>
      </c>
    </row>
    <row r="35" spans="1:11" x14ac:dyDescent="0.2">
      <c r="A35" s="2" t="s">
        <v>662</v>
      </c>
      <c r="B35" s="96" t="s">
        <v>217</v>
      </c>
      <c r="C35" s="80" t="s">
        <v>217</v>
      </c>
      <c r="D35" s="9" t="str">
        <f t="shared" si="4"/>
        <v>N/A</v>
      </c>
      <c r="E35" s="80">
        <v>0.27523224410000002</v>
      </c>
      <c r="F35" s="9" t="str">
        <f t="shared" si="4"/>
        <v>N/A</v>
      </c>
      <c r="G35" s="80">
        <v>0.68123783810000005</v>
      </c>
      <c r="H35" s="9" t="str">
        <f t="shared" si="5"/>
        <v>N/A</v>
      </c>
      <c r="I35" s="10" t="s">
        <v>217</v>
      </c>
      <c r="J35" s="10">
        <v>147.5</v>
      </c>
      <c r="K35" s="9" t="str">
        <f t="shared" si="0"/>
        <v>No</v>
      </c>
    </row>
    <row r="36" spans="1:11" x14ac:dyDescent="0.2">
      <c r="A36" s="2" t="s">
        <v>353</v>
      </c>
      <c r="B36" s="96" t="s">
        <v>217</v>
      </c>
      <c r="C36" s="79" t="s">
        <v>217</v>
      </c>
      <c r="D36" s="9" t="str">
        <f t="shared" si="4"/>
        <v>N/A</v>
      </c>
      <c r="E36" s="79">
        <v>466209</v>
      </c>
      <c r="F36" s="9" t="str">
        <f t="shared" si="4"/>
        <v>N/A</v>
      </c>
      <c r="G36" s="79">
        <v>533772</v>
      </c>
      <c r="H36" s="9" t="str">
        <f t="shared" si="5"/>
        <v>N/A</v>
      </c>
      <c r="I36" s="10" t="s">
        <v>217</v>
      </c>
      <c r="J36" s="10">
        <v>14.49</v>
      </c>
      <c r="K36" s="9" t="str">
        <f t="shared" si="0"/>
        <v>Yes</v>
      </c>
    </row>
    <row r="37" spans="1:11" x14ac:dyDescent="0.2">
      <c r="A37" s="2" t="s">
        <v>663</v>
      </c>
      <c r="B37" s="96" t="s">
        <v>217</v>
      </c>
      <c r="C37" s="80" t="s">
        <v>217</v>
      </c>
      <c r="D37" s="9" t="str">
        <f t="shared" si="4"/>
        <v>N/A</v>
      </c>
      <c r="E37" s="80">
        <v>0</v>
      </c>
      <c r="F37" s="9" t="str">
        <f t="shared" si="4"/>
        <v>N/A</v>
      </c>
      <c r="G37" s="80">
        <v>0</v>
      </c>
      <c r="H37" s="9" t="str">
        <f t="shared" si="5"/>
        <v>N/A</v>
      </c>
      <c r="I37" s="10" t="s">
        <v>217</v>
      </c>
      <c r="J37" s="10" t="s">
        <v>1743</v>
      </c>
      <c r="K37" s="9" t="str">
        <f t="shared" si="0"/>
        <v>N/A</v>
      </c>
    </row>
    <row r="38" spans="1:11" x14ac:dyDescent="0.2">
      <c r="A38" s="2" t="s">
        <v>664</v>
      </c>
      <c r="B38" s="96" t="s">
        <v>217</v>
      </c>
      <c r="C38" s="80" t="s">
        <v>217</v>
      </c>
      <c r="D38" s="9" t="str">
        <f t="shared" si="4"/>
        <v>N/A</v>
      </c>
      <c r="E38" s="80">
        <v>0</v>
      </c>
      <c r="F38" s="9" t="str">
        <f t="shared" si="4"/>
        <v>N/A</v>
      </c>
      <c r="G38" s="80">
        <v>0</v>
      </c>
      <c r="H38" s="9" t="str">
        <f t="shared" si="5"/>
        <v>N/A</v>
      </c>
      <c r="I38" s="10" t="s">
        <v>217</v>
      </c>
      <c r="J38" s="10" t="s">
        <v>1743</v>
      </c>
      <c r="K38" s="9" t="str">
        <f t="shared" si="0"/>
        <v>N/A</v>
      </c>
    </row>
    <row r="39" spans="1:11" x14ac:dyDescent="0.2">
      <c r="A39" s="2" t="s">
        <v>665</v>
      </c>
      <c r="B39" s="96" t="s">
        <v>217</v>
      </c>
      <c r="C39" s="80" t="s">
        <v>217</v>
      </c>
      <c r="D39" s="9" t="str">
        <f t="shared" si="4"/>
        <v>N/A</v>
      </c>
      <c r="E39" s="80">
        <v>0</v>
      </c>
      <c r="F39" s="9" t="str">
        <f t="shared" si="4"/>
        <v>N/A</v>
      </c>
      <c r="G39" s="80">
        <v>0</v>
      </c>
      <c r="H39" s="9" t="str">
        <f t="shared" si="5"/>
        <v>N/A</v>
      </c>
      <c r="I39" s="10" t="s">
        <v>217</v>
      </c>
      <c r="J39" s="10" t="s">
        <v>1743</v>
      </c>
      <c r="K39" s="9" t="str">
        <f t="shared" si="0"/>
        <v>N/A</v>
      </c>
    </row>
    <row r="40" spans="1:11" x14ac:dyDescent="0.2">
      <c r="A40" s="2" t="s">
        <v>666</v>
      </c>
      <c r="B40" s="96" t="s">
        <v>217</v>
      </c>
      <c r="C40" s="80" t="s">
        <v>217</v>
      </c>
      <c r="D40" s="9" t="str">
        <f t="shared" si="4"/>
        <v>N/A</v>
      </c>
      <c r="E40" s="80">
        <v>0</v>
      </c>
      <c r="F40" s="9" t="str">
        <f t="shared" si="4"/>
        <v>N/A</v>
      </c>
      <c r="G40" s="80">
        <v>0</v>
      </c>
      <c r="H40" s="9" t="str">
        <f t="shared" si="5"/>
        <v>N/A</v>
      </c>
      <c r="I40" s="10" t="s">
        <v>217</v>
      </c>
      <c r="J40" s="10" t="s">
        <v>1743</v>
      </c>
      <c r="K40" s="9" t="str">
        <f t="shared" si="0"/>
        <v>N/A</v>
      </c>
    </row>
    <row r="41" spans="1:11" x14ac:dyDescent="0.2">
      <c r="A41" s="2" t="s">
        <v>667</v>
      </c>
      <c r="B41" s="96" t="s">
        <v>217</v>
      </c>
      <c r="C41" s="80" t="s">
        <v>217</v>
      </c>
      <c r="D41" s="9" t="str">
        <f t="shared" si="4"/>
        <v>N/A</v>
      </c>
      <c r="E41" s="80">
        <v>95.865588180000003</v>
      </c>
      <c r="F41" s="9" t="str">
        <f t="shared" si="4"/>
        <v>N/A</v>
      </c>
      <c r="G41" s="80">
        <v>98.786935245999999</v>
      </c>
      <c r="H41" s="9" t="str">
        <f t="shared" si="5"/>
        <v>N/A</v>
      </c>
      <c r="I41" s="10" t="s">
        <v>217</v>
      </c>
      <c r="J41" s="10">
        <v>3.0470000000000002</v>
      </c>
      <c r="K41" s="9" t="str">
        <f t="shared" si="0"/>
        <v>Yes</v>
      </c>
    </row>
    <row r="42" spans="1:11" x14ac:dyDescent="0.2">
      <c r="A42" s="2" t="s">
        <v>668</v>
      </c>
      <c r="B42" s="96" t="s">
        <v>217</v>
      </c>
      <c r="C42" s="80" t="s">
        <v>217</v>
      </c>
      <c r="D42" s="9" t="str">
        <f t="shared" si="4"/>
        <v>N/A</v>
      </c>
      <c r="E42" s="80">
        <v>95.865588180000003</v>
      </c>
      <c r="F42" s="9" t="str">
        <f t="shared" si="4"/>
        <v>N/A</v>
      </c>
      <c r="G42" s="80">
        <v>98.786935245999999</v>
      </c>
      <c r="H42" s="9" t="str">
        <f t="shared" si="5"/>
        <v>N/A</v>
      </c>
      <c r="I42" s="10" t="s">
        <v>217</v>
      </c>
      <c r="J42" s="10">
        <v>3.0470000000000002</v>
      </c>
      <c r="K42" s="9" t="str">
        <f t="shared" si="0"/>
        <v>Yes</v>
      </c>
    </row>
    <row r="43" spans="1:11" x14ac:dyDescent="0.2">
      <c r="A43" s="2" t="s">
        <v>669</v>
      </c>
      <c r="B43" s="96" t="s">
        <v>217</v>
      </c>
      <c r="C43" s="80" t="s">
        <v>217</v>
      </c>
      <c r="D43" s="9" t="str">
        <f t="shared" si="4"/>
        <v>N/A</v>
      </c>
      <c r="E43" s="80">
        <v>0</v>
      </c>
      <c r="F43" s="9" t="str">
        <f t="shared" si="4"/>
        <v>N/A</v>
      </c>
      <c r="G43" s="80">
        <v>1.6861132E-3</v>
      </c>
      <c r="H43" s="9" t="str">
        <f t="shared" si="5"/>
        <v>N/A</v>
      </c>
      <c r="I43" s="10" t="s">
        <v>217</v>
      </c>
      <c r="J43" s="10" t="s">
        <v>1743</v>
      </c>
      <c r="K43" s="9" t="str">
        <f t="shared" si="0"/>
        <v>N/A</v>
      </c>
    </row>
    <row r="44" spans="1:11" x14ac:dyDescent="0.2">
      <c r="A44" s="2" t="s">
        <v>670</v>
      </c>
      <c r="B44" s="96" t="s">
        <v>217</v>
      </c>
      <c r="C44" s="80" t="s">
        <v>217</v>
      </c>
      <c r="D44" s="9" t="str">
        <f t="shared" si="4"/>
        <v>N/A</v>
      </c>
      <c r="E44" s="80">
        <v>0</v>
      </c>
      <c r="F44" s="9" t="str">
        <f t="shared" si="4"/>
        <v>N/A</v>
      </c>
      <c r="G44" s="80">
        <v>0</v>
      </c>
      <c r="H44" s="9" t="str">
        <f t="shared" si="5"/>
        <v>N/A</v>
      </c>
      <c r="I44" s="10" t="s">
        <v>217</v>
      </c>
      <c r="J44" s="10" t="s">
        <v>1743</v>
      </c>
      <c r="K44" s="9" t="str">
        <f t="shared" si="0"/>
        <v>N/A</v>
      </c>
    </row>
    <row r="45" spans="1:11" x14ac:dyDescent="0.2">
      <c r="A45" s="2" t="s">
        <v>671</v>
      </c>
      <c r="B45" s="96" t="s">
        <v>217</v>
      </c>
      <c r="C45" s="80" t="s">
        <v>217</v>
      </c>
      <c r="D45" s="9" t="str">
        <f t="shared" si="4"/>
        <v>N/A</v>
      </c>
      <c r="E45" s="80">
        <v>4.1344118196000004</v>
      </c>
      <c r="F45" s="9" t="str">
        <f t="shared" si="4"/>
        <v>N/A</v>
      </c>
      <c r="G45" s="80">
        <v>1.2113786411</v>
      </c>
      <c r="H45" s="9" t="str">
        <f t="shared" si="5"/>
        <v>N/A</v>
      </c>
      <c r="I45" s="10" t="s">
        <v>217</v>
      </c>
      <c r="J45" s="10">
        <v>-70.7</v>
      </c>
      <c r="K45" s="9" t="str">
        <f t="shared" si="0"/>
        <v>No</v>
      </c>
    </row>
    <row r="46" spans="1:11" x14ac:dyDescent="0.2">
      <c r="A46" s="2" t="s">
        <v>354</v>
      </c>
      <c r="B46" s="96" t="s">
        <v>217</v>
      </c>
      <c r="C46" s="79" t="s">
        <v>217</v>
      </c>
      <c r="D46" s="9" t="str">
        <f t="shared" si="4"/>
        <v>N/A</v>
      </c>
      <c r="E46" s="79">
        <v>0</v>
      </c>
      <c r="F46" s="9" t="str">
        <f t="shared" si="4"/>
        <v>N/A</v>
      </c>
      <c r="G46" s="79">
        <v>0</v>
      </c>
      <c r="H46" s="9" t="str">
        <f t="shared" si="5"/>
        <v>N/A</v>
      </c>
      <c r="I46" s="10" t="s">
        <v>217</v>
      </c>
      <c r="J46" s="10" t="s">
        <v>1743</v>
      </c>
      <c r="K46" s="9" t="str">
        <f t="shared" si="0"/>
        <v>N/A</v>
      </c>
    </row>
    <row r="47" spans="1:11" x14ac:dyDescent="0.2">
      <c r="A47" s="2" t="s">
        <v>672</v>
      </c>
      <c r="B47" s="96" t="s">
        <v>217</v>
      </c>
      <c r="C47" s="80" t="s">
        <v>217</v>
      </c>
      <c r="D47" s="9" t="str">
        <f t="shared" si="4"/>
        <v>N/A</v>
      </c>
      <c r="E47" s="80" t="s">
        <v>1743</v>
      </c>
      <c r="F47" s="9" t="str">
        <f t="shared" si="4"/>
        <v>N/A</v>
      </c>
      <c r="G47" s="80" t="s">
        <v>1743</v>
      </c>
      <c r="H47" s="9" t="str">
        <f t="shared" si="5"/>
        <v>N/A</v>
      </c>
      <c r="I47" s="10" t="s">
        <v>217</v>
      </c>
      <c r="J47" s="10" t="s">
        <v>1743</v>
      </c>
      <c r="K47" s="9" t="str">
        <f t="shared" si="0"/>
        <v>N/A</v>
      </c>
    </row>
    <row r="48" spans="1:11" x14ac:dyDescent="0.2">
      <c r="A48" s="2" t="s">
        <v>673</v>
      </c>
      <c r="B48" s="96" t="s">
        <v>217</v>
      </c>
      <c r="C48" s="80" t="s">
        <v>217</v>
      </c>
      <c r="D48" s="9" t="str">
        <f t="shared" si="4"/>
        <v>N/A</v>
      </c>
      <c r="E48" s="80" t="s">
        <v>1743</v>
      </c>
      <c r="F48" s="9" t="str">
        <f t="shared" si="4"/>
        <v>N/A</v>
      </c>
      <c r="G48" s="80" t="s">
        <v>1743</v>
      </c>
      <c r="H48" s="9" t="str">
        <f t="shared" si="5"/>
        <v>N/A</v>
      </c>
      <c r="I48" s="10" t="s">
        <v>217</v>
      </c>
      <c r="J48" s="10" t="s">
        <v>1743</v>
      </c>
      <c r="K48" s="9" t="str">
        <f t="shared" si="0"/>
        <v>N/A</v>
      </c>
    </row>
    <row r="49" spans="1:11" x14ac:dyDescent="0.2">
      <c r="A49" s="2" t="s">
        <v>674</v>
      </c>
      <c r="B49" s="96" t="s">
        <v>217</v>
      </c>
      <c r="C49" s="80" t="s">
        <v>217</v>
      </c>
      <c r="D49" s="9" t="str">
        <f t="shared" si="4"/>
        <v>N/A</v>
      </c>
      <c r="E49" s="80" t="s">
        <v>1743</v>
      </c>
      <c r="F49" s="9" t="str">
        <f t="shared" si="4"/>
        <v>N/A</v>
      </c>
      <c r="G49" s="80" t="s">
        <v>1743</v>
      </c>
      <c r="H49" s="9" t="str">
        <f t="shared" si="5"/>
        <v>N/A</v>
      </c>
      <c r="I49" s="10" t="s">
        <v>217</v>
      </c>
      <c r="J49" s="10" t="s">
        <v>1743</v>
      </c>
      <c r="K49" s="9" t="str">
        <f t="shared" si="0"/>
        <v>N/A</v>
      </c>
    </row>
    <row r="50" spans="1:11" x14ac:dyDescent="0.2">
      <c r="A50" s="2" t="s">
        <v>675</v>
      </c>
      <c r="B50" s="96" t="s">
        <v>217</v>
      </c>
      <c r="C50" s="80" t="s">
        <v>217</v>
      </c>
      <c r="D50" s="9" t="str">
        <f t="shared" si="4"/>
        <v>N/A</v>
      </c>
      <c r="E50" s="80" t="s">
        <v>1743</v>
      </c>
      <c r="F50" s="9" t="str">
        <f t="shared" si="4"/>
        <v>N/A</v>
      </c>
      <c r="G50" s="80" t="s">
        <v>1743</v>
      </c>
      <c r="H50" s="9" t="str">
        <f t="shared" si="5"/>
        <v>N/A</v>
      </c>
      <c r="I50" s="10" t="s">
        <v>217</v>
      </c>
      <c r="J50" s="10" t="s">
        <v>1743</v>
      </c>
      <c r="K50" s="9" t="str">
        <f t="shared" si="0"/>
        <v>N/A</v>
      </c>
    </row>
    <row r="51" spans="1:11" x14ac:dyDescent="0.2">
      <c r="A51" s="2" t="s">
        <v>355</v>
      </c>
      <c r="B51" s="34" t="s">
        <v>217</v>
      </c>
      <c r="C51" s="79">
        <v>0</v>
      </c>
      <c r="D51" s="34" t="s">
        <v>217</v>
      </c>
      <c r="E51" s="35">
        <v>382097</v>
      </c>
      <c r="F51" s="34" t="s">
        <v>217</v>
      </c>
      <c r="G51" s="35">
        <v>1768511</v>
      </c>
      <c r="H51" s="34" t="s">
        <v>217</v>
      </c>
      <c r="I51" s="10" t="s">
        <v>1743</v>
      </c>
      <c r="J51" s="10">
        <v>362.8</v>
      </c>
      <c r="K51" s="9" t="str">
        <f t="shared" si="0"/>
        <v>No</v>
      </c>
    </row>
    <row r="52" spans="1:11" x14ac:dyDescent="0.2">
      <c r="A52" s="2" t="s">
        <v>356</v>
      </c>
      <c r="B52" s="34" t="s">
        <v>217</v>
      </c>
      <c r="C52" s="80" t="s">
        <v>1743</v>
      </c>
      <c r="D52" s="9" t="str">
        <f t="shared" ref="D52:D54" si="6">IF($B52="N/A","N/A",IF(C52&gt;15,"No",IF(C52&lt;-15,"No","Yes")))</f>
        <v>N/A</v>
      </c>
      <c r="E52" s="8">
        <v>95.154895222999997</v>
      </c>
      <c r="F52" s="9" t="str">
        <f t="shared" ref="F52:F54" si="7">IF($B52="N/A","N/A",IF(E52&gt;15,"No",IF(E52&lt;-15,"No","Yes")))</f>
        <v>N/A</v>
      </c>
      <c r="G52" s="8">
        <v>95.459570225999997</v>
      </c>
      <c r="H52" s="9" t="str">
        <f t="shared" ref="H52:H54" si="8">IF($B52="N/A","N/A",IF(G52&gt;15,"No",IF(G52&lt;-15,"No","Yes")))</f>
        <v>N/A</v>
      </c>
      <c r="I52" s="10" t="s">
        <v>1743</v>
      </c>
      <c r="J52" s="10">
        <v>0.32019999999999998</v>
      </c>
      <c r="K52" s="9" t="str">
        <f t="shared" si="0"/>
        <v>Yes</v>
      </c>
    </row>
    <row r="53" spans="1:11" x14ac:dyDescent="0.2">
      <c r="A53" s="2" t="s">
        <v>357</v>
      </c>
      <c r="B53" s="34" t="s">
        <v>217</v>
      </c>
      <c r="C53" s="80" t="s">
        <v>1743</v>
      </c>
      <c r="D53" s="9" t="str">
        <f t="shared" si="6"/>
        <v>N/A</v>
      </c>
      <c r="E53" s="8">
        <v>0.69589659169999996</v>
      </c>
      <c r="F53" s="9" t="str">
        <f t="shared" si="7"/>
        <v>N/A</v>
      </c>
      <c r="G53" s="8">
        <v>0.35900257340000002</v>
      </c>
      <c r="H53" s="9" t="str">
        <f t="shared" si="8"/>
        <v>N/A</v>
      </c>
      <c r="I53" s="10" t="s">
        <v>1743</v>
      </c>
      <c r="J53" s="10">
        <v>-48.4</v>
      </c>
      <c r="K53" s="9" t="str">
        <f t="shared" si="0"/>
        <v>No</v>
      </c>
    </row>
    <row r="54" spans="1:11" x14ac:dyDescent="0.2">
      <c r="A54" s="2" t="s">
        <v>358</v>
      </c>
      <c r="B54" s="34" t="s">
        <v>217</v>
      </c>
      <c r="C54" s="80" t="s">
        <v>217</v>
      </c>
      <c r="D54" s="9" t="str">
        <f t="shared" si="6"/>
        <v>N/A</v>
      </c>
      <c r="E54" s="8" t="s">
        <v>217</v>
      </c>
      <c r="F54" s="9" t="str">
        <f t="shared" si="7"/>
        <v>N/A</v>
      </c>
      <c r="G54" s="8">
        <v>2.9505046900999998</v>
      </c>
      <c r="H54" s="9" t="str">
        <f t="shared" si="8"/>
        <v>N/A</v>
      </c>
      <c r="I54" s="10" t="s">
        <v>217</v>
      </c>
      <c r="J54" s="10" t="s">
        <v>217</v>
      </c>
      <c r="K54" s="9" t="str">
        <f t="shared" si="0"/>
        <v>N/A</v>
      </c>
    </row>
    <row r="55" spans="1:11" ht="12" customHeight="1" x14ac:dyDescent="0.2">
      <c r="A55" s="170" t="s">
        <v>1649</v>
      </c>
      <c r="B55" s="171"/>
      <c r="C55" s="171"/>
      <c r="D55" s="171"/>
      <c r="E55" s="171"/>
      <c r="F55" s="171"/>
      <c r="G55" s="171"/>
      <c r="H55" s="171"/>
      <c r="I55" s="171"/>
      <c r="J55" s="171"/>
      <c r="K55" s="172"/>
    </row>
    <row r="56" spans="1:11" x14ac:dyDescent="0.2">
      <c r="A56" s="167" t="s">
        <v>1647</v>
      </c>
      <c r="B56" s="168"/>
      <c r="C56" s="168"/>
      <c r="D56" s="168"/>
      <c r="E56" s="168"/>
      <c r="F56" s="168"/>
      <c r="G56" s="168"/>
      <c r="H56" s="168"/>
      <c r="I56" s="168"/>
      <c r="J56" s="168"/>
      <c r="K56" s="169"/>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ht="12.75" customHeight="1" x14ac:dyDescent="0.2">
      <c r="A2" s="164" t="s">
        <v>1600</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3864335</v>
      </c>
      <c r="D6" s="9" t="str">
        <f>IF($B6="N/A","N/A",IF(C6&gt;15,"No",IF(C6&lt;-15,"No","Yes")))</f>
        <v>N/A</v>
      </c>
      <c r="E6" s="35">
        <v>4012531</v>
      </c>
      <c r="F6" s="9" t="str">
        <f>IF($B6="N/A","N/A",IF(E6&gt;15,"No",IF(E6&lt;-15,"No","Yes")))</f>
        <v>N/A</v>
      </c>
      <c r="G6" s="35">
        <v>4649098</v>
      </c>
      <c r="H6" s="9" t="str">
        <f>IF($B6="N/A","N/A",IF(G6&gt;15,"No",IF(G6&lt;-15,"No","Yes")))</f>
        <v>N/A</v>
      </c>
      <c r="I6" s="10">
        <v>3.835</v>
      </c>
      <c r="J6" s="10">
        <v>15.86</v>
      </c>
      <c r="K6" s="9" t="str">
        <f t="shared" ref="K6:K15"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16</v>
      </c>
      <c r="B9" s="34" t="s">
        <v>217</v>
      </c>
      <c r="C9" s="80">
        <v>1.6179239119</v>
      </c>
      <c r="D9" s="9" t="str">
        <f t="shared" ref="D9:D15" si="1">IF($B9="N/A","N/A",IF(C9&gt;15,"No",IF(C9&lt;-15,"No","Yes")))</f>
        <v>N/A</v>
      </c>
      <c r="E9" s="8">
        <v>1.4075405273999999</v>
      </c>
      <c r="F9" s="9" t="str">
        <f t="shared" ref="F9:F15" si="2">IF($B9="N/A","N/A",IF(E9&gt;15,"No",IF(E9&lt;-15,"No","Yes")))</f>
        <v>N/A</v>
      </c>
      <c r="G9" s="8">
        <v>1.0080450014</v>
      </c>
      <c r="H9" s="9" t="str">
        <f t="shared" ref="H9:H15" si="3">IF($B9="N/A","N/A",IF(G9&gt;15,"No",IF(G9&lt;-15,"No","Yes")))</f>
        <v>N/A</v>
      </c>
      <c r="I9" s="10">
        <v>-13</v>
      </c>
      <c r="J9" s="10">
        <v>-28.4</v>
      </c>
      <c r="K9" s="9" t="str">
        <f t="shared" si="0"/>
        <v>Yes</v>
      </c>
    </row>
    <row r="10" spans="1:11" x14ac:dyDescent="0.2">
      <c r="A10" s="81" t="s">
        <v>36</v>
      </c>
      <c r="B10" s="34" t="s">
        <v>217</v>
      </c>
      <c r="C10" s="80">
        <v>3.1099702783000001</v>
      </c>
      <c r="D10" s="9" t="str">
        <f t="shared" si="1"/>
        <v>N/A</v>
      </c>
      <c r="E10" s="8">
        <v>3.3908327692000002</v>
      </c>
      <c r="F10" s="9" t="str">
        <f t="shared" si="2"/>
        <v>N/A</v>
      </c>
      <c r="G10" s="8">
        <v>0.32001817220000001</v>
      </c>
      <c r="H10" s="9" t="str">
        <f t="shared" si="3"/>
        <v>N/A</v>
      </c>
      <c r="I10" s="10">
        <v>9.0310000000000006</v>
      </c>
      <c r="J10" s="10">
        <v>-90.6</v>
      </c>
      <c r="K10" s="9" t="str">
        <f t="shared" si="0"/>
        <v>No</v>
      </c>
    </row>
    <row r="11" spans="1:11" x14ac:dyDescent="0.2">
      <c r="A11" s="81" t="s">
        <v>37</v>
      </c>
      <c r="B11" s="34" t="s">
        <v>217</v>
      </c>
      <c r="C11" s="80">
        <v>8.0933696000000006E-3</v>
      </c>
      <c r="D11" s="9" t="str">
        <f t="shared" si="1"/>
        <v>N/A</v>
      </c>
      <c r="E11" s="8">
        <v>1.02591786E-2</v>
      </c>
      <c r="F11" s="9" t="str">
        <f t="shared" si="2"/>
        <v>N/A</v>
      </c>
      <c r="G11" s="8">
        <v>4.5467125300000001E-2</v>
      </c>
      <c r="H11" s="9" t="str">
        <f t="shared" si="3"/>
        <v>N/A</v>
      </c>
      <c r="I11" s="10">
        <v>26.76</v>
      </c>
      <c r="J11" s="10">
        <v>343.2</v>
      </c>
      <c r="K11" s="9" t="str">
        <f t="shared" si="0"/>
        <v>No</v>
      </c>
    </row>
    <row r="12" spans="1:11" x14ac:dyDescent="0.2">
      <c r="A12" s="81" t="s">
        <v>38</v>
      </c>
      <c r="B12" s="34" t="s">
        <v>217</v>
      </c>
      <c r="C12" s="80">
        <v>1.9432806144000001</v>
      </c>
      <c r="D12" s="9" t="str">
        <f t="shared" si="1"/>
        <v>N/A</v>
      </c>
      <c r="E12" s="8">
        <v>1.6976219395000001</v>
      </c>
      <c r="F12" s="9" t="str">
        <f t="shared" si="2"/>
        <v>N/A</v>
      </c>
      <c r="G12" s="8">
        <v>1.0536015826</v>
      </c>
      <c r="H12" s="9" t="str">
        <f t="shared" si="3"/>
        <v>N/A</v>
      </c>
      <c r="I12" s="10">
        <v>-12.6</v>
      </c>
      <c r="J12" s="10">
        <v>-37.9</v>
      </c>
      <c r="K12" s="9" t="str">
        <f t="shared" si="0"/>
        <v>No</v>
      </c>
    </row>
    <row r="13" spans="1:11" x14ac:dyDescent="0.2">
      <c r="A13" s="81" t="s">
        <v>860</v>
      </c>
      <c r="B13" s="34" t="s">
        <v>217</v>
      </c>
      <c r="C13" s="80">
        <v>6.8277076000000006E-2</v>
      </c>
      <c r="D13" s="9" t="str">
        <f t="shared" si="1"/>
        <v>N/A</v>
      </c>
      <c r="E13" s="8">
        <v>2.93799904E-2</v>
      </c>
      <c r="F13" s="9" t="str">
        <f t="shared" si="2"/>
        <v>N/A</v>
      </c>
      <c r="G13" s="8">
        <v>0.23150317270000001</v>
      </c>
      <c r="H13" s="9" t="str">
        <f t="shared" si="3"/>
        <v>N/A</v>
      </c>
      <c r="I13" s="10">
        <v>-57</v>
      </c>
      <c r="J13" s="10">
        <v>688</v>
      </c>
      <c r="K13" s="9" t="str">
        <f t="shared" si="0"/>
        <v>No</v>
      </c>
    </row>
    <row r="14" spans="1:11" x14ac:dyDescent="0.2">
      <c r="A14" s="81" t="s">
        <v>861</v>
      </c>
      <c r="B14" s="34" t="s">
        <v>217</v>
      </c>
      <c r="C14" s="80">
        <v>3.90833233E-2</v>
      </c>
      <c r="D14" s="9" t="str">
        <f t="shared" si="1"/>
        <v>N/A</v>
      </c>
      <c r="E14" s="8">
        <v>2.2282197E-2</v>
      </c>
      <c r="F14" s="9" t="str">
        <f t="shared" si="2"/>
        <v>N/A</v>
      </c>
      <c r="G14" s="8">
        <v>0.1177503053</v>
      </c>
      <c r="H14" s="9" t="str">
        <f t="shared" si="3"/>
        <v>N/A</v>
      </c>
      <c r="I14" s="10">
        <v>-43</v>
      </c>
      <c r="J14" s="10">
        <v>428.5</v>
      </c>
      <c r="K14" s="9" t="str">
        <f t="shared" si="0"/>
        <v>No</v>
      </c>
    </row>
    <row r="15" spans="1:11" x14ac:dyDescent="0.2">
      <c r="A15" s="81" t="s">
        <v>165</v>
      </c>
      <c r="B15" s="34" t="s">
        <v>217</v>
      </c>
      <c r="C15" s="80">
        <v>64.467236924000005</v>
      </c>
      <c r="D15" s="9" t="str">
        <f t="shared" si="1"/>
        <v>N/A</v>
      </c>
      <c r="E15" s="8">
        <v>68.789748914</v>
      </c>
      <c r="F15" s="9" t="str">
        <f t="shared" si="2"/>
        <v>N/A</v>
      </c>
      <c r="G15" s="8">
        <v>83.136879454999999</v>
      </c>
      <c r="H15" s="9" t="str">
        <f t="shared" si="3"/>
        <v>N/A</v>
      </c>
      <c r="I15" s="10">
        <v>6.7050000000000001</v>
      </c>
      <c r="J15" s="10">
        <v>20.86</v>
      </c>
      <c r="K15" s="9" t="str">
        <f t="shared" si="0"/>
        <v>Yes</v>
      </c>
    </row>
    <row r="16" spans="1:11" x14ac:dyDescent="0.2">
      <c r="A16" s="81" t="s">
        <v>166</v>
      </c>
      <c r="B16" s="34" t="s">
        <v>250</v>
      </c>
      <c r="C16" s="80">
        <v>92.593887434999999</v>
      </c>
      <c r="D16" s="9" t="str">
        <f>IF($B16="N/A","N/A",IF(C16&gt;95,"Yes","No"))</f>
        <v>No</v>
      </c>
      <c r="E16" s="8">
        <v>91.166323699000003</v>
      </c>
      <c r="F16" s="9" t="str">
        <f>IF($B16="N/A","N/A",IF(E16&gt;95,"Yes","No"))</f>
        <v>No</v>
      </c>
      <c r="G16" s="8">
        <v>90.615383886999993</v>
      </c>
      <c r="H16" s="9" t="str">
        <f>IF($B16="N/A","N/A",IF(G16&gt;95,"Yes","No"))</f>
        <v>No</v>
      </c>
      <c r="I16" s="10">
        <v>-1.54</v>
      </c>
      <c r="J16" s="10">
        <v>-0.60399999999999998</v>
      </c>
      <c r="K16" s="9" t="str">
        <f t="shared" ref="K16:K26" si="4">IF(J16="Div by 0", "N/A", IF(J16="N/A","N/A", IF(J16&gt;30, "No", IF(J16&lt;-30, "No", "Yes"))))</f>
        <v>Yes</v>
      </c>
    </row>
    <row r="17" spans="1:11" x14ac:dyDescent="0.2">
      <c r="A17" s="81" t="s">
        <v>862</v>
      </c>
      <c r="B17" s="59" t="s">
        <v>251</v>
      </c>
      <c r="C17" s="80">
        <v>11.867319992000001</v>
      </c>
      <c r="D17" s="9" t="str">
        <f>IF($B17="N/A","N/A",IF(C17&gt;90,"No",IF(C17&lt;50,"No","Yes")))</f>
        <v>No</v>
      </c>
      <c r="E17" s="8">
        <v>14.086271234</v>
      </c>
      <c r="F17" s="9" t="str">
        <f>IF($B17="N/A","N/A",IF(E17&gt;90,"No",IF(E17&lt;50,"No","Yes")))</f>
        <v>No</v>
      </c>
      <c r="G17" s="8">
        <v>15.830511638999999</v>
      </c>
      <c r="H17" s="9" t="str">
        <f>IF($B17="N/A","N/A",IF(G17&gt;90,"No",IF(G17&lt;50,"No","Yes")))</f>
        <v>No</v>
      </c>
      <c r="I17" s="10">
        <v>18.7</v>
      </c>
      <c r="J17" s="10">
        <v>12.38</v>
      </c>
      <c r="K17" s="9" t="str">
        <f t="shared" si="4"/>
        <v>Yes</v>
      </c>
    </row>
    <row r="18" spans="1:11" x14ac:dyDescent="0.2">
      <c r="A18" s="81" t="s">
        <v>863</v>
      </c>
      <c r="B18" s="59" t="s">
        <v>228</v>
      </c>
      <c r="C18" s="80">
        <v>37.491961748000001</v>
      </c>
      <c r="D18" s="9" t="str">
        <f t="shared" ref="D18:D23" si="5">IF($B18="N/A","N/A",IF(C18&gt;5,"No",IF(C18&lt;=0,"No","Yes")))</f>
        <v>No</v>
      </c>
      <c r="E18" s="8">
        <v>44.840176935999999</v>
      </c>
      <c r="F18" s="9" t="str">
        <f t="shared" ref="F18:F23" si="6">IF($B18="N/A","N/A",IF(E18&gt;5,"No",IF(E18&lt;=0,"No","Yes")))</f>
        <v>No</v>
      </c>
      <c r="G18" s="8">
        <v>44.732849254000001</v>
      </c>
      <c r="H18" s="9" t="str">
        <f t="shared" ref="H18:H23" si="7">IF($B18="N/A","N/A",IF(G18&gt;5,"No",IF(G18&lt;=0,"No","Yes")))</f>
        <v>No</v>
      </c>
      <c r="I18" s="10">
        <v>19.600000000000001</v>
      </c>
      <c r="J18" s="10">
        <v>-0.23899999999999999</v>
      </c>
      <c r="K18" s="9" t="str">
        <f t="shared" si="4"/>
        <v>Yes</v>
      </c>
    </row>
    <row r="19" spans="1:11" x14ac:dyDescent="0.2">
      <c r="A19" s="81" t="s">
        <v>864</v>
      </c>
      <c r="B19" s="59" t="s">
        <v>228</v>
      </c>
      <c r="C19" s="80">
        <v>5.0456546856999998</v>
      </c>
      <c r="D19" s="9" t="str">
        <f t="shared" si="5"/>
        <v>No</v>
      </c>
      <c r="E19" s="8">
        <v>5.1925330919999997</v>
      </c>
      <c r="F19" s="9" t="str">
        <f t="shared" si="6"/>
        <v>No</v>
      </c>
      <c r="G19" s="8">
        <v>4.8623625486000002</v>
      </c>
      <c r="H19" s="9" t="str">
        <f t="shared" si="7"/>
        <v>Yes</v>
      </c>
      <c r="I19" s="10">
        <v>2.911</v>
      </c>
      <c r="J19" s="10">
        <v>-6.36</v>
      </c>
      <c r="K19" s="9" t="str">
        <f t="shared" si="4"/>
        <v>Yes</v>
      </c>
    </row>
    <row r="20" spans="1:11" x14ac:dyDescent="0.2">
      <c r="A20" s="81" t="s">
        <v>865</v>
      </c>
      <c r="B20" s="59" t="s">
        <v>228</v>
      </c>
      <c r="C20" s="80">
        <v>0.2251616384</v>
      </c>
      <c r="D20" s="9" t="str">
        <f t="shared" si="5"/>
        <v>Yes</v>
      </c>
      <c r="E20" s="8">
        <v>0.26449639889999998</v>
      </c>
      <c r="F20" s="9" t="str">
        <f t="shared" si="6"/>
        <v>Yes</v>
      </c>
      <c r="G20" s="8">
        <v>0.32468663809999998</v>
      </c>
      <c r="H20" s="9" t="str">
        <f t="shared" si="7"/>
        <v>Yes</v>
      </c>
      <c r="I20" s="10">
        <v>17.47</v>
      </c>
      <c r="J20" s="10">
        <v>22.76</v>
      </c>
      <c r="K20" s="9" t="str">
        <f t="shared" si="4"/>
        <v>Yes</v>
      </c>
    </row>
    <row r="21" spans="1:11" x14ac:dyDescent="0.2">
      <c r="A21" s="81" t="s">
        <v>866</v>
      </c>
      <c r="B21" s="34" t="s">
        <v>217</v>
      </c>
      <c r="C21" s="80">
        <v>3.9541085300000001E-2</v>
      </c>
      <c r="D21" s="9" t="str">
        <f t="shared" si="5"/>
        <v>N/A</v>
      </c>
      <c r="E21" s="8">
        <v>1.5675891399999999E-2</v>
      </c>
      <c r="F21" s="9" t="str">
        <f t="shared" si="6"/>
        <v>N/A</v>
      </c>
      <c r="G21" s="8">
        <v>2.0649167000000002E-3</v>
      </c>
      <c r="H21" s="9" t="str">
        <f t="shared" si="7"/>
        <v>N/A</v>
      </c>
      <c r="I21" s="10">
        <v>-60.4</v>
      </c>
      <c r="J21" s="10">
        <v>-86.8</v>
      </c>
      <c r="K21" s="9" t="str">
        <f t="shared" si="4"/>
        <v>No</v>
      </c>
    </row>
    <row r="22" spans="1:11" x14ac:dyDescent="0.2">
      <c r="A22" s="78" t="s">
        <v>1729</v>
      </c>
      <c r="B22" s="34" t="s">
        <v>217</v>
      </c>
      <c r="C22" s="80">
        <v>0.1028896304</v>
      </c>
      <c r="D22" s="9" t="str">
        <f t="shared" si="5"/>
        <v>N/A</v>
      </c>
      <c r="E22" s="8">
        <v>5.9887387799999997E-2</v>
      </c>
      <c r="F22" s="9" t="str">
        <f t="shared" si="6"/>
        <v>N/A</v>
      </c>
      <c r="G22" s="8">
        <v>3.63296278E-2</v>
      </c>
      <c r="H22" s="9" t="str">
        <f t="shared" si="7"/>
        <v>N/A</v>
      </c>
      <c r="I22" s="10">
        <v>-41.8</v>
      </c>
      <c r="J22" s="10">
        <v>-39.299999999999997</v>
      </c>
      <c r="K22" s="9" t="str">
        <f t="shared" si="4"/>
        <v>No</v>
      </c>
    </row>
    <row r="23" spans="1:11" x14ac:dyDescent="0.2">
      <c r="A23" s="81" t="s">
        <v>867</v>
      </c>
      <c r="B23" s="34" t="s">
        <v>217</v>
      </c>
      <c r="C23" s="80">
        <v>2.9966346099999999E-2</v>
      </c>
      <c r="D23" s="9" t="str">
        <f t="shared" si="5"/>
        <v>N/A</v>
      </c>
      <c r="E23" s="8">
        <v>5.1463776900000001E-2</v>
      </c>
      <c r="F23" s="9" t="str">
        <f t="shared" si="6"/>
        <v>N/A</v>
      </c>
      <c r="G23" s="8">
        <v>2.3552955899999999E-2</v>
      </c>
      <c r="H23" s="9" t="str">
        <f t="shared" si="7"/>
        <v>N/A</v>
      </c>
      <c r="I23" s="10">
        <v>71.739999999999995</v>
      </c>
      <c r="J23" s="10">
        <v>-54.2</v>
      </c>
      <c r="K23" s="9" t="str">
        <f t="shared" si="4"/>
        <v>No</v>
      </c>
    </row>
    <row r="24" spans="1:11" x14ac:dyDescent="0.2">
      <c r="A24" s="81" t="s">
        <v>868</v>
      </c>
      <c r="B24" s="34" t="s">
        <v>236</v>
      </c>
      <c r="C24" s="80">
        <v>1.3717496025</v>
      </c>
      <c r="D24" s="9" t="str">
        <f>IF($B24="N/A","N/A",IF(C24&gt;10,"No",IF(C24&lt;1,"No","Yes")))</f>
        <v>Yes</v>
      </c>
      <c r="E24" s="8">
        <v>1.5318261715999999</v>
      </c>
      <c r="F24" s="9" t="str">
        <f>IF($B24="N/A","N/A",IF(E24&gt;10,"No",IF(E24&lt;1,"No","Yes")))</f>
        <v>Yes</v>
      </c>
      <c r="G24" s="8">
        <v>2.5153481384999998</v>
      </c>
      <c r="H24" s="9" t="str">
        <f>IF($B24="N/A","N/A",IF(G24&gt;10,"No",IF(G24&lt;1,"No","Yes")))</f>
        <v>Yes</v>
      </c>
      <c r="I24" s="10">
        <v>11.67</v>
      </c>
      <c r="J24" s="10">
        <v>64.209999999999994</v>
      </c>
      <c r="K24" s="9" t="str">
        <f t="shared" si="4"/>
        <v>No</v>
      </c>
    </row>
    <row r="25" spans="1:11" x14ac:dyDescent="0.2">
      <c r="A25" s="81" t="s">
        <v>869</v>
      </c>
      <c r="B25" s="84" t="s">
        <v>243</v>
      </c>
      <c r="C25" s="80">
        <v>9.4238724126999998</v>
      </c>
      <c r="D25" s="9" t="str">
        <f>IF($B25="N/A","N/A",IF(C25&gt;10,"No",IF(C25&lt;=0,"No","Yes")))</f>
        <v>Yes</v>
      </c>
      <c r="E25" s="8">
        <v>9.7393390854999993</v>
      </c>
      <c r="F25" s="9" t="str">
        <f>IF($B25="N/A","N/A",IF(E25&gt;10,"No",IF(E25&lt;=0,"No","Yes")))</f>
        <v>Yes</v>
      </c>
      <c r="G25" s="8">
        <v>8.2749384934000005</v>
      </c>
      <c r="H25" s="9" t="str">
        <f>IF($B25="N/A","N/A",IF(G25&gt;10,"No",IF(G25&lt;=0,"No","Yes")))</f>
        <v>Yes</v>
      </c>
      <c r="I25" s="10">
        <v>3.3479999999999999</v>
      </c>
      <c r="J25" s="10">
        <v>-15</v>
      </c>
      <c r="K25" s="9" t="str">
        <f t="shared" si="4"/>
        <v>Yes</v>
      </c>
    </row>
    <row r="26" spans="1:11" x14ac:dyDescent="0.2">
      <c r="A26" s="81" t="s">
        <v>870</v>
      </c>
      <c r="B26" s="59" t="s">
        <v>252</v>
      </c>
      <c r="C26" s="80">
        <v>7.4061125653</v>
      </c>
      <c r="D26" s="9" t="str">
        <f>IF($B26="N/A","N/A",IF(C26&gt;=5,"No",IF(C26&lt;0,"No","Yes")))</f>
        <v>No</v>
      </c>
      <c r="E26" s="8">
        <v>8.8336763006000005</v>
      </c>
      <c r="F26" s="9" t="str">
        <f>IF($B26="N/A","N/A",IF(E26&gt;=5,"No",IF(E26&lt;0,"No","Yes")))</f>
        <v>No</v>
      </c>
      <c r="G26" s="8">
        <v>9.3844870552999993</v>
      </c>
      <c r="H26" s="9" t="str">
        <f>IF($B26="N/A","N/A",IF(G26&gt;=5,"No",IF(G26&lt;0,"No","Yes")))</f>
        <v>No</v>
      </c>
      <c r="I26" s="10">
        <v>19.28</v>
      </c>
      <c r="J26" s="10">
        <v>6.2350000000000003</v>
      </c>
      <c r="K26" s="9" t="str">
        <f t="shared" si="4"/>
        <v>Yes</v>
      </c>
    </row>
    <row r="27" spans="1:11" x14ac:dyDescent="0.2">
      <c r="A27" s="81" t="s">
        <v>14</v>
      </c>
      <c r="B27" s="59" t="s">
        <v>253</v>
      </c>
      <c r="C27" s="80">
        <v>4.8650026000000004E-3</v>
      </c>
      <c r="D27" s="9" t="str">
        <f>IF($B27="N/A","N/A",IF(C27&gt;15,"No",IF(C27&lt;=0,"No","Yes")))</f>
        <v>Yes</v>
      </c>
      <c r="E27" s="8">
        <v>9.4952536999999993E-3</v>
      </c>
      <c r="F27" s="9" t="str">
        <f>IF($B27="N/A","N/A",IF(E27&gt;15,"No",IF(E27&lt;=0,"No","Yes")))</f>
        <v>Yes</v>
      </c>
      <c r="G27" s="8">
        <v>3.3189233700000001E-2</v>
      </c>
      <c r="H27" s="9" t="str">
        <f>IF($B27="N/A","N/A",IF(G27&gt;15,"No",IF(G27&lt;=0,"No","Yes")))</f>
        <v>Yes</v>
      </c>
      <c r="I27" s="10">
        <v>95.17</v>
      </c>
      <c r="J27" s="10">
        <v>249.5</v>
      </c>
      <c r="K27" s="9" t="str">
        <f>IF(J27="Div by 0", "N/A", IF(J27="N/A","N/A", IF(J27&gt;30, "No", IF(J27&lt;-30, "No", "Yes"))))</f>
        <v>No</v>
      </c>
    </row>
    <row r="28" spans="1:11" x14ac:dyDescent="0.2">
      <c r="A28" s="81" t="s">
        <v>871</v>
      </c>
      <c r="B28" s="34" t="s">
        <v>217</v>
      </c>
      <c r="C28" s="83">
        <v>92.606382979000003</v>
      </c>
      <c r="D28" s="9" t="str">
        <f>IF($B28="N/A","N/A",IF(C28&gt;15,"No",IF(C28&lt;-15,"No","Yes")))</f>
        <v>N/A</v>
      </c>
      <c r="E28" s="36">
        <v>111.03412073</v>
      </c>
      <c r="F28" s="9" t="str">
        <f>IF($B28="N/A","N/A",IF(E28&gt;15,"No",IF(E28&lt;-15,"No","Yes")))</f>
        <v>N/A</v>
      </c>
      <c r="G28" s="36">
        <v>84.700583279</v>
      </c>
      <c r="H28" s="9" t="str">
        <f>IF($B28="N/A","N/A",IF(G28&gt;15,"No",IF(G28&lt;-15,"No","Yes")))</f>
        <v>N/A</v>
      </c>
      <c r="I28" s="10">
        <v>19.899999999999999</v>
      </c>
      <c r="J28" s="10">
        <v>-23.7</v>
      </c>
      <c r="K28" s="9" t="str">
        <f>IF(J28="Div by 0", "N/A", IF(J28="N/A","N/A", IF(J28&gt;30, "No", IF(J28&lt;-30, "No", "Yes"))))</f>
        <v>Yes</v>
      </c>
    </row>
    <row r="29" spans="1:11" x14ac:dyDescent="0.2">
      <c r="A29" s="81" t="s">
        <v>377</v>
      </c>
      <c r="B29" s="34" t="s">
        <v>254</v>
      </c>
      <c r="C29" s="80">
        <v>8.0282635952000003</v>
      </c>
      <c r="D29" s="9" t="str">
        <f>IF($B29="N/A","N/A",IF(C29&gt;35,"No",IF(C29&lt;10,"No","Yes")))</f>
        <v>No</v>
      </c>
      <c r="E29" s="8">
        <v>8.0114770452999995</v>
      </c>
      <c r="F29" s="9" t="str">
        <f>IF($B29="N/A","N/A",IF(E29&gt;35,"No",IF(E29&lt;10,"No","Yes")))</f>
        <v>No</v>
      </c>
      <c r="G29" s="8">
        <v>8.2631834345000001</v>
      </c>
      <c r="H29" s="9" t="str">
        <f>IF($B29="N/A","N/A",IF(G29&gt;35,"No",IF(G29&lt;10,"No","Yes")))</f>
        <v>No</v>
      </c>
      <c r="I29" s="10">
        <v>-0.20899999999999999</v>
      </c>
      <c r="J29" s="10">
        <v>3.1419999999999999</v>
      </c>
      <c r="K29" s="9" t="str">
        <f t="shared" ref="K29:K54" si="8">IF(J29="Div by 0", "N/A", IF(J29="N/A","N/A", IF(J29&gt;30, "No", IF(J29&lt;-30, "No", "Yes"))))</f>
        <v>Yes</v>
      </c>
    </row>
    <row r="30" spans="1:11" x14ac:dyDescent="0.2">
      <c r="A30" s="81" t="s">
        <v>378</v>
      </c>
      <c r="B30" s="34" t="s">
        <v>255</v>
      </c>
      <c r="C30" s="80">
        <v>2.7690663464999998</v>
      </c>
      <c r="D30" s="9" t="str">
        <f>IF($B30="N/A","N/A",IF(C30&gt;20,"No",IF(C30&lt;2,"No","Yes")))</f>
        <v>Yes</v>
      </c>
      <c r="E30" s="8">
        <v>3.0422194869000001</v>
      </c>
      <c r="F30" s="9" t="str">
        <f>IF($B30="N/A","N/A",IF(E30&gt;20,"No",IF(E30&lt;2,"No","Yes")))</f>
        <v>Yes</v>
      </c>
      <c r="G30" s="8">
        <v>2.7366849269000002</v>
      </c>
      <c r="H30" s="9" t="str">
        <f>IF($B30="N/A","N/A",IF(G30&gt;20,"No",IF(G30&lt;2,"No","Yes")))</f>
        <v>Yes</v>
      </c>
      <c r="I30" s="10">
        <v>9.8640000000000008</v>
      </c>
      <c r="J30" s="10">
        <v>-10</v>
      </c>
      <c r="K30" s="9" t="str">
        <f t="shared" si="8"/>
        <v>Yes</v>
      </c>
    </row>
    <row r="31" spans="1:11" x14ac:dyDescent="0.2">
      <c r="A31" s="81" t="s">
        <v>379</v>
      </c>
      <c r="B31" s="34" t="s">
        <v>256</v>
      </c>
      <c r="C31" s="80">
        <v>0.51584554650000003</v>
      </c>
      <c r="D31" s="9" t="str">
        <f>IF($B31="N/A","N/A",IF(C31&gt;8,"No",IF(C31&lt;0.5,"No","Yes")))</f>
        <v>Yes</v>
      </c>
      <c r="E31" s="8">
        <v>0.54875588500000005</v>
      </c>
      <c r="F31" s="9" t="str">
        <f>IF($B31="N/A","N/A",IF(E31&gt;8,"No",IF(E31&lt;0.5,"No","Yes")))</f>
        <v>Yes</v>
      </c>
      <c r="G31" s="8">
        <v>0.56531468939999996</v>
      </c>
      <c r="H31" s="9" t="str">
        <f>IF($B31="N/A","N/A",IF(G31&gt;8,"No",IF(G31&lt;0.5,"No","Yes")))</f>
        <v>Yes</v>
      </c>
      <c r="I31" s="10">
        <v>6.38</v>
      </c>
      <c r="J31" s="10">
        <v>3.0179999999999998</v>
      </c>
      <c r="K31" s="9" t="str">
        <f t="shared" si="8"/>
        <v>Yes</v>
      </c>
    </row>
    <row r="32" spans="1:11" x14ac:dyDescent="0.2">
      <c r="A32" s="81" t="s">
        <v>380</v>
      </c>
      <c r="B32" s="34" t="s">
        <v>257</v>
      </c>
      <c r="C32" s="80">
        <v>2.8731981052000002</v>
      </c>
      <c r="D32" s="9" t="str">
        <f>IF($B32="N/A","N/A",IF(C32&gt;25,"No",IF(C32&lt;3,"No","Yes")))</f>
        <v>No</v>
      </c>
      <c r="E32" s="8">
        <v>3.2030406742999999</v>
      </c>
      <c r="F32" s="9" t="str">
        <f>IF($B32="N/A","N/A",IF(E32&gt;25,"No",IF(E32&lt;3,"No","Yes")))</f>
        <v>Yes</v>
      </c>
      <c r="G32" s="8">
        <v>3.2195318999999998</v>
      </c>
      <c r="H32" s="9" t="str">
        <f>IF($B32="N/A","N/A",IF(G32&gt;25,"No",IF(G32&lt;3,"No","Yes")))</f>
        <v>Yes</v>
      </c>
      <c r="I32" s="10">
        <v>11.48</v>
      </c>
      <c r="J32" s="10">
        <v>0.51490000000000002</v>
      </c>
      <c r="K32" s="9" t="str">
        <f t="shared" si="8"/>
        <v>Yes</v>
      </c>
    </row>
    <row r="33" spans="1:11" x14ac:dyDescent="0.2">
      <c r="A33" s="81" t="s">
        <v>381</v>
      </c>
      <c r="B33" s="34" t="s">
        <v>258</v>
      </c>
      <c r="C33" s="80">
        <v>5.1671762412</v>
      </c>
      <c r="D33" s="9" t="str">
        <f>IF($B33="N/A","N/A",IF(C33&gt;25,"No",IF(C33&lt;2,"No","Yes")))</f>
        <v>Yes</v>
      </c>
      <c r="E33" s="8">
        <v>4.3712061040999997</v>
      </c>
      <c r="F33" s="9" t="str">
        <f>IF($B33="N/A","N/A",IF(E33&gt;25,"No",IF(E33&lt;2,"No","Yes")))</f>
        <v>Yes</v>
      </c>
      <c r="G33" s="8">
        <v>3.7825880838999999</v>
      </c>
      <c r="H33" s="9" t="str">
        <f>IF($B33="N/A","N/A",IF(G33&gt;25,"No",IF(G33&lt;2,"No","Yes")))</f>
        <v>Yes</v>
      </c>
      <c r="I33" s="10">
        <v>-15.4</v>
      </c>
      <c r="J33" s="10">
        <v>-13.5</v>
      </c>
      <c r="K33" s="9" t="str">
        <f t="shared" si="8"/>
        <v>Yes</v>
      </c>
    </row>
    <row r="34" spans="1:11" x14ac:dyDescent="0.2">
      <c r="A34" s="81" t="s">
        <v>382</v>
      </c>
      <c r="B34" s="34" t="s">
        <v>259</v>
      </c>
      <c r="C34" s="80">
        <v>18.544872532999999</v>
      </c>
      <c r="D34" s="9" t="str">
        <f>IF($B34="N/A","N/A",IF(C34&gt;25,"No",IF(C34&lt;=0,"No","Yes")))</f>
        <v>Yes</v>
      </c>
      <c r="E34" s="8">
        <v>20.405549515000001</v>
      </c>
      <c r="F34" s="9" t="str">
        <f>IF($B34="N/A","N/A",IF(E34&gt;25,"No",IF(E34&lt;=0,"No","Yes")))</f>
        <v>Yes</v>
      </c>
      <c r="G34" s="8">
        <v>2.1761668730000001</v>
      </c>
      <c r="H34" s="9" t="str">
        <f>IF($B34="N/A","N/A",IF(G34&gt;25,"No",IF(G34&lt;=0,"No","Yes")))</f>
        <v>Yes</v>
      </c>
      <c r="I34" s="10">
        <v>10.029999999999999</v>
      </c>
      <c r="J34" s="10">
        <v>-89.3</v>
      </c>
      <c r="K34" s="9" t="str">
        <f t="shared" si="8"/>
        <v>No</v>
      </c>
    </row>
    <row r="35" spans="1:11" x14ac:dyDescent="0.2">
      <c r="A35" s="81" t="s">
        <v>383</v>
      </c>
      <c r="B35" s="34" t="s">
        <v>260</v>
      </c>
      <c r="C35" s="80">
        <v>9.7916717883000004</v>
      </c>
      <c r="D35" s="9" t="str">
        <f>IF($B35="N/A","N/A",IF(C35&gt;20,"No",IF(C35&lt;4,"No","Yes")))</f>
        <v>Yes</v>
      </c>
      <c r="E35" s="8">
        <v>10.203111203000001</v>
      </c>
      <c r="F35" s="9" t="str">
        <f>IF($B35="N/A","N/A",IF(E35&gt;20,"No",IF(E35&lt;4,"No","Yes")))</f>
        <v>Yes</v>
      </c>
      <c r="G35" s="8">
        <v>9.9529327447</v>
      </c>
      <c r="H35" s="9" t="str">
        <f>IF($B35="N/A","N/A",IF(G35&gt;20,"No",IF(G35&lt;4,"No","Yes")))</f>
        <v>Yes</v>
      </c>
      <c r="I35" s="10">
        <v>4.202</v>
      </c>
      <c r="J35" s="10">
        <v>-2.4500000000000002</v>
      </c>
      <c r="K35" s="9" t="str">
        <f t="shared" si="8"/>
        <v>Yes</v>
      </c>
    </row>
    <row r="36" spans="1:11" x14ac:dyDescent="0.2">
      <c r="A36" s="81" t="s">
        <v>384</v>
      </c>
      <c r="B36" s="34" t="s">
        <v>261</v>
      </c>
      <c r="C36" s="80">
        <v>9.2046885199999998E-2</v>
      </c>
      <c r="D36" s="9" t="str">
        <f>IF($B36="N/A","N/A",IF(C36&gt;=3,"No",IF(C36&lt;0,"No","Yes")))</f>
        <v>Yes</v>
      </c>
      <c r="E36" s="8">
        <v>0</v>
      </c>
      <c r="F36" s="9" t="str">
        <f>IF($B36="N/A","N/A",IF(E36&gt;=3,"No",IF(E36&lt;0,"No","Yes")))</f>
        <v>Yes</v>
      </c>
      <c r="G36" s="8">
        <v>0</v>
      </c>
      <c r="H36" s="9" t="str">
        <f>IF($B36="N/A","N/A",IF(G36&gt;=3,"No",IF(G36&lt;0,"No","Yes")))</f>
        <v>Yes</v>
      </c>
      <c r="I36" s="10">
        <v>-100</v>
      </c>
      <c r="J36" s="10" t="s">
        <v>1743</v>
      </c>
      <c r="K36" s="9" t="str">
        <f t="shared" si="8"/>
        <v>N/A</v>
      </c>
    </row>
    <row r="37" spans="1:11" x14ac:dyDescent="0.2">
      <c r="A37" s="81" t="s">
        <v>385</v>
      </c>
      <c r="B37" s="34" t="s">
        <v>262</v>
      </c>
      <c r="C37" s="80">
        <v>23.899014965999999</v>
      </c>
      <c r="D37" s="9" t="str">
        <f>IF($B37="N/A","N/A",IF(C37&gt;=25,"No",IF(C37&lt;0,"No","Yes")))</f>
        <v>Yes</v>
      </c>
      <c r="E37" s="8">
        <v>22.367553048000001</v>
      </c>
      <c r="F37" s="9" t="str">
        <f>IF($B37="N/A","N/A",IF(E37&gt;=25,"No",IF(E37&lt;0,"No","Yes")))</f>
        <v>Yes</v>
      </c>
      <c r="G37" s="8">
        <v>16.881038276000002</v>
      </c>
      <c r="H37" s="9" t="str">
        <f>IF($B37="N/A","N/A",IF(G37&gt;=25,"No",IF(G37&lt;0,"No","Yes")))</f>
        <v>Yes</v>
      </c>
      <c r="I37" s="10">
        <v>-6.41</v>
      </c>
      <c r="J37" s="10">
        <v>-24.5</v>
      </c>
      <c r="K37" s="9" t="str">
        <f t="shared" si="8"/>
        <v>Yes</v>
      </c>
    </row>
    <row r="38" spans="1:11" x14ac:dyDescent="0.2">
      <c r="A38" s="81" t="s">
        <v>386</v>
      </c>
      <c r="B38" s="34" t="s">
        <v>225</v>
      </c>
      <c r="C38" s="80">
        <v>4.7314997276000001</v>
      </c>
      <c r="D38" s="9" t="str">
        <f>IF($B38="N/A","N/A",IF(C38&gt;3,"Yes","No"))</f>
        <v>Yes</v>
      </c>
      <c r="E38" s="8">
        <v>4.8980556162999997</v>
      </c>
      <c r="F38" s="9" t="str">
        <f>IF($B38="N/A","N/A",IF(E38&gt;3,"Yes","No"))</f>
        <v>Yes</v>
      </c>
      <c r="G38" s="8">
        <v>4.9723042693000004</v>
      </c>
      <c r="H38" s="9" t="str">
        <f>IF($B38="N/A","N/A",IF(G38&gt;3,"Yes","No"))</f>
        <v>Yes</v>
      </c>
      <c r="I38" s="10">
        <v>3.52</v>
      </c>
      <c r="J38" s="10">
        <v>1.516</v>
      </c>
      <c r="K38" s="9" t="str">
        <f t="shared" si="8"/>
        <v>Yes</v>
      </c>
    </row>
    <row r="39" spans="1:11" x14ac:dyDescent="0.2">
      <c r="A39" s="81" t="s">
        <v>387</v>
      </c>
      <c r="B39" s="34" t="s">
        <v>224</v>
      </c>
      <c r="C39" s="80">
        <v>1.3795387822</v>
      </c>
      <c r="D39" s="9" t="str">
        <f>IF($B39="N/A","N/A",IF(C39&gt;1,"Yes","No"))</f>
        <v>Yes</v>
      </c>
      <c r="E39" s="8">
        <v>1.6452209340999999</v>
      </c>
      <c r="F39" s="9" t="str">
        <f>IF($B39="N/A","N/A",IF(E39&gt;1,"Yes","No"))</f>
        <v>Yes</v>
      </c>
      <c r="G39" s="8">
        <v>1.8926921644000001</v>
      </c>
      <c r="H39" s="9" t="str">
        <f>IF($B39="N/A","N/A",IF(G39&gt;1,"Yes","No"))</f>
        <v>Yes</v>
      </c>
      <c r="I39" s="10">
        <v>19.260000000000002</v>
      </c>
      <c r="J39" s="10">
        <v>15.04</v>
      </c>
      <c r="K39" s="9" t="str">
        <f t="shared" si="8"/>
        <v>Yes</v>
      </c>
    </row>
    <row r="40" spans="1:11" x14ac:dyDescent="0.2">
      <c r="A40" s="81" t="s">
        <v>388</v>
      </c>
      <c r="B40" s="34" t="s">
        <v>217</v>
      </c>
      <c r="C40" s="80">
        <v>2.5877670000000003E-4</v>
      </c>
      <c r="D40" s="9" t="str">
        <f>IF($B40="N/A","N/A",IF(C40&gt;15,"No",IF(C40&lt;-15,"No","Yes")))</f>
        <v>N/A</v>
      </c>
      <c r="E40" s="8">
        <v>8.7226739999999995E-4</v>
      </c>
      <c r="F40" s="9" t="str">
        <f>IF($B40="N/A","N/A",IF(E40&gt;15,"No",IF(E40&lt;-15,"No","Yes")))</f>
        <v>N/A</v>
      </c>
      <c r="G40" s="8">
        <v>6.0226810000000002E-4</v>
      </c>
      <c r="H40" s="9" t="str">
        <f>IF($B40="N/A","N/A",IF(G40&gt;15,"No",IF(G40&lt;-15,"No","Yes")))</f>
        <v>N/A</v>
      </c>
      <c r="I40" s="10">
        <v>237.1</v>
      </c>
      <c r="J40" s="10">
        <v>-31</v>
      </c>
      <c r="K40" s="9" t="str">
        <f t="shared" si="8"/>
        <v>No</v>
      </c>
    </row>
    <row r="41" spans="1:11" x14ac:dyDescent="0.2">
      <c r="A41" s="81" t="s">
        <v>389</v>
      </c>
      <c r="B41" s="34" t="s">
        <v>217</v>
      </c>
      <c r="C41" s="80">
        <v>0</v>
      </c>
      <c r="D41" s="9" t="str">
        <f>IF($B41="N/A","N/A",IF(C41&gt;15,"No",IF(C41&lt;-15,"No","Yes")))</f>
        <v>N/A</v>
      </c>
      <c r="E41" s="8">
        <v>0</v>
      </c>
      <c r="F41" s="9" t="str">
        <f>IF($B41="N/A","N/A",IF(E41&gt;15,"No",IF(E41&lt;-15,"No","Yes")))</f>
        <v>N/A</v>
      </c>
      <c r="G41" s="8">
        <v>0</v>
      </c>
      <c r="H41" s="9" t="str">
        <f>IF($B41="N/A","N/A",IF(G41&gt;15,"No",IF(G41&lt;-15,"No","Yes")))</f>
        <v>N/A</v>
      </c>
      <c r="I41" s="10" t="s">
        <v>1743</v>
      </c>
      <c r="J41" s="10" t="s">
        <v>1743</v>
      </c>
      <c r="K41" s="9" t="str">
        <f t="shared" si="8"/>
        <v>N/A</v>
      </c>
    </row>
    <row r="42" spans="1:11" x14ac:dyDescent="0.2">
      <c r="A42" s="81" t="s">
        <v>390</v>
      </c>
      <c r="B42" s="34" t="s">
        <v>263</v>
      </c>
      <c r="C42" s="80">
        <v>0</v>
      </c>
      <c r="D42" s="9" t="str">
        <f>IF($B42="N/A","N/A",IF(C42&gt;0,"Yes","No"))</f>
        <v>No</v>
      </c>
      <c r="E42" s="8">
        <v>1.6357506022999999</v>
      </c>
      <c r="F42" s="9" t="str">
        <f>IF($B42="N/A","N/A",IF(E42&gt;0,"Yes","No"))</f>
        <v>Yes</v>
      </c>
      <c r="G42" s="8">
        <v>21.878852902999999</v>
      </c>
      <c r="H42" s="9" t="str">
        <f>IF($B42="N/A","N/A",IF(G42&gt;0,"Yes","No"))</f>
        <v>Yes</v>
      </c>
      <c r="I42" s="10" t="s">
        <v>1743</v>
      </c>
      <c r="J42" s="10">
        <v>1238</v>
      </c>
      <c r="K42" s="9" t="str">
        <f t="shared" si="8"/>
        <v>No</v>
      </c>
    </row>
    <row r="43" spans="1:11" x14ac:dyDescent="0.2">
      <c r="A43" s="81" t="s">
        <v>391</v>
      </c>
      <c r="B43" s="34" t="s">
        <v>263</v>
      </c>
      <c r="C43" s="80">
        <v>0</v>
      </c>
      <c r="D43" s="9" t="str">
        <f>IF($B43="N/A","N/A",IF(C43&gt;0,"Yes","No"))</f>
        <v>No</v>
      </c>
      <c r="E43" s="8">
        <v>0</v>
      </c>
      <c r="F43" s="9" t="str">
        <f>IF($B43="N/A","N/A",IF(E43&gt;0,"Yes","No"))</f>
        <v>No</v>
      </c>
      <c r="G43" s="8">
        <v>0</v>
      </c>
      <c r="H43" s="9" t="str">
        <f>IF($B43="N/A","N/A",IF(G43&gt;0,"Yes","No"))</f>
        <v>No</v>
      </c>
      <c r="I43" s="10" t="s">
        <v>1743</v>
      </c>
      <c r="J43" s="10" t="s">
        <v>1743</v>
      </c>
      <c r="K43" s="9" t="str">
        <f t="shared" si="8"/>
        <v>N/A</v>
      </c>
    </row>
    <row r="44" spans="1:11" x14ac:dyDescent="0.2">
      <c r="A44" s="81" t="s">
        <v>392</v>
      </c>
      <c r="B44" s="34" t="s">
        <v>263</v>
      </c>
      <c r="C44" s="80">
        <v>4.7925451600000002E-2</v>
      </c>
      <c r="D44" s="9" t="str">
        <f>IF($B44="N/A","N/A",IF(C44&gt;0,"Yes","No"))</f>
        <v>Yes</v>
      </c>
      <c r="E44" s="8">
        <v>0.42581602480000003</v>
      </c>
      <c r="F44" s="9" t="str">
        <f>IF($B44="N/A","N/A",IF(E44&gt;0,"Yes","No"))</f>
        <v>Yes</v>
      </c>
      <c r="G44" s="8">
        <v>3.906762869</v>
      </c>
      <c r="H44" s="9" t="str">
        <f>IF($B44="N/A","N/A",IF(G44&gt;0,"Yes","No"))</f>
        <v>Yes</v>
      </c>
      <c r="I44" s="10">
        <v>788.5</v>
      </c>
      <c r="J44" s="10">
        <v>817.5</v>
      </c>
      <c r="K44" s="9" t="str">
        <f t="shared" si="8"/>
        <v>No</v>
      </c>
    </row>
    <row r="45" spans="1:11" x14ac:dyDescent="0.2">
      <c r="A45" s="81" t="s">
        <v>393</v>
      </c>
      <c r="B45" s="34" t="s">
        <v>224</v>
      </c>
      <c r="C45" s="80">
        <v>4.3992050000000001E-4</v>
      </c>
      <c r="D45" s="9" t="str">
        <f>IF($B45="N/A","N/A",IF(C45&gt;1,"Yes","No"))</f>
        <v>No</v>
      </c>
      <c r="E45" s="8">
        <v>1.0716428000000001E-3</v>
      </c>
      <c r="F45" s="9" t="str">
        <f>IF($B45="N/A","N/A",IF(E45&gt;1,"Yes","No"))</f>
        <v>No</v>
      </c>
      <c r="G45" s="8">
        <v>1.1227998899999999E-2</v>
      </c>
      <c r="H45" s="9" t="str">
        <f>IF($B45="N/A","N/A",IF(G45&gt;1,"Yes","No"))</f>
        <v>No</v>
      </c>
      <c r="I45" s="10">
        <v>143.6</v>
      </c>
      <c r="J45" s="10">
        <v>947.7</v>
      </c>
      <c r="K45" s="9" t="str">
        <f t="shared" si="8"/>
        <v>No</v>
      </c>
    </row>
    <row r="46" spans="1:11" x14ac:dyDescent="0.2">
      <c r="A46" s="81" t="s">
        <v>394</v>
      </c>
      <c r="B46" s="34" t="s">
        <v>263</v>
      </c>
      <c r="C46" s="80">
        <v>2.53083648E-2</v>
      </c>
      <c r="D46" s="9" t="str">
        <f>IF($B46="N/A","N/A",IF(C46&gt;0,"Yes","No"))</f>
        <v>Yes</v>
      </c>
      <c r="E46" s="8">
        <v>2.9158653199999999E-2</v>
      </c>
      <c r="F46" s="9" t="str">
        <f>IF($B46="N/A","N/A",IF(E46&gt;0,"Yes","No"))</f>
        <v>Yes</v>
      </c>
      <c r="G46" s="8">
        <v>2.8048487699999999E-2</v>
      </c>
      <c r="H46" s="9" t="str">
        <f>IF($B46="N/A","N/A",IF(G46&gt;0,"Yes","No"))</f>
        <v>Yes</v>
      </c>
      <c r="I46" s="10">
        <v>15.21</v>
      </c>
      <c r="J46" s="10">
        <v>-3.81</v>
      </c>
      <c r="K46" s="9" t="str">
        <f t="shared" si="8"/>
        <v>Yes</v>
      </c>
    </row>
    <row r="47" spans="1:11" x14ac:dyDescent="0.2">
      <c r="A47" s="81" t="s">
        <v>395</v>
      </c>
      <c r="B47" s="34" t="s">
        <v>217</v>
      </c>
      <c r="C47" s="80">
        <v>0</v>
      </c>
      <c r="D47" s="9" t="str">
        <f>IF($B47="N/A","N/A",IF(C47&gt;15,"No",IF(C47&lt;-15,"No","Yes")))</f>
        <v>N/A</v>
      </c>
      <c r="E47" s="8">
        <v>1.4953159999999999E-4</v>
      </c>
      <c r="F47" s="9" t="str">
        <f>IF($B47="N/A","N/A",IF(E47&gt;15,"No",IF(E47&lt;-15,"No","Yes")))</f>
        <v>N/A</v>
      </c>
      <c r="G47" s="8">
        <v>6.5604208000000002E-3</v>
      </c>
      <c r="H47" s="9" t="str">
        <f>IF($B47="N/A","N/A",IF(G47&gt;15,"No",IF(G47&lt;-15,"No","Yes")))</f>
        <v>N/A</v>
      </c>
      <c r="I47" s="10" t="s">
        <v>1743</v>
      </c>
      <c r="J47" s="10">
        <v>4287</v>
      </c>
      <c r="K47" s="9" t="str">
        <f t="shared" si="8"/>
        <v>No</v>
      </c>
    </row>
    <row r="48" spans="1:11" x14ac:dyDescent="0.2">
      <c r="A48" s="81" t="s">
        <v>396</v>
      </c>
      <c r="B48" s="34" t="s">
        <v>217</v>
      </c>
      <c r="C48" s="80">
        <v>7.5769828400000003E-2</v>
      </c>
      <c r="D48" s="9" t="str">
        <f>IF($B48="N/A","N/A",IF(C48&gt;15,"No",IF(C48&lt;-15,"No","Yes")))</f>
        <v>N/A</v>
      </c>
      <c r="E48" s="8">
        <v>9.4902693600000004E-2</v>
      </c>
      <c r="F48" s="9" t="str">
        <f>IF($B48="N/A","N/A",IF(E48&gt;15,"No",IF(E48&lt;-15,"No","Yes")))</f>
        <v>N/A</v>
      </c>
      <c r="G48" s="8">
        <v>0.1120218744</v>
      </c>
      <c r="H48" s="9" t="str">
        <f>IF($B48="N/A","N/A",IF(G48&gt;15,"No",IF(G48&lt;-15,"No","Yes")))</f>
        <v>N/A</v>
      </c>
      <c r="I48" s="10">
        <v>25.25</v>
      </c>
      <c r="J48" s="10">
        <v>18.04</v>
      </c>
      <c r="K48" s="9" t="str">
        <f t="shared" si="8"/>
        <v>Yes</v>
      </c>
    </row>
    <row r="49" spans="1:11" x14ac:dyDescent="0.2">
      <c r="A49" s="81" t="s">
        <v>397</v>
      </c>
      <c r="B49" s="34" t="s">
        <v>217</v>
      </c>
      <c r="C49" s="80">
        <v>0</v>
      </c>
      <c r="D49" s="9" t="str">
        <f>IF($B49="N/A","N/A",IF(C49&gt;15,"No",IF(C49&lt;-15,"No","Yes")))</f>
        <v>N/A</v>
      </c>
      <c r="E49" s="8">
        <v>0</v>
      </c>
      <c r="F49" s="9" t="str">
        <f>IF($B49="N/A","N/A",IF(E49&gt;15,"No",IF(E49&lt;-15,"No","Yes")))</f>
        <v>N/A</v>
      </c>
      <c r="G49" s="8">
        <v>0</v>
      </c>
      <c r="H49" s="9" t="str">
        <f>IF($B49="N/A","N/A",IF(G49&gt;15,"No",IF(G49&lt;-15,"No","Yes")))</f>
        <v>N/A</v>
      </c>
      <c r="I49" s="10" t="s">
        <v>1743</v>
      </c>
      <c r="J49" s="10" t="s">
        <v>1743</v>
      </c>
      <c r="K49" s="9" t="str">
        <f t="shared" si="8"/>
        <v>N/A</v>
      </c>
    </row>
    <row r="50" spans="1:11" x14ac:dyDescent="0.2">
      <c r="A50" s="81" t="s">
        <v>398</v>
      </c>
      <c r="B50" s="34" t="s">
        <v>217</v>
      </c>
      <c r="C50" s="80">
        <v>0</v>
      </c>
      <c r="D50" s="9" t="str">
        <f>IF($B50="N/A","N/A",IF(C50&gt;15,"No",IF(C50&lt;-15,"No","Yes")))</f>
        <v>N/A</v>
      </c>
      <c r="E50" s="8">
        <v>0</v>
      </c>
      <c r="F50" s="9" t="str">
        <f>IF($B50="N/A","N/A",IF(E50&gt;15,"No",IF(E50&lt;-15,"No","Yes")))</f>
        <v>N/A</v>
      </c>
      <c r="G50" s="8">
        <v>0</v>
      </c>
      <c r="H50" s="9" t="str">
        <f>IF($B50="N/A","N/A",IF(G50&gt;15,"No",IF(G50&lt;-15,"No","Yes")))</f>
        <v>N/A</v>
      </c>
      <c r="I50" s="10" t="s">
        <v>1743</v>
      </c>
      <c r="J50" s="10" t="s">
        <v>1743</v>
      </c>
      <c r="K50" s="9" t="str">
        <f t="shared" si="8"/>
        <v>N/A</v>
      </c>
    </row>
    <row r="51" spans="1:11" x14ac:dyDescent="0.2">
      <c r="A51" s="81" t="s">
        <v>399</v>
      </c>
      <c r="B51" s="34" t="s">
        <v>217</v>
      </c>
      <c r="C51" s="80">
        <v>5.5073641389999999</v>
      </c>
      <c r="D51" s="9" t="str">
        <f>IF($B51="N/A","N/A",IF(C51&gt;15,"No",IF(C51&lt;-15,"No","Yes")))</f>
        <v>N/A</v>
      </c>
      <c r="E51" s="8">
        <v>6.8115112381999996</v>
      </c>
      <c r="F51" s="9" t="str">
        <f>IF($B51="N/A","N/A",IF(E51&gt;15,"No",IF(E51&lt;-15,"No","Yes")))</f>
        <v>N/A</v>
      </c>
      <c r="G51" s="8">
        <v>6.3358178328000001</v>
      </c>
      <c r="H51" s="9" t="str">
        <f>IF($B51="N/A","N/A",IF(G51&gt;15,"No",IF(G51&lt;-15,"No","Yes")))</f>
        <v>N/A</v>
      </c>
      <c r="I51" s="10">
        <v>23.68</v>
      </c>
      <c r="J51" s="10">
        <v>-6.98</v>
      </c>
      <c r="K51" s="9" t="str">
        <f t="shared" si="8"/>
        <v>Yes</v>
      </c>
    </row>
    <row r="52" spans="1:11" x14ac:dyDescent="0.2">
      <c r="A52" s="81" t="s">
        <v>400</v>
      </c>
      <c r="B52" s="34" t="s">
        <v>224</v>
      </c>
      <c r="C52" s="80">
        <v>16.548772297999999</v>
      </c>
      <c r="D52" s="9" t="str">
        <f>IF($B52="N/A","N/A",IF(C52&gt;1,"Yes","No"))</f>
        <v>Yes</v>
      </c>
      <c r="E52" s="8">
        <v>12.303954786</v>
      </c>
      <c r="F52" s="9" t="str">
        <f>IF($B52="N/A","N/A",IF(E52&gt;1,"Yes","No"))</f>
        <v>Yes</v>
      </c>
      <c r="G52" s="8">
        <v>13.277667983000001</v>
      </c>
      <c r="H52" s="9" t="str">
        <f>IF($B52="N/A","N/A",IF(G52&gt;1,"Yes","No"))</f>
        <v>Yes</v>
      </c>
      <c r="I52" s="10">
        <v>-25.7</v>
      </c>
      <c r="J52" s="10">
        <v>7.9139999999999997</v>
      </c>
      <c r="K52" s="9" t="str">
        <f t="shared" si="8"/>
        <v>Yes</v>
      </c>
    </row>
    <row r="53" spans="1:11" x14ac:dyDescent="0.2">
      <c r="A53" s="81" t="s">
        <v>401</v>
      </c>
      <c r="B53" s="34" t="s">
        <v>263</v>
      </c>
      <c r="C53" s="80">
        <v>0</v>
      </c>
      <c r="D53" s="9" t="str">
        <f>IF($B53="N/A","N/A",IF(C53&gt;0,"Yes","No"))</f>
        <v>No</v>
      </c>
      <c r="E53" s="8">
        <v>0</v>
      </c>
      <c r="F53" s="9" t="str">
        <f>IF($B53="N/A","N/A",IF(E53&gt;0,"Yes","No"))</f>
        <v>No</v>
      </c>
      <c r="G53" s="8">
        <v>0</v>
      </c>
      <c r="H53" s="9" t="str">
        <f>IF($B53="N/A","N/A",IF(G53&gt;0,"Yes","No"))</f>
        <v>No</v>
      </c>
      <c r="I53" s="10" t="s">
        <v>1743</v>
      </c>
      <c r="J53" s="10" t="s">
        <v>1743</v>
      </c>
      <c r="K53" s="9" t="str">
        <f t="shared" si="8"/>
        <v>N/A</v>
      </c>
    </row>
    <row r="54" spans="1:11" x14ac:dyDescent="0.2">
      <c r="A54" s="81" t="s">
        <v>402</v>
      </c>
      <c r="B54" s="34" t="s">
        <v>264</v>
      </c>
      <c r="C54" s="80">
        <v>1.9667031999999998E-3</v>
      </c>
      <c r="D54" s="9" t="str">
        <f>IF($B54="N/A","N/A",IF(C54&gt;=1,"No",IF(C54&lt;0,"No","Yes")))</f>
        <v>Yes</v>
      </c>
      <c r="E54" s="8">
        <v>6.230481E-4</v>
      </c>
      <c r="F54" s="9" t="str">
        <f>IF($B54="N/A","N/A",IF(E54&gt;=1,"No",IF(E54&lt;0,"No","Yes")))</f>
        <v>Yes</v>
      </c>
      <c r="G54" s="8">
        <v>0</v>
      </c>
      <c r="H54" s="9" t="str">
        <f>IF($B54="N/A","N/A",IF(G54&gt;=1,"No",IF(G54&lt;0,"No","Yes")))</f>
        <v>Yes</v>
      </c>
      <c r="I54" s="10">
        <v>-68.3</v>
      </c>
      <c r="J54" s="10">
        <v>-100</v>
      </c>
      <c r="K54" s="9" t="str">
        <f t="shared" si="8"/>
        <v>No</v>
      </c>
    </row>
    <row r="55" spans="1:11" x14ac:dyDescent="0.2">
      <c r="A55" s="81" t="s">
        <v>872</v>
      </c>
      <c r="B55" s="34" t="s">
        <v>217</v>
      </c>
      <c r="C55" s="83">
        <v>123.91081622</v>
      </c>
      <c r="D55" s="9" t="str">
        <f>IF($B55="N/A","N/A",IF(C55&gt;15,"No",IF(C55&lt;-15,"No","Yes")))</f>
        <v>N/A</v>
      </c>
      <c r="E55" s="36">
        <v>134.92113307</v>
      </c>
      <c r="F55" s="9" t="str">
        <f>IF($B55="N/A","N/A",IF(E55&gt;15,"No",IF(E55&lt;-15,"No","Yes")))</f>
        <v>N/A</v>
      </c>
      <c r="G55" s="36">
        <v>132.19264597</v>
      </c>
      <c r="H55" s="9" t="str">
        <f>IF($B55="N/A","N/A",IF(G55&gt;15,"No",IF(G55&lt;-15,"No","Yes")))</f>
        <v>N/A</v>
      </c>
      <c r="I55" s="10">
        <v>8.8859999999999992</v>
      </c>
      <c r="J55" s="10">
        <v>-2.02</v>
      </c>
      <c r="K55" s="9" t="str">
        <f t="shared" ref="K55:K74" si="9">IF(J55="Div by 0", "N/A", IF(J55="N/A","N/A", IF(J55&gt;30, "No", IF(J55&lt;-30, "No", "Yes"))))</f>
        <v>Yes</v>
      </c>
    </row>
    <row r="56" spans="1:11" x14ac:dyDescent="0.2">
      <c r="A56" s="81" t="s">
        <v>873</v>
      </c>
      <c r="B56" s="34" t="s">
        <v>265</v>
      </c>
      <c r="C56" s="83">
        <v>74.272815475000002</v>
      </c>
      <c r="D56" s="9" t="str">
        <f>IF($B56="N/A","N/A",IF(C56&gt;90,"No",IF(C56&lt;20,"No","Yes")))</f>
        <v>Yes</v>
      </c>
      <c r="E56" s="36">
        <v>115.25306489</v>
      </c>
      <c r="F56" s="9" t="str">
        <f>IF($B56="N/A","N/A",IF(E56&gt;90,"No",IF(E56&lt;20,"No","Yes")))</f>
        <v>No</v>
      </c>
      <c r="G56" s="36">
        <v>122.55410334</v>
      </c>
      <c r="H56" s="9" t="str">
        <f>IF($B56="N/A","N/A",IF(G56&gt;90,"No",IF(G56&lt;20,"No","Yes")))</f>
        <v>No</v>
      </c>
      <c r="I56" s="10">
        <v>55.18</v>
      </c>
      <c r="J56" s="10">
        <v>6.335</v>
      </c>
      <c r="K56" s="9" t="str">
        <f t="shared" si="9"/>
        <v>Yes</v>
      </c>
    </row>
    <row r="57" spans="1:11" x14ac:dyDescent="0.2">
      <c r="A57" s="81" t="s">
        <v>874</v>
      </c>
      <c r="B57" s="34" t="s">
        <v>266</v>
      </c>
      <c r="C57" s="83">
        <v>121.98710353</v>
      </c>
      <c r="D57" s="9" t="str">
        <f>IF($B57="N/A","N/A",IF(C57&gt;60,"No",IF(C57&lt;10,"No","Yes")))</f>
        <v>No</v>
      </c>
      <c r="E57" s="36">
        <v>139.09161956</v>
      </c>
      <c r="F57" s="9" t="str">
        <f>IF($B57="N/A","N/A",IF(E57&gt;60,"No",IF(E57&lt;10,"No","Yes")))</f>
        <v>No</v>
      </c>
      <c r="G57" s="36">
        <v>121.9596482</v>
      </c>
      <c r="H57" s="9" t="str">
        <f>IF($B57="N/A","N/A",IF(G57&gt;60,"No",IF(G57&lt;10,"No","Yes")))</f>
        <v>No</v>
      </c>
      <c r="I57" s="10">
        <v>14.02</v>
      </c>
      <c r="J57" s="10">
        <v>-12.3</v>
      </c>
      <c r="K57" s="9" t="str">
        <f t="shared" si="9"/>
        <v>Yes</v>
      </c>
    </row>
    <row r="58" spans="1:11" ht="25.5" x14ac:dyDescent="0.2">
      <c r="A58" s="81" t="s">
        <v>875</v>
      </c>
      <c r="B58" s="34" t="s">
        <v>267</v>
      </c>
      <c r="C58" s="83">
        <v>34.993980133999997</v>
      </c>
      <c r="D58" s="9" t="str">
        <f>IF($B58="N/A","N/A",IF(C58&gt;100,"No",IF(C58&lt;10,"No","Yes")))</f>
        <v>Yes</v>
      </c>
      <c r="E58" s="36">
        <v>52.731141287</v>
      </c>
      <c r="F58" s="9" t="str">
        <f>IF($B58="N/A","N/A",IF(E58&gt;100,"No",IF(E58&lt;10,"No","Yes")))</f>
        <v>Yes</v>
      </c>
      <c r="G58" s="36">
        <v>54.865687543</v>
      </c>
      <c r="H58" s="9" t="str">
        <f>IF($B58="N/A","N/A",IF(G58&gt;100,"No",IF(G58&lt;10,"No","Yes")))</f>
        <v>Yes</v>
      </c>
      <c r="I58" s="10">
        <v>50.69</v>
      </c>
      <c r="J58" s="10">
        <v>4.048</v>
      </c>
      <c r="K58" s="9" t="str">
        <f t="shared" si="9"/>
        <v>Yes</v>
      </c>
    </row>
    <row r="59" spans="1:11" x14ac:dyDescent="0.2">
      <c r="A59" s="81" t="s">
        <v>876</v>
      </c>
      <c r="B59" s="34" t="s">
        <v>268</v>
      </c>
      <c r="C59" s="83">
        <v>124.17071962999999</v>
      </c>
      <c r="D59" s="9" t="str">
        <f>IF($B59="N/A","N/A",IF(C59&gt;100,"No",IF(C59&lt;20,"No","Yes")))</f>
        <v>No</v>
      </c>
      <c r="E59" s="36">
        <v>119.87685473000001</v>
      </c>
      <c r="F59" s="9" t="str">
        <f>IF($B59="N/A","N/A",IF(E59&gt;100,"No",IF(E59&lt;20,"No","Yes")))</f>
        <v>No</v>
      </c>
      <c r="G59" s="36">
        <v>121.39646844000001</v>
      </c>
      <c r="H59" s="9" t="str">
        <f>IF($B59="N/A","N/A",IF(G59&gt;100,"No",IF(G59&lt;20,"No","Yes")))</f>
        <v>No</v>
      </c>
      <c r="I59" s="10">
        <v>-3.46</v>
      </c>
      <c r="J59" s="10">
        <v>1.268</v>
      </c>
      <c r="K59" s="9" t="str">
        <f t="shared" si="9"/>
        <v>Yes</v>
      </c>
    </row>
    <row r="60" spans="1:11" x14ac:dyDescent="0.2">
      <c r="A60" s="81" t="s">
        <v>877</v>
      </c>
      <c r="B60" s="34" t="s">
        <v>268</v>
      </c>
      <c r="C60" s="83">
        <v>228.87792784999999</v>
      </c>
      <c r="D60" s="9" t="str">
        <f>IF($B60="N/A","N/A",IF(C60&gt;100,"No",IF(C60&lt;20,"No","Yes")))</f>
        <v>No</v>
      </c>
      <c r="E60" s="36">
        <v>109.98718329</v>
      </c>
      <c r="F60" s="9" t="str">
        <f>IF($B60="N/A","N/A",IF(E60&gt;100,"No",IF(E60&lt;20,"No","Yes")))</f>
        <v>No</v>
      </c>
      <c r="G60" s="36">
        <v>102.86869369999999</v>
      </c>
      <c r="H60" s="9" t="str">
        <f>IF($B60="N/A","N/A",IF(G60&gt;100,"No",IF(G60&lt;20,"No","Yes")))</f>
        <v>No</v>
      </c>
      <c r="I60" s="10">
        <v>-51.9</v>
      </c>
      <c r="J60" s="10">
        <v>-6.47</v>
      </c>
      <c r="K60" s="9" t="str">
        <f t="shared" si="9"/>
        <v>Yes</v>
      </c>
    </row>
    <row r="61" spans="1:11" ht="25.5" x14ac:dyDescent="0.2">
      <c r="A61" s="81" t="s">
        <v>878</v>
      </c>
      <c r="B61" s="34" t="s">
        <v>217</v>
      </c>
      <c r="C61" s="83">
        <v>115.03142181</v>
      </c>
      <c r="D61" s="9" t="str">
        <f>IF($B61="N/A","N/A",IF(C61&gt;15,"No",IF(C61&lt;-15,"No","Yes")))</f>
        <v>N/A</v>
      </c>
      <c r="E61" s="36">
        <v>117.0187059</v>
      </c>
      <c r="F61" s="9" t="str">
        <f>IF($B61="N/A","N/A",IF(E61&gt;15,"No",IF(E61&lt;-15,"No","Yes")))</f>
        <v>N/A</v>
      </c>
      <c r="G61" s="36">
        <v>85.794735697999997</v>
      </c>
      <c r="H61" s="9" t="str">
        <f>IF($B61="N/A","N/A",IF(G61&gt;15,"No",IF(G61&lt;-15,"No","Yes")))</f>
        <v>N/A</v>
      </c>
      <c r="I61" s="10">
        <v>1.728</v>
      </c>
      <c r="J61" s="10">
        <v>-26.7</v>
      </c>
      <c r="K61" s="9" t="str">
        <f t="shared" si="9"/>
        <v>Yes</v>
      </c>
    </row>
    <row r="62" spans="1:11" x14ac:dyDescent="0.2">
      <c r="A62" s="81" t="s">
        <v>879</v>
      </c>
      <c r="B62" s="34" t="s">
        <v>269</v>
      </c>
      <c r="C62" s="83">
        <v>26.914718685</v>
      </c>
      <c r="D62" s="9" t="str">
        <f>IF($B62="N/A","N/A",IF(C62&gt;60,"No",IF(C62&lt;10,"No","Yes")))</f>
        <v>Yes</v>
      </c>
      <c r="E62" s="36">
        <v>34.781511127000002</v>
      </c>
      <c r="F62" s="9" t="str">
        <f>IF($B62="N/A","N/A",IF(E62&gt;60,"No",IF(E62&lt;10,"No","Yes")))</f>
        <v>Yes</v>
      </c>
      <c r="G62" s="36">
        <v>35.522772902</v>
      </c>
      <c r="H62" s="9" t="str">
        <f>IF($B62="N/A","N/A",IF(G62&gt;60,"No",IF(G62&lt;10,"No","Yes")))</f>
        <v>Yes</v>
      </c>
      <c r="I62" s="10">
        <v>29.23</v>
      </c>
      <c r="J62" s="10">
        <v>2.1309999999999998</v>
      </c>
      <c r="K62" s="9" t="str">
        <f t="shared" si="9"/>
        <v>Yes</v>
      </c>
    </row>
    <row r="63" spans="1:11" x14ac:dyDescent="0.2">
      <c r="A63" s="81" t="s">
        <v>880</v>
      </c>
      <c r="B63" s="34" t="s">
        <v>269</v>
      </c>
      <c r="C63" s="83">
        <v>53.860556649000003</v>
      </c>
      <c r="D63" s="9" t="str">
        <f>IF($B63="N/A","N/A",IF(C63&gt;60,"No",IF(C63&lt;10,"No","Yes")))</f>
        <v>Yes</v>
      </c>
      <c r="E63" s="36" t="s">
        <v>1743</v>
      </c>
      <c r="F63" s="9" t="str">
        <f>IF($B63="N/A","N/A",IF(E63&gt;60,"No",IF(E63&lt;10,"No","Yes")))</f>
        <v>No</v>
      </c>
      <c r="G63" s="36" t="s">
        <v>1743</v>
      </c>
      <c r="H63" s="9" t="str">
        <f>IF($B63="N/A","N/A",IF(G63&gt;60,"No",IF(G63&lt;10,"No","Yes")))</f>
        <v>No</v>
      </c>
      <c r="I63" s="10" t="s">
        <v>1743</v>
      </c>
      <c r="J63" s="10" t="s">
        <v>1743</v>
      </c>
      <c r="K63" s="9" t="str">
        <f t="shared" si="9"/>
        <v>N/A</v>
      </c>
    </row>
    <row r="64" spans="1:11" x14ac:dyDescent="0.2">
      <c r="A64" s="81" t="s">
        <v>881</v>
      </c>
      <c r="B64" s="34" t="s">
        <v>217</v>
      </c>
      <c r="C64" s="83">
        <v>134.24461256999999</v>
      </c>
      <c r="D64" s="9" t="str">
        <f t="shared" ref="D64:D74" si="10">IF($B64="N/A","N/A",IF(C64&gt;15,"No",IF(C64&lt;-15,"No","Yes")))</f>
        <v>N/A</v>
      </c>
      <c r="E64" s="36">
        <v>146.39257609000001</v>
      </c>
      <c r="F64" s="9" t="str">
        <f>IF($B64="N/A","N/A",IF(E64&gt;15,"No",IF(E64&lt;-15,"No","Yes")))</f>
        <v>N/A</v>
      </c>
      <c r="G64" s="36">
        <v>150.10709274999999</v>
      </c>
      <c r="H64" s="9" t="str">
        <f>IF($B64="N/A","N/A",IF(G64&gt;15,"No",IF(G64&lt;-15,"No","Yes")))</f>
        <v>N/A</v>
      </c>
      <c r="I64" s="10">
        <v>9.0489999999999995</v>
      </c>
      <c r="J64" s="10">
        <v>2.5369999999999999</v>
      </c>
      <c r="K64" s="9" t="str">
        <f t="shared" si="9"/>
        <v>Yes</v>
      </c>
    </row>
    <row r="65" spans="1:11" ht="15.75" customHeight="1" x14ac:dyDescent="0.2">
      <c r="A65" s="81" t="s">
        <v>882</v>
      </c>
      <c r="B65" s="34" t="s">
        <v>217</v>
      </c>
      <c r="C65" s="83">
        <v>85.685010473999995</v>
      </c>
      <c r="D65" s="9" t="str">
        <f t="shared" si="10"/>
        <v>N/A</v>
      </c>
      <c r="E65" s="36">
        <v>89.587810884999996</v>
      </c>
      <c r="F65" s="9" t="str">
        <f t="shared" ref="F65:F73" si="11">IF($B65="N/A","N/A",IF(E65&gt;15,"No",IF(E65&lt;-15,"No","Yes")))</f>
        <v>N/A</v>
      </c>
      <c r="G65" s="36">
        <v>88.700445998000006</v>
      </c>
      <c r="H65" s="9" t="str">
        <f t="shared" ref="H65:H86" si="12">IF($B65="N/A","N/A",IF(G65&gt;15,"No",IF(G65&lt;-15,"No","Yes")))</f>
        <v>N/A</v>
      </c>
      <c r="I65" s="10">
        <v>4.5549999999999997</v>
      </c>
      <c r="J65" s="10">
        <v>-0.99</v>
      </c>
      <c r="K65" s="9" t="str">
        <f t="shared" si="9"/>
        <v>Yes</v>
      </c>
    </row>
    <row r="66" spans="1:11" ht="25.5" x14ac:dyDescent="0.2">
      <c r="A66" s="81" t="s">
        <v>883</v>
      </c>
      <c r="B66" s="34" t="s">
        <v>217</v>
      </c>
      <c r="C66" s="83">
        <v>119.67959107</v>
      </c>
      <c r="D66" s="9" t="str">
        <f t="shared" si="10"/>
        <v>N/A</v>
      </c>
      <c r="E66" s="36">
        <v>108.82962963</v>
      </c>
      <c r="F66" s="9" t="str">
        <f t="shared" si="11"/>
        <v>N/A</v>
      </c>
      <c r="G66" s="36">
        <v>97.751105202000005</v>
      </c>
      <c r="H66" s="9" t="str">
        <f t="shared" si="12"/>
        <v>N/A</v>
      </c>
      <c r="I66" s="10">
        <v>-9.07</v>
      </c>
      <c r="J66" s="10">
        <v>-10.199999999999999</v>
      </c>
      <c r="K66" s="9" t="str">
        <f t="shared" si="9"/>
        <v>Yes</v>
      </c>
    </row>
    <row r="67" spans="1:11" ht="25.5" x14ac:dyDescent="0.2">
      <c r="A67" s="81" t="s">
        <v>884</v>
      </c>
      <c r="B67" s="34" t="s">
        <v>217</v>
      </c>
      <c r="C67" s="83" t="s">
        <v>1743</v>
      </c>
      <c r="D67" s="9" t="str">
        <f t="shared" si="10"/>
        <v>N/A</v>
      </c>
      <c r="E67" s="36">
        <v>120.90988040000001</v>
      </c>
      <c r="F67" s="9" t="str">
        <f t="shared" si="11"/>
        <v>N/A</v>
      </c>
      <c r="G67" s="36">
        <v>120.26043878999999</v>
      </c>
      <c r="H67" s="9" t="str">
        <f t="shared" si="12"/>
        <v>N/A</v>
      </c>
      <c r="I67" s="10" t="s">
        <v>1743</v>
      </c>
      <c r="J67" s="10">
        <v>-0.53700000000000003</v>
      </c>
      <c r="K67" s="9" t="str">
        <f t="shared" si="9"/>
        <v>Yes</v>
      </c>
    </row>
    <row r="68" spans="1:11" ht="25.5" x14ac:dyDescent="0.2">
      <c r="A68" s="81" t="s">
        <v>885</v>
      </c>
      <c r="B68" s="34" t="s">
        <v>217</v>
      </c>
      <c r="C68" s="83" t="s">
        <v>1743</v>
      </c>
      <c r="D68" s="9" t="str">
        <f t="shared" si="10"/>
        <v>N/A</v>
      </c>
      <c r="E68" s="36" t="s">
        <v>1743</v>
      </c>
      <c r="F68" s="9" t="str">
        <f t="shared" si="11"/>
        <v>N/A</v>
      </c>
      <c r="G68" s="36" t="s">
        <v>1743</v>
      </c>
      <c r="H68" s="9" t="str">
        <f t="shared" si="12"/>
        <v>N/A</v>
      </c>
      <c r="I68" s="10" t="s">
        <v>1743</v>
      </c>
      <c r="J68" s="10" t="s">
        <v>1743</v>
      </c>
      <c r="K68" s="9" t="str">
        <f t="shared" si="9"/>
        <v>N/A</v>
      </c>
    </row>
    <row r="69" spans="1:11" ht="25.5" x14ac:dyDescent="0.2">
      <c r="A69" s="81" t="s">
        <v>886</v>
      </c>
      <c r="B69" s="34" t="s">
        <v>217</v>
      </c>
      <c r="C69" s="83">
        <v>37.376889849000001</v>
      </c>
      <c r="D69" s="9" t="str">
        <f t="shared" si="10"/>
        <v>N/A</v>
      </c>
      <c r="E69" s="36">
        <v>113.64427016</v>
      </c>
      <c r="F69" s="9" t="str">
        <f t="shared" si="11"/>
        <v>N/A</v>
      </c>
      <c r="G69" s="36">
        <v>135.42024126000001</v>
      </c>
      <c r="H69" s="9" t="str">
        <f t="shared" si="12"/>
        <v>N/A</v>
      </c>
      <c r="I69" s="10">
        <v>204</v>
      </c>
      <c r="J69" s="10">
        <v>19.16</v>
      </c>
      <c r="K69" s="9" t="str">
        <f t="shared" si="9"/>
        <v>Yes</v>
      </c>
    </row>
    <row r="70" spans="1:11" ht="25.5" x14ac:dyDescent="0.2">
      <c r="A70" s="81" t="s">
        <v>887</v>
      </c>
      <c r="B70" s="34" t="s">
        <v>217</v>
      </c>
      <c r="C70" s="83">
        <v>30.764705882000001</v>
      </c>
      <c r="D70" s="9" t="str">
        <f t="shared" si="10"/>
        <v>N/A</v>
      </c>
      <c r="E70" s="36">
        <v>42.325581395</v>
      </c>
      <c r="F70" s="9" t="str">
        <f t="shared" si="11"/>
        <v>N/A</v>
      </c>
      <c r="G70" s="36">
        <v>37.791187739000001</v>
      </c>
      <c r="H70" s="9" t="str">
        <f t="shared" si="12"/>
        <v>N/A</v>
      </c>
      <c r="I70" s="10">
        <v>37.58</v>
      </c>
      <c r="J70" s="10">
        <v>-10.7</v>
      </c>
      <c r="K70" s="9" t="str">
        <f t="shared" si="9"/>
        <v>Yes</v>
      </c>
    </row>
    <row r="71" spans="1:11" x14ac:dyDescent="0.2">
      <c r="A71" s="81" t="s">
        <v>888</v>
      </c>
      <c r="B71" s="34" t="s">
        <v>217</v>
      </c>
      <c r="C71" s="83">
        <v>4064.7453988000002</v>
      </c>
      <c r="D71" s="9" t="str">
        <f t="shared" si="10"/>
        <v>N/A</v>
      </c>
      <c r="E71" s="36">
        <v>4276.4846153999997</v>
      </c>
      <c r="F71" s="9" t="str">
        <f t="shared" si="11"/>
        <v>N/A</v>
      </c>
      <c r="G71" s="36">
        <v>4013.8811350000001</v>
      </c>
      <c r="H71" s="9" t="str">
        <f t="shared" si="12"/>
        <v>N/A</v>
      </c>
      <c r="I71" s="10">
        <v>5.2089999999999996</v>
      </c>
      <c r="J71" s="10">
        <v>-6.14</v>
      </c>
      <c r="K71" s="9" t="str">
        <f t="shared" si="9"/>
        <v>Yes</v>
      </c>
    </row>
    <row r="72" spans="1:11" ht="25.5" x14ac:dyDescent="0.2">
      <c r="A72" s="81" t="s">
        <v>889</v>
      </c>
      <c r="B72" s="34" t="s">
        <v>217</v>
      </c>
      <c r="C72" s="83">
        <v>362.66979602999999</v>
      </c>
      <c r="D72" s="9" t="str">
        <f t="shared" si="10"/>
        <v>N/A</v>
      </c>
      <c r="E72" s="36">
        <v>351.99050176999998</v>
      </c>
      <c r="F72" s="9" t="str">
        <f t="shared" si="11"/>
        <v>N/A</v>
      </c>
      <c r="G72" s="36">
        <v>363.73225646999998</v>
      </c>
      <c r="H72" s="9" t="str">
        <f t="shared" si="12"/>
        <v>N/A</v>
      </c>
      <c r="I72" s="10">
        <v>-2.94</v>
      </c>
      <c r="J72" s="10">
        <v>3.3359999999999999</v>
      </c>
      <c r="K72" s="9" t="str">
        <f t="shared" si="9"/>
        <v>Yes</v>
      </c>
    </row>
    <row r="73" spans="1:11" x14ac:dyDescent="0.2">
      <c r="A73" s="81" t="s">
        <v>890</v>
      </c>
      <c r="B73" s="34" t="s">
        <v>217</v>
      </c>
      <c r="C73" s="83">
        <v>97.387640344000005</v>
      </c>
      <c r="D73" s="9" t="str">
        <f t="shared" si="10"/>
        <v>N/A</v>
      </c>
      <c r="E73" s="36">
        <v>149.61210857</v>
      </c>
      <c r="F73" s="9" t="str">
        <f t="shared" si="11"/>
        <v>N/A</v>
      </c>
      <c r="G73" s="36">
        <v>133.49854930999999</v>
      </c>
      <c r="H73" s="9" t="str">
        <f t="shared" si="12"/>
        <v>N/A</v>
      </c>
      <c r="I73" s="10">
        <v>53.63</v>
      </c>
      <c r="J73" s="10">
        <v>-10.8</v>
      </c>
      <c r="K73" s="9" t="str">
        <f t="shared" si="9"/>
        <v>Yes</v>
      </c>
    </row>
    <row r="74" spans="1:11" x14ac:dyDescent="0.2">
      <c r="A74" s="81" t="s">
        <v>891</v>
      </c>
      <c r="B74" s="34" t="s">
        <v>217</v>
      </c>
      <c r="C74" s="83" t="s">
        <v>1743</v>
      </c>
      <c r="D74" s="9" t="str">
        <f t="shared" si="10"/>
        <v>N/A</v>
      </c>
      <c r="E74" s="36" t="s">
        <v>1743</v>
      </c>
      <c r="F74" s="9" t="str">
        <f>IF($B74="N/A","N/A",IF(E74&gt;15,"No",IF(E74&lt;-15,"No","Yes")))</f>
        <v>N/A</v>
      </c>
      <c r="G74" s="36" t="s">
        <v>1743</v>
      </c>
      <c r="H74" s="9" t="str">
        <f t="shared" si="12"/>
        <v>N/A</v>
      </c>
      <c r="I74" s="10" t="s">
        <v>1743</v>
      </c>
      <c r="J74" s="10" t="s">
        <v>1743</v>
      </c>
      <c r="K74" s="9" t="str">
        <f t="shared" si="9"/>
        <v>N/A</v>
      </c>
    </row>
    <row r="75" spans="1:11" x14ac:dyDescent="0.2">
      <c r="A75" s="81" t="s">
        <v>892</v>
      </c>
      <c r="B75" s="34" t="s">
        <v>217</v>
      </c>
      <c r="C75" s="80">
        <v>2.0417484499999999E-2</v>
      </c>
      <c r="D75" s="9" t="str">
        <f t="shared" ref="D75:D80" si="13">IF($B75="N/A","N/A",IF(C75&gt;15,"No",IF(C75&lt;-15,"No","Yes")))</f>
        <v>N/A</v>
      </c>
      <c r="E75" s="8">
        <v>2.30527814E-2</v>
      </c>
      <c r="F75" s="9" t="str">
        <f>IF($B75="N/A","N/A",IF(E75&gt;15,"No",IF(E75&lt;-15,"No","Yes")))</f>
        <v>N/A</v>
      </c>
      <c r="G75" s="8">
        <v>2.36605E-4</v>
      </c>
      <c r="H75" s="9" t="str">
        <f t="shared" si="12"/>
        <v>N/A</v>
      </c>
      <c r="I75" s="10">
        <v>12.91</v>
      </c>
      <c r="J75" s="10">
        <v>-99</v>
      </c>
      <c r="K75" s="9" t="str">
        <f t="shared" ref="K75:K80" si="14">IF(J75="Div by 0", "N/A", IF(J75="N/A","N/A", IF(J75&gt;30, "No", IF(J75&lt;-30, "No", "Yes"))))</f>
        <v>No</v>
      </c>
    </row>
    <row r="76" spans="1:11" x14ac:dyDescent="0.2">
      <c r="A76" s="81" t="s">
        <v>893</v>
      </c>
      <c r="B76" s="34" t="s">
        <v>217</v>
      </c>
      <c r="C76" s="80">
        <v>0</v>
      </c>
      <c r="D76" s="9" t="str">
        <f t="shared" si="13"/>
        <v>N/A</v>
      </c>
      <c r="E76" s="8">
        <v>0</v>
      </c>
      <c r="F76" s="9" t="str">
        <f t="shared" ref="F76:F86" si="15">IF($B76="N/A","N/A",IF(E76&gt;15,"No",IF(E76&lt;-15,"No","Yes")))</f>
        <v>N/A</v>
      </c>
      <c r="G76" s="8">
        <v>0</v>
      </c>
      <c r="H76" s="9" t="str">
        <f t="shared" si="12"/>
        <v>N/A</v>
      </c>
      <c r="I76" s="10" t="s">
        <v>1743</v>
      </c>
      <c r="J76" s="10" t="s">
        <v>1743</v>
      </c>
      <c r="K76" s="9" t="str">
        <f t="shared" si="14"/>
        <v>N/A</v>
      </c>
    </row>
    <row r="77" spans="1:11" x14ac:dyDescent="0.2">
      <c r="A77" s="81" t="s">
        <v>894</v>
      </c>
      <c r="B77" s="34" t="s">
        <v>217</v>
      </c>
      <c r="C77" s="80">
        <v>1.4293274263</v>
      </c>
      <c r="D77" s="9" t="str">
        <f t="shared" si="13"/>
        <v>N/A</v>
      </c>
      <c r="E77" s="8">
        <v>1.3026192195999999</v>
      </c>
      <c r="F77" s="9" t="str">
        <f t="shared" si="15"/>
        <v>N/A</v>
      </c>
      <c r="G77" s="8">
        <v>1.2025128315</v>
      </c>
      <c r="H77" s="9" t="str">
        <f t="shared" si="12"/>
        <v>N/A</v>
      </c>
      <c r="I77" s="10">
        <v>-8.86</v>
      </c>
      <c r="J77" s="10">
        <v>-7.69</v>
      </c>
      <c r="K77" s="9" t="str">
        <f t="shared" si="14"/>
        <v>Yes</v>
      </c>
    </row>
    <row r="78" spans="1:11" x14ac:dyDescent="0.2">
      <c r="A78" s="81" t="s">
        <v>895</v>
      </c>
      <c r="B78" s="34" t="s">
        <v>217</v>
      </c>
      <c r="C78" s="80">
        <v>0</v>
      </c>
      <c r="D78" s="9" t="str">
        <f t="shared" si="13"/>
        <v>N/A</v>
      </c>
      <c r="E78" s="8">
        <v>0</v>
      </c>
      <c r="F78" s="9" t="str">
        <f t="shared" si="15"/>
        <v>N/A</v>
      </c>
      <c r="G78" s="8">
        <v>0</v>
      </c>
      <c r="H78" s="9" t="str">
        <f t="shared" si="12"/>
        <v>N/A</v>
      </c>
      <c r="I78" s="10" t="s">
        <v>1743</v>
      </c>
      <c r="J78" s="10" t="s">
        <v>1743</v>
      </c>
      <c r="K78" s="9" t="str">
        <f t="shared" si="14"/>
        <v>N/A</v>
      </c>
    </row>
    <row r="79" spans="1:11" ht="25.5" x14ac:dyDescent="0.2">
      <c r="A79" s="81" t="s">
        <v>896</v>
      </c>
      <c r="B79" s="34" t="s">
        <v>217</v>
      </c>
      <c r="C79" s="80">
        <v>19.670603092</v>
      </c>
      <c r="D79" s="9" t="str">
        <f t="shared" si="13"/>
        <v>N/A</v>
      </c>
      <c r="E79" s="8">
        <v>24.429942099000002</v>
      </c>
      <c r="F79" s="9" t="str">
        <f t="shared" si="15"/>
        <v>N/A</v>
      </c>
      <c r="G79" s="8">
        <v>21.806574092000002</v>
      </c>
      <c r="H79" s="9" t="str">
        <f t="shared" si="12"/>
        <v>N/A</v>
      </c>
      <c r="I79" s="10">
        <v>24.2</v>
      </c>
      <c r="J79" s="10">
        <v>-10.7</v>
      </c>
      <c r="K79" s="9" t="str">
        <f t="shared" si="14"/>
        <v>Yes</v>
      </c>
    </row>
    <row r="80" spans="1:11" ht="25.5" x14ac:dyDescent="0.2">
      <c r="A80" s="81" t="s">
        <v>897</v>
      </c>
      <c r="B80" s="34" t="s">
        <v>217</v>
      </c>
      <c r="C80" s="85" t="s">
        <v>217</v>
      </c>
      <c r="D80" s="9" t="str">
        <f t="shared" si="13"/>
        <v>N/A</v>
      </c>
      <c r="E80" s="85" t="s">
        <v>217</v>
      </c>
      <c r="F80" s="9" t="str">
        <f t="shared" si="15"/>
        <v>N/A</v>
      </c>
      <c r="G80" s="85">
        <v>21.763598013999999</v>
      </c>
      <c r="H80" s="9" t="str">
        <f t="shared" si="12"/>
        <v>N/A</v>
      </c>
      <c r="I80" s="10" t="s">
        <v>217</v>
      </c>
      <c r="J80" s="86" t="s">
        <v>217</v>
      </c>
      <c r="K80" s="9" t="str">
        <f t="shared" si="14"/>
        <v>N/A</v>
      </c>
    </row>
    <row r="81" spans="1:11" x14ac:dyDescent="0.2">
      <c r="A81" s="81" t="s">
        <v>898</v>
      </c>
      <c r="B81" s="34" t="s">
        <v>217</v>
      </c>
      <c r="C81" s="87">
        <v>103.70849176</v>
      </c>
      <c r="D81" s="9" t="str">
        <f t="shared" ref="D81:D86" si="16">IF($B81="N/A","N/A",IF(C81&gt;15,"No",IF(C81&lt;-15,"No","Yes")))</f>
        <v>N/A</v>
      </c>
      <c r="E81" s="88">
        <v>91.081081080999994</v>
      </c>
      <c r="F81" s="9" t="str">
        <f t="shared" si="15"/>
        <v>N/A</v>
      </c>
      <c r="G81" s="88">
        <v>33.363636364000001</v>
      </c>
      <c r="H81" s="9" t="str">
        <f>IF($B81="N/A","N/A",IF(G81&gt;15,"No",IF(G81&lt;-15,"No","Yes")))</f>
        <v>N/A</v>
      </c>
      <c r="I81" s="10">
        <v>-12.2</v>
      </c>
      <c r="J81" s="10">
        <v>-63.4</v>
      </c>
      <c r="K81" s="9" t="str">
        <f t="shared" ref="K81:K86" si="17">IF(J81="Div by 0", "N/A", IF(J81="N/A","N/A", IF(J81&gt;30, "No", IF(J81&lt;-30, "No", "Yes"))))</f>
        <v>No</v>
      </c>
    </row>
    <row r="82" spans="1:11" x14ac:dyDescent="0.2">
      <c r="A82" s="81" t="s">
        <v>899</v>
      </c>
      <c r="B82" s="34" t="s">
        <v>217</v>
      </c>
      <c r="C82" s="87" t="s">
        <v>1743</v>
      </c>
      <c r="D82" s="9" t="str">
        <f t="shared" si="16"/>
        <v>N/A</v>
      </c>
      <c r="E82" s="88" t="s">
        <v>1743</v>
      </c>
      <c r="F82" s="9" t="str">
        <f t="shared" si="15"/>
        <v>N/A</v>
      </c>
      <c r="G82" s="88" t="s">
        <v>1743</v>
      </c>
      <c r="H82" s="9" t="str">
        <f t="shared" si="12"/>
        <v>N/A</v>
      </c>
      <c r="I82" s="10" t="s">
        <v>1743</v>
      </c>
      <c r="J82" s="10" t="s">
        <v>1743</v>
      </c>
      <c r="K82" s="9" t="str">
        <f t="shared" si="17"/>
        <v>N/A</v>
      </c>
    </row>
    <row r="83" spans="1:11" x14ac:dyDescent="0.2">
      <c r="A83" s="81" t="s">
        <v>900</v>
      </c>
      <c r="B83" s="34" t="s">
        <v>217</v>
      </c>
      <c r="C83" s="87">
        <v>134.59318536000001</v>
      </c>
      <c r="D83" s="9" t="str">
        <f t="shared" si="16"/>
        <v>N/A</v>
      </c>
      <c r="E83" s="88">
        <v>143.69817097000001</v>
      </c>
      <c r="F83" s="9" t="str">
        <f t="shared" si="15"/>
        <v>N/A</v>
      </c>
      <c r="G83" s="88">
        <v>147.01922870999999</v>
      </c>
      <c r="H83" s="9" t="str">
        <f t="shared" si="12"/>
        <v>N/A</v>
      </c>
      <c r="I83" s="10">
        <v>6.7649999999999997</v>
      </c>
      <c r="J83" s="10">
        <v>2.3109999999999999</v>
      </c>
      <c r="K83" s="9" t="str">
        <f t="shared" si="17"/>
        <v>Yes</v>
      </c>
    </row>
    <row r="84" spans="1:11" x14ac:dyDescent="0.2">
      <c r="A84" s="81" t="s">
        <v>901</v>
      </c>
      <c r="B84" s="34" t="s">
        <v>217</v>
      </c>
      <c r="C84" s="87" t="s">
        <v>1743</v>
      </c>
      <c r="D84" s="9" t="str">
        <f t="shared" si="16"/>
        <v>N/A</v>
      </c>
      <c r="E84" s="88" t="s">
        <v>1743</v>
      </c>
      <c r="F84" s="9" t="str">
        <f t="shared" si="15"/>
        <v>N/A</v>
      </c>
      <c r="G84" s="88" t="s">
        <v>1743</v>
      </c>
      <c r="H84" s="9" t="str">
        <f t="shared" si="12"/>
        <v>N/A</v>
      </c>
      <c r="I84" s="10" t="s">
        <v>1743</v>
      </c>
      <c r="J84" s="10" t="s">
        <v>1743</v>
      </c>
      <c r="K84" s="9" t="str">
        <f t="shared" si="17"/>
        <v>N/A</v>
      </c>
    </row>
    <row r="85" spans="1:11" x14ac:dyDescent="0.2">
      <c r="A85" s="81" t="s">
        <v>902</v>
      </c>
      <c r="B85" s="34" t="s">
        <v>217</v>
      </c>
      <c r="C85" s="87">
        <v>204.35505132</v>
      </c>
      <c r="D85" s="9" t="str">
        <f t="shared" si="16"/>
        <v>N/A</v>
      </c>
      <c r="E85" s="88">
        <v>204.08314333000001</v>
      </c>
      <c r="F85" s="9" t="str">
        <f t="shared" si="15"/>
        <v>N/A</v>
      </c>
      <c r="G85" s="88">
        <v>211.43944274</v>
      </c>
      <c r="H85" s="9" t="str">
        <f t="shared" si="12"/>
        <v>N/A</v>
      </c>
      <c r="I85" s="10">
        <v>-0.13300000000000001</v>
      </c>
      <c r="J85" s="10">
        <v>3.605</v>
      </c>
      <c r="K85" s="9" t="str">
        <f t="shared" si="17"/>
        <v>Yes</v>
      </c>
    </row>
    <row r="86" spans="1:11" ht="25.5" x14ac:dyDescent="0.2">
      <c r="A86" s="81" t="s">
        <v>903</v>
      </c>
      <c r="B86" s="34" t="s">
        <v>217</v>
      </c>
      <c r="C86" s="89" t="s">
        <v>217</v>
      </c>
      <c r="D86" s="9" t="str">
        <f t="shared" si="16"/>
        <v>N/A</v>
      </c>
      <c r="E86" s="89" t="s">
        <v>217</v>
      </c>
      <c r="F86" s="9" t="str">
        <f t="shared" si="15"/>
        <v>N/A</v>
      </c>
      <c r="G86" s="89">
        <v>211.74089924</v>
      </c>
      <c r="H86" s="9" t="str">
        <f t="shared" si="12"/>
        <v>N/A</v>
      </c>
      <c r="I86" s="10" t="s">
        <v>217</v>
      </c>
      <c r="J86" s="10" t="s">
        <v>217</v>
      </c>
      <c r="K86" s="9" t="str">
        <f t="shared" si="17"/>
        <v>N/A</v>
      </c>
    </row>
    <row r="87" spans="1:11" x14ac:dyDescent="0.2">
      <c r="A87" s="81" t="s">
        <v>32</v>
      </c>
      <c r="B87" s="34" t="s">
        <v>270</v>
      </c>
      <c r="C87" s="80">
        <v>97.203503319000006</v>
      </c>
      <c r="D87" s="9" t="str">
        <f>IF($B87="N/A","N/A",IF(C87&gt;60,"Yes","No"))</f>
        <v>Yes</v>
      </c>
      <c r="E87" s="8">
        <v>96.651240825000002</v>
      </c>
      <c r="F87" s="9" t="str">
        <f>IF($B87="N/A","N/A",IF(E87&gt;60,"Yes","No"))</f>
        <v>Yes</v>
      </c>
      <c r="G87" s="8">
        <v>81.975772504999995</v>
      </c>
      <c r="H87" s="9" t="str">
        <f>IF($B87="N/A","N/A",IF(G87&gt;60,"Yes","No"))</f>
        <v>Yes</v>
      </c>
      <c r="I87" s="10">
        <v>-0.56799999999999995</v>
      </c>
      <c r="J87" s="10">
        <v>-15.2</v>
      </c>
      <c r="K87" s="9" t="str">
        <f t="shared" ref="K87:K105" si="18">IF(J87="Div by 0", "N/A", IF(J87="N/A","N/A", IF(J87&gt;30, "No", IF(J87&lt;-30, "No", "Yes"))))</f>
        <v>Yes</v>
      </c>
    </row>
    <row r="88" spans="1:11" x14ac:dyDescent="0.2">
      <c r="A88" s="81" t="s">
        <v>39</v>
      </c>
      <c r="B88" s="34" t="s">
        <v>271</v>
      </c>
      <c r="C88" s="80">
        <v>99.935904249000004</v>
      </c>
      <c r="D88" s="9" t="str">
        <f>IF($B88="N/A","N/A",IF(C88&gt;100,"No",IF(C88&lt;85,"No","Yes")))</f>
        <v>Yes</v>
      </c>
      <c r="E88" s="8">
        <v>99.858646394999994</v>
      </c>
      <c r="F88" s="9" t="str">
        <f>IF($B88="N/A","N/A",IF(E88&gt;100,"No",IF(E88&lt;85,"No","Yes")))</f>
        <v>Yes</v>
      </c>
      <c r="G88" s="8">
        <v>92.075784347999999</v>
      </c>
      <c r="H88" s="9" t="str">
        <f>IF($B88="N/A","N/A",IF(G88&gt;100,"No",IF(G88&lt;85,"No","Yes")))</f>
        <v>Yes</v>
      </c>
      <c r="I88" s="10">
        <v>-7.6999999999999999E-2</v>
      </c>
      <c r="J88" s="10">
        <v>-7.79</v>
      </c>
      <c r="K88" s="9" t="str">
        <f t="shared" si="18"/>
        <v>Yes</v>
      </c>
    </row>
    <row r="89" spans="1:11" x14ac:dyDescent="0.2">
      <c r="A89" s="81" t="s">
        <v>904</v>
      </c>
      <c r="B89" s="34" t="s">
        <v>217</v>
      </c>
      <c r="C89" s="80">
        <v>5.0338780315999996</v>
      </c>
      <c r="D89" s="9" t="str">
        <f>IF($B89="N/A","N/A",IF(C89&gt;15,"No",IF(C89&lt;-15,"No","Yes")))</f>
        <v>N/A</v>
      </c>
      <c r="E89" s="8">
        <v>7.8238629081999997</v>
      </c>
      <c r="F89" s="9" t="str">
        <f>IF($B89="N/A","N/A",IF(E89&gt;15,"No",IF(E89&lt;-15,"No","Yes")))</f>
        <v>N/A</v>
      </c>
      <c r="G89" s="8">
        <v>28.720952871000001</v>
      </c>
      <c r="H89" s="9" t="str">
        <f>IF($B89="N/A","N/A",IF(G89&gt;15,"No",IF(G89&lt;-15,"No","Yes")))</f>
        <v>N/A</v>
      </c>
      <c r="I89" s="10">
        <v>55.42</v>
      </c>
      <c r="J89" s="10">
        <v>267.10000000000002</v>
      </c>
      <c r="K89" s="9" t="str">
        <f t="shared" si="18"/>
        <v>No</v>
      </c>
    </row>
    <row r="90" spans="1:11" x14ac:dyDescent="0.2">
      <c r="A90" s="81" t="s">
        <v>845</v>
      </c>
      <c r="B90" s="34" t="s">
        <v>272</v>
      </c>
      <c r="C90" s="80">
        <v>17.414966819</v>
      </c>
      <c r="D90" s="9" t="str">
        <f>IF($B90="N/A","N/A",IF(C90&gt;25,"No",IF(C90&lt;5,"No","Yes")))</f>
        <v>Yes</v>
      </c>
      <c r="E90" s="8">
        <v>21.400246148000001</v>
      </c>
      <c r="F90" s="9" t="str">
        <f>IF($B90="N/A","N/A",IF(E90&gt;25,"No",IF(E90&lt;5,"No","Yes")))</f>
        <v>Yes</v>
      </c>
      <c r="G90" s="8">
        <v>23.084625205999998</v>
      </c>
      <c r="H90" s="9" t="str">
        <f>IF($B90="N/A","N/A",IF(G90&gt;25,"No",IF(G90&lt;5,"No","Yes")))</f>
        <v>Yes</v>
      </c>
      <c r="I90" s="10">
        <v>22.88</v>
      </c>
      <c r="J90" s="10">
        <v>7.8710000000000004</v>
      </c>
      <c r="K90" s="9" t="str">
        <f t="shared" si="18"/>
        <v>Yes</v>
      </c>
    </row>
    <row r="91" spans="1:11" x14ac:dyDescent="0.2">
      <c r="A91" s="81" t="s">
        <v>846</v>
      </c>
      <c r="B91" s="34" t="s">
        <v>273</v>
      </c>
      <c r="C91" s="80">
        <v>40.925077516999998</v>
      </c>
      <c r="D91" s="9" t="str">
        <f>IF($B91="N/A","N/A",IF(C91&gt;70,"No",IF(C91&lt;40,"No","Yes")))</f>
        <v>Yes</v>
      </c>
      <c r="E91" s="8">
        <v>39.771969239999997</v>
      </c>
      <c r="F91" s="9" t="str">
        <f>IF($B91="N/A","N/A",IF(E91&gt;70,"No",IF(E91&lt;40,"No","Yes")))</f>
        <v>No</v>
      </c>
      <c r="G91" s="8">
        <v>35.672794502000002</v>
      </c>
      <c r="H91" s="9" t="str">
        <f>IF($B91="N/A","N/A",IF(G91&gt;70,"No",IF(G91&lt;40,"No","Yes")))</f>
        <v>No</v>
      </c>
      <c r="I91" s="10">
        <v>-2.82</v>
      </c>
      <c r="J91" s="10">
        <v>-10.3</v>
      </c>
      <c r="K91" s="9" t="str">
        <f t="shared" si="18"/>
        <v>Yes</v>
      </c>
    </row>
    <row r="92" spans="1:11" x14ac:dyDescent="0.2">
      <c r="A92" s="81" t="s">
        <v>847</v>
      </c>
      <c r="B92" s="34" t="s">
        <v>274</v>
      </c>
      <c r="C92" s="80">
        <v>41.659955662999998</v>
      </c>
      <c r="D92" s="9" t="str">
        <f>IF($B92="N/A","N/A",IF(C92&gt;55,"No",IF(C92&lt;20,"No","Yes")))</f>
        <v>Yes</v>
      </c>
      <c r="E92" s="8">
        <v>38.827784612000002</v>
      </c>
      <c r="F92" s="9" t="str">
        <f>IF($B92="N/A","N/A",IF(E92&gt;55,"No",IF(E92&lt;20,"No","Yes")))</f>
        <v>Yes</v>
      </c>
      <c r="G92" s="8">
        <v>41.240559896000001</v>
      </c>
      <c r="H92" s="9" t="str">
        <f>IF($B92="N/A","N/A",IF(G92&gt;55,"No",IF(G92&lt;20,"No","Yes")))</f>
        <v>Yes</v>
      </c>
      <c r="I92" s="10">
        <v>-6.8</v>
      </c>
      <c r="J92" s="10">
        <v>6.2140000000000004</v>
      </c>
      <c r="K92" s="9" t="str">
        <f t="shared" si="18"/>
        <v>Yes</v>
      </c>
    </row>
    <row r="93" spans="1:11" x14ac:dyDescent="0.2">
      <c r="A93" s="81" t="s">
        <v>167</v>
      </c>
      <c r="B93" s="34" t="s">
        <v>250</v>
      </c>
      <c r="C93" s="80">
        <v>99.056111853999994</v>
      </c>
      <c r="D93" s="9" t="str">
        <f>IF($B93="N/A","N/A",IF(C93&gt;95,"Yes","No"))</f>
        <v>Yes</v>
      </c>
      <c r="E93" s="8">
        <v>98.958786860000004</v>
      </c>
      <c r="F93" s="9" t="str">
        <f>IF($B93="N/A","N/A",IF(E93&gt;95,"Yes","No"))</f>
        <v>Yes</v>
      </c>
      <c r="G93" s="8">
        <v>99.639435434999996</v>
      </c>
      <c r="H93" s="9" t="str">
        <f>IF($B93="N/A","N/A",IF(G93&gt;95,"Yes","No"))</f>
        <v>Yes</v>
      </c>
      <c r="I93" s="10">
        <v>-9.8000000000000004E-2</v>
      </c>
      <c r="J93" s="10">
        <v>0.68779999999999997</v>
      </c>
      <c r="K93" s="9" t="str">
        <f t="shared" si="18"/>
        <v>Yes</v>
      </c>
    </row>
    <row r="94" spans="1:11" x14ac:dyDescent="0.2">
      <c r="A94" s="81" t="s">
        <v>41</v>
      </c>
      <c r="B94" s="34" t="s">
        <v>217</v>
      </c>
      <c r="C94" s="8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1" t="s">
        <v>42</v>
      </c>
      <c r="B95" s="34" t="s">
        <v>217</v>
      </c>
      <c r="C95" s="8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1" t="s">
        <v>905</v>
      </c>
      <c r="B96" s="34" t="s">
        <v>217</v>
      </c>
      <c r="C96" s="80">
        <v>100</v>
      </c>
      <c r="D96" s="9" t="str">
        <f>IF($B96="N/A","N/A",IF(C96&gt;15,"No",IF(C96&lt;-15,"No","Yes")))</f>
        <v>N/A</v>
      </c>
      <c r="E96" s="8">
        <v>100</v>
      </c>
      <c r="F96" s="9" t="str">
        <f>IF($B96="N/A","N/A",IF(E96&gt;15,"No",IF(E96&lt;-15,"No","Yes")))</f>
        <v>N/A</v>
      </c>
      <c r="G96" s="8">
        <v>99.999901362000003</v>
      </c>
      <c r="H96" s="9" t="str">
        <f>IF($B96="N/A","N/A",IF(G96&gt;15,"No",IF(G96&lt;-15,"No","Yes")))</f>
        <v>N/A</v>
      </c>
      <c r="I96" s="10">
        <v>0</v>
      </c>
      <c r="J96" s="10">
        <v>0</v>
      </c>
      <c r="K96" s="9" t="str">
        <f t="shared" si="18"/>
        <v>Yes</v>
      </c>
    </row>
    <row r="97" spans="1:11" x14ac:dyDescent="0.2">
      <c r="A97" s="81" t="s">
        <v>906</v>
      </c>
      <c r="B97" s="34" t="s">
        <v>217</v>
      </c>
      <c r="C97" s="80">
        <v>100</v>
      </c>
      <c r="D97" s="9" t="str">
        <f>IF($B97="N/A","N/A",IF(C97&gt;15,"No",IF(C97&lt;-15,"No","Yes")))</f>
        <v>N/A</v>
      </c>
      <c r="E97" s="8">
        <v>99.999891305999995</v>
      </c>
      <c r="F97" s="9" t="str">
        <f>IF($B97="N/A","N/A",IF(E97&gt;15,"No",IF(E97&lt;-15,"No","Yes")))</f>
        <v>N/A</v>
      </c>
      <c r="G97" s="8">
        <v>99.999529186999993</v>
      </c>
      <c r="H97" s="9" t="str">
        <f>IF($B97="N/A","N/A",IF(G97&gt;15,"No",IF(G97&lt;-15,"No","Yes")))</f>
        <v>N/A</v>
      </c>
      <c r="I97" s="10">
        <v>0</v>
      </c>
      <c r="J97" s="10">
        <v>0</v>
      </c>
      <c r="K97" s="9" t="str">
        <f t="shared" si="18"/>
        <v>Yes</v>
      </c>
    </row>
    <row r="98" spans="1:11" x14ac:dyDescent="0.2">
      <c r="A98" s="81" t="s">
        <v>43</v>
      </c>
      <c r="B98" s="34" t="s">
        <v>227</v>
      </c>
      <c r="C98" s="80">
        <v>99.700724708999999</v>
      </c>
      <c r="D98" s="9" t="str">
        <f>IF($B98="N/A","N/A",IF(C98&gt;100,"No",IF(C98&lt;98,"No","Yes")))</f>
        <v>Yes</v>
      </c>
      <c r="E98" s="8">
        <v>99.637873712000001</v>
      </c>
      <c r="F98" s="9" t="str">
        <f>IF($B98="N/A","N/A",IF(E98&gt;100,"No",IF(E98&lt;98,"No","Yes")))</f>
        <v>Yes</v>
      </c>
      <c r="G98" s="8">
        <v>99.915034331000001</v>
      </c>
      <c r="H98" s="9" t="str">
        <f>IF($B98="N/A","N/A",IF(G98&gt;100,"No",IF(G98&lt;98,"No","Yes")))</f>
        <v>Yes</v>
      </c>
      <c r="I98" s="10">
        <v>-6.3E-2</v>
      </c>
      <c r="J98" s="10">
        <v>0.2782</v>
      </c>
      <c r="K98" s="9" t="str">
        <f t="shared" si="18"/>
        <v>Yes</v>
      </c>
    </row>
    <row r="99" spans="1:11" x14ac:dyDescent="0.2">
      <c r="A99" s="81" t="s">
        <v>44</v>
      </c>
      <c r="B99" s="34" t="s">
        <v>217</v>
      </c>
      <c r="C99" s="80">
        <v>25.047206533000001</v>
      </c>
      <c r="D99" s="9" t="str">
        <f>IF($B99="N/A","N/A",IF(C99&gt;15,"No",IF(C99&lt;-15,"No","Yes")))</f>
        <v>N/A</v>
      </c>
      <c r="E99" s="8">
        <v>26.820184186999999</v>
      </c>
      <c r="F99" s="9" t="str">
        <f>IF($B99="N/A","N/A",IF(E99&gt;15,"No",IF(E99&lt;-15,"No","Yes")))</f>
        <v>N/A</v>
      </c>
      <c r="G99" s="8">
        <v>26.406639416000001</v>
      </c>
      <c r="H99" s="9" t="str">
        <f>IF($B99="N/A","N/A",IF(G99&gt;15,"No",IF(G99&lt;-15,"No","Yes")))</f>
        <v>N/A</v>
      </c>
      <c r="I99" s="10">
        <v>7.0789999999999997</v>
      </c>
      <c r="J99" s="10">
        <v>-1.54</v>
      </c>
      <c r="K99" s="9" t="str">
        <f t="shared" si="18"/>
        <v>Yes</v>
      </c>
    </row>
    <row r="100" spans="1:11" x14ac:dyDescent="0.2">
      <c r="A100" s="81" t="s">
        <v>45</v>
      </c>
      <c r="B100" s="34" t="s">
        <v>217</v>
      </c>
      <c r="C100" s="80">
        <v>74.952767343000005</v>
      </c>
      <c r="D100" s="9" t="str">
        <f>IF($B100="N/A","N/A",IF(C100&gt;15,"No",IF(C100&lt;-15,"No","Yes")))</f>
        <v>N/A</v>
      </c>
      <c r="E100" s="8">
        <v>73.179538788000002</v>
      </c>
      <c r="F100" s="9" t="str">
        <f>IF($B100="N/A","N/A",IF(E100&gt;15,"No",IF(E100&lt;-15,"No","Yes")))</f>
        <v>N/A</v>
      </c>
      <c r="G100" s="8">
        <v>73.593360583999996</v>
      </c>
      <c r="H100" s="9" t="str">
        <f>IF($B100="N/A","N/A",IF(G100&gt;15,"No",IF(G100&lt;-15,"No","Yes")))</f>
        <v>N/A</v>
      </c>
      <c r="I100" s="10">
        <v>-2.37</v>
      </c>
      <c r="J100" s="10">
        <v>0.5655</v>
      </c>
      <c r="K100" s="9" t="str">
        <f t="shared" si="18"/>
        <v>Yes</v>
      </c>
    </row>
    <row r="101" spans="1:11" x14ac:dyDescent="0.2">
      <c r="A101" s="81" t="s">
        <v>359</v>
      </c>
      <c r="B101" s="34" t="s">
        <v>217</v>
      </c>
      <c r="C101" s="80" t="s">
        <v>217</v>
      </c>
      <c r="D101" s="9" t="str">
        <f>IF($B101="N/A","N/A",IF(C101&gt;15,"No",IF(C101&lt;-15,"No","Yes")))</f>
        <v>N/A</v>
      </c>
      <c r="E101" s="8" t="s">
        <v>217</v>
      </c>
      <c r="F101" s="9" t="str">
        <f>IF($B101="N/A","N/A",IF(E101&gt;15,"No",IF(E101&lt;-15,"No","Yes")))</f>
        <v>N/A</v>
      </c>
      <c r="G101" s="8">
        <v>100</v>
      </c>
      <c r="H101" s="9" t="str">
        <f>IF($B101="N/A","N/A",IF(G101&gt;15,"No",IF(G101&lt;-15,"No","Yes")))</f>
        <v>N/A</v>
      </c>
      <c r="I101" s="10" t="s">
        <v>217</v>
      </c>
      <c r="J101" s="10" t="s">
        <v>217</v>
      </c>
      <c r="K101" s="9" t="str">
        <f t="shared" si="18"/>
        <v>N/A</v>
      </c>
    </row>
    <row r="102" spans="1:11" x14ac:dyDescent="0.2">
      <c r="A102" s="81" t="s">
        <v>46</v>
      </c>
      <c r="B102" s="34" t="s">
        <v>217</v>
      </c>
      <c r="C102" s="80">
        <v>0</v>
      </c>
      <c r="D102" s="9" t="str">
        <f>IF($B102="N/A","N/A",IF(C102&gt;15,"No",IF(C102&lt;-15,"No","Yes")))</f>
        <v>N/A</v>
      </c>
      <c r="E102" s="8">
        <v>0</v>
      </c>
      <c r="F102" s="9" t="str">
        <f>IF($B102="N/A","N/A",IF(E102&gt;15,"No",IF(E102&lt;-15,"No","Yes")))</f>
        <v>N/A</v>
      </c>
      <c r="G102" s="8">
        <v>0</v>
      </c>
      <c r="H102" s="9" t="str">
        <f>IF($B102="N/A","N/A",IF(G102&gt;15,"No",IF(G102&lt;-15,"No","Yes")))</f>
        <v>N/A</v>
      </c>
      <c r="I102" s="10" t="s">
        <v>1743</v>
      </c>
      <c r="J102" s="10" t="s">
        <v>1743</v>
      </c>
      <c r="K102" s="9" t="str">
        <f t="shared" si="18"/>
        <v>N/A</v>
      </c>
    </row>
    <row r="103" spans="1:11" x14ac:dyDescent="0.2">
      <c r="A103" s="81" t="s">
        <v>47</v>
      </c>
      <c r="B103" s="34" t="s">
        <v>217</v>
      </c>
      <c r="C103" s="80">
        <v>2.61243E-5</v>
      </c>
      <c r="D103" s="9" t="str">
        <f>IF($B103="N/A","N/A",IF(C103&gt;15,"No",IF(C103&lt;-15,"No","Yes")))</f>
        <v>N/A</v>
      </c>
      <c r="E103" s="8">
        <v>2.7702560000000001E-4</v>
      </c>
      <c r="F103" s="9" t="str">
        <f>IF($B103="N/A","N/A",IF(E103&gt;15,"No",IF(E103&lt;-15,"No","Yes")))</f>
        <v>N/A</v>
      </c>
      <c r="G103" s="8">
        <v>0</v>
      </c>
      <c r="H103" s="9" t="str">
        <f>IF($B103="N/A","N/A",IF(G103&gt;15,"No",IF(G103&lt;-15,"No","Yes")))</f>
        <v>N/A</v>
      </c>
      <c r="I103" s="10">
        <v>960.4</v>
      </c>
      <c r="J103" s="10">
        <v>-100</v>
      </c>
      <c r="K103" s="9" t="str">
        <f t="shared" si="18"/>
        <v>No</v>
      </c>
    </row>
    <row r="104" spans="1:11" x14ac:dyDescent="0.2">
      <c r="A104" s="81" t="s">
        <v>33</v>
      </c>
      <c r="B104" s="34" t="s">
        <v>227</v>
      </c>
      <c r="C104" s="80">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81" t="s">
        <v>48</v>
      </c>
      <c r="B105" s="59" t="s">
        <v>227</v>
      </c>
      <c r="C105" s="80">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81" t="s">
        <v>49</v>
      </c>
      <c r="B106" s="59" t="s">
        <v>217</v>
      </c>
      <c r="C106" s="80">
        <v>99.804344392999994</v>
      </c>
      <c r="D106" s="9" t="str">
        <f>IF($B106="N/A","N/A",IF(C106&gt;15,"No",IF(C106&lt;-15,"No","Yes")))</f>
        <v>N/A</v>
      </c>
      <c r="E106" s="8">
        <v>99.390598607000001</v>
      </c>
      <c r="F106" s="9" t="str">
        <f>IF($B106="N/A","N/A",IF(E106&gt;15,"No",IF(E106&lt;-15,"No","Yes")))</f>
        <v>N/A</v>
      </c>
      <c r="G106" s="8">
        <v>98.268443343000001</v>
      </c>
      <c r="H106" s="9" t="str">
        <f>IF($B106="N/A","N/A",IF(G106&gt;15,"No",IF(G106&lt;-15,"No","Yes")))</f>
        <v>N/A</v>
      </c>
      <c r="I106" s="10">
        <v>-0.41499999999999998</v>
      </c>
      <c r="J106" s="10">
        <v>-1.1299999999999999</v>
      </c>
      <c r="K106" s="9" t="str">
        <f>IF(J106="Div by 0", "N/A", IF(J106="N/A","N/A", IF(J106&gt;30, "No", IF(J106&lt;-30, "No", "Yes"))))</f>
        <v>Yes</v>
      </c>
    </row>
    <row r="107" spans="1:11" x14ac:dyDescent="0.2">
      <c r="A107" s="81" t="s">
        <v>907</v>
      </c>
      <c r="B107" s="34" t="s">
        <v>217</v>
      </c>
      <c r="C107" s="90">
        <v>56.351662058000002</v>
      </c>
      <c r="D107" s="9" t="str">
        <f t="shared" ref="D107:D130" si="19">IF($B107="N/A","N/A",IF(C107&gt;15,"No",IF(C107&lt;-15,"No","Yes")))</f>
        <v>N/A</v>
      </c>
      <c r="E107" s="9">
        <v>48.031329851000002</v>
      </c>
      <c r="F107" s="9" t="str">
        <f t="shared" ref="F107:F130" si="20">IF($B107="N/A","N/A",IF(E107&gt;15,"No",IF(E107&lt;-15,"No","Yes")))</f>
        <v>N/A</v>
      </c>
      <c r="G107" s="8">
        <v>44.807680974</v>
      </c>
      <c r="H107" s="9" t="str">
        <f t="shared" ref="H107:H130" si="21">IF($B107="N/A","N/A",IF(G107&gt;15,"No",IF(G107&lt;-15,"No","Yes")))</f>
        <v>N/A</v>
      </c>
      <c r="I107" s="10">
        <v>-14.8</v>
      </c>
      <c r="J107" s="10">
        <v>-6.71</v>
      </c>
      <c r="K107" s="9" t="str">
        <f t="shared" ref="K107:K130" si="22">IF(J107="Div by 0", "N/A", IF(J107="N/A","N/A", IF(J107&gt;30, "No", IF(J107&lt;-30, "No", "Yes"))))</f>
        <v>Yes</v>
      </c>
    </row>
    <row r="108" spans="1:11" x14ac:dyDescent="0.2">
      <c r="A108" s="81" t="s">
        <v>908</v>
      </c>
      <c r="B108" s="34" t="s">
        <v>217</v>
      </c>
      <c r="C108" s="90">
        <v>23.977786604999999</v>
      </c>
      <c r="D108" s="34" t="s">
        <v>217</v>
      </c>
      <c r="E108" s="9">
        <v>27.538852659</v>
      </c>
      <c r="F108" s="34" t="s">
        <v>217</v>
      </c>
      <c r="G108" s="8">
        <v>33.393854034</v>
      </c>
      <c r="H108" s="34" t="s">
        <v>217</v>
      </c>
      <c r="I108" s="10">
        <v>14.85</v>
      </c>
      <c r="J108" s="10">
        <v>21.26</v>
      </c>
      <c r="K108" s="9" t="str">
        <f t="shared" si="22"/>
        <v>Yes</v>
      </c>
    </row>
    <row r="109" spans="1:11" x14ac:dyDescent="0.2">
      <c r="A109" s="81" t="s">
        <v>909</v>
      </c>
      <c r="B109" s="34" t="s">
        <v>217</v>
      </c>
      <c r="C109" s="90">
        <v>0</v>
      </c>
      <c r="D109" s="9" t="str">
        <f t="shared" si="19"/>
        <v>N/A</v>
      </c>
      <c r="E109" s="9">
        <v>1.6036262399000001</v>
      </c>
      <c r="F109" s="9" t="str">
        <f t="shared" si="20"/>
        <v>N/A</v>
      </c>
      <c r="G109" s="8">
        <v>21.877835226999998</v>
      </c>
      <c r="H109" s="9" t="str">
        <f t="shared" si="21"/>
        <v>N/A</v>
      </c>
      <c r="I109" s="10" t="s">
        <v>1743</v>
      </c>
      <c r="J109" s="10">
        <v>1264</v>
      </c>
      <c r="K109" s="9" t="str">
        <f t="shared" si="22"/>
        <v>No</v>
      </c>
    </row>
    <row r="110" spans="1:11" x14ac:dyDescent="0.2">
      <c r="A110" s="81" t="s">
        <v>910</v>
      </c>
      <c r="B110" s="34" t="s">
        <v>217</v>
      </c>
      <c r="C110" s="90">
        <v>0</v>
      </c>
      <c r="D110" s="9" t="str">
        <f t="shared" si="19"/>
        <v>N/A</v>
      </c>
      <c r="E110" s="9">
        <v>0</v>
      </c>
      <c r="F110" s="9" t="str">
        <f t="shared" si="20"/>
        <v>N/A</v>
      </c>
      <c r="G110" s="8">
        <v>0</v>
      </c>
      <c r="H110" s="9" t="str">
        <f t="shared" si="21"/>
        <v>N/A</v>
      </c>
      <c r="I110" s="10" t="s">
        <v>1743</v>
      </c>
      <c r="J110" s="10" t="s">
        <v>1743</v>
      </c>
      <c r="K110" s="9" t="str">
        <f t="shared" si="22"/>
        <v>N/A</v>
      </c>
    </row>
    <row r="111" spans="1:11" x14ac:dyDescent="0.2">
      <c r="A111" s="81" t="s">
        <v>911</v>
      </c>
      <c r="B111" s="34" t="s">
        <v>217</v>
      </c>
      <c r="C111" s="90">
        <v>0</v>
      </c>
      <c r="D111" s="9" t="str">
        <f t="shared" si="19"/>
        <v>N/A</v>
      </c>
      <c r="E111" s="9">
        <v>0</v>
      </c>
      <c r="F111" s="9" t="str">
        <f t="shared" si="20"/>
        <v>N/A</v>
      </c>
      <c r="G111" s="8">
        <v>0</v>
      </c>
      <c r="H111" s="9" t="str">
        <f t="shared" si="21"/>
        <v>N/A</v>
      </c>
      <c r="I111" s="10" t="s">
        <v>1743</v>
      </c>
      <c r="J111" s="10" t="s">
        <v>1743</v>
      </c>
      <c r="K111" s="9" t="str">
        <f t="shared" si="22"/>
        <v>N/A</v>
      </c>
    </row>
    <row r="112" spans="1:11" x14ac:dyDescent="0.2">
      <c r="A112" s="81" t="s">
        <v>912</v>
      </c>
      <c r="B112" s="34" t="s">
        <v>217</v>
      </c>
      <c r="C112" s="90">
        <v>18.533253458000001</v>
      </c>
      <c r="D112" s="9" t="str">
        <f t="shared" si="19"/>
        <v>N/A</v>
      </c>
      <c r="E112" s="9">
        <v>19.823747156</v>
      </c>
      <c r="F112" s="9" t="str">
        <f t="shared" si="20"/>
        <v>N/A</v>
      </c>
      <c r="G112" s="8">
        <v>2.0086907181</v>
      </c>
      <c r="H112" s="9" t="str">
        <f t="shared" si="21"/>
        <v>N/A</v>
      </c>
      <c r="I112" s="10">
        <v>6.9630000000000001</v>
      </c>
      <c r="J112" s="10">
        <v>-89.9</v>
      </c>
      <c r="K112" s="9" t="str">
        <f t="shared" si="22"/>
        <v>No</v>
      </c>
    </row>
    <row r="113" spans="1:11" x14ac:dyDescent="0.2">
      <c r="A113" s="81" t="s">
        <v>913</v>
      </c>
      <c r="B113" s="34" t="s">
        <v>217</v>
      </c>
      <c r="C113" s="90">
        <v>2.5877670000000003E-4</v>
      </c>
      <c r="D113" s="9" t="str">
        <f t="shared" si="19"/>
        <v>N/A</v>
      </c>
      <c r="E113" s="9">
        <v>0</v>
      </c>
      <c r="F113" s="9" t="str">
        <f t="shared" si="20"/>
        <v>N/A</v>
      </c>
      <c r="G113" s="8">
        <v>9.8943920000000001E-4</v>
      </c>
      <c r="H113" s="9" t="str">
        <f t="shared" si="21"/>
        <v>N/A</v>
      </c>
      <c r="I113" s="10">
        <v>-100</v>
      </c>
      <c r="J113" s="10" t="s">
        <v>1743</v>
      </c>
      <c r="K113" s="9" t="str">
        <f t="shared" si="22"/>
        <v>N/A</v>
      </c>
    </row>
    <row r="114" spans="1:11" x14ac:dyDescent="0.2">
      <c r="A114" s="81" t="s">
        <v>914</v>
      </c>
      <c r="B114" s="34" t="s">
        <v>217</v>
      </c>
      <c r="C114" s="90">
        <v>2.8698340100000001E-2</v>
      </c>
      <c r="D114" s="9" t="str">
        <f t="shared" si="19"/>
        <v>N/A</v>
      </c>
      <c r="E114" s="9">
        <v>0.353841503</v>
      </c>
      <c r="F114" s="9" t="str">
        <f t="shared" si="20"/>
        <v>N/A</v>
      </c>
      <c r="G114" s="8">
        <v>3.6728199749999999</v>
      </c>
      <c r="H114" s="9" t="str">
        <f t="shared" si="21"/>
        <v>N/A</v>
      </c>
      <c r="I114" s="10">
        <v>1133</v>
      </c>
      <c r="J114" s="10">
        <v>938</v>
      </c>
      <c r="K114" s="9" t="str">
        <f t="shared" si="22"/>
        <v>No</v>
      </c>
    </row>
    <row r="115" spans="1:11" x14ac:dyDescent="0.2">
      <c r="A115" s="81" t="s">
        <v>915</v>
      </c>
      <c r="B115" s="34" t="s">
        <v>217</v>
      </c>
      <c r="C115" s="90">
        <v>0</v>
      </c>
      <c r="D115" s="9" t="str">
        <f t="shared" si="19"/>
        <v>N/A</v>
      </c>
      <c r="E115" s="9">
        <v>0</v>
      </c>
      <c r="F115" s="9" t="str">
        <f t="shared" si="20"/>
        <v>N/A</v>
      </c>
      <c r="G115" s="8">
        <v>0</v>
      </c>
      <c r="H115" s="9" t="str">
        <f t="shared" si="21"/>
        <v>N/A</v>
      </c>
      <c r="I115" s="10" t="s">
        <v>1743</v>
      </c>
      <c r="J115" s="10" t="s">
        <v>1743</v>
      </c>
      <c r="K115" s="9" t="str">
        <f t="shared" si="22"/>
        <v>N/A</v>
      </c>
    </row>
    <row r="116" spans="1:11" x14ac:dyDescent="0.2">
      <c r="A116" s="81" t="s">
        <v>916</v>
      </c>
      <c r="B116" s="34" t="s">
        <v>217</v>
      </c>
      <c r="C116" s="90">
        <v>1.1223405838</v>
      </c>
      <c r="D116" s="9" t="str">
        <f t="shared" si="19"/>
        <v>N/A</v>
      </c>
      <c r="E116" s="9">
        <v>1.3838148539999999</v>
      </c>
      <c r="F116" s="9" t="str">
        <f t="shared" si="20"/>
        <v>N/A</v>
      </c>
      <c r="G116" s="8">
        <v>1.4994521517999999</v>
      </c>
      <c r="H116" s="9" t="str">
        <f t="shared" si="21"/>
        <v>N/A</v>
      </c>
      <c r="I116" s="10">
        <v>23.3</v>
      </c>
      <c r="J116" s="10">
        <v>8.3559999999999999</v>
      </c>
      <c r="K116" s="9" t="str">
        <f t="shared" si="22"/>
        <v>Yes</v>
      </c>
    </row>
    <row r="117" spans="1:11" x14ac:dyDescent="0.2">
      <c r="A117" s="81" t="s">
        <v>917</v>
      </c>
      <c r="B117" s="34" t="s">
        <v>217</v>
      </c>
      <c r="C117" s="90">
        <v>2.5023710399999999E-2</v>
      </c>
      <c r="D117" s="9" t="str">
        <f t="shared" si="19"/>
        <v>N/A</v>
      </c>
      <c r="E117" s="9">
        <v>2.8610370900000001E-2</v>
      </c>
      <c r="F117" s="9" t="str">
        <f t="shared" si="20"/>
        <v>N/A</v>
      </c>
      <c r="G117" s="8">
        <v>2.7919394300000001E-2</v>
      </c>
      <c r="H117" s="9" t="str">
        <f t="shared" si="21"/>
        <v>N/A</v>
      </c>
      <c r="I117" s="10">
        <v>14.33</v>
      </c>
      <c r="J117" s="10">
        <v>-2.42</v>
      </c>
      <c r="K117" s="9" t="str">
        <f t="shared" si="22"/>
        <v>Yes</v>
      </c>
    </row>
    <row r="118" spans="1:11" x14ac:dyDescent="0.2">
      <c r="A118" s="81" t="s">
        <v>918</v>
      </c>
      <c r="B118" s="34" t="s">
        <v>217</v>
      </c>
      <c r="C118" s="90">
        <v>4.2682117362999996</v>
      </c>
      <c r="D118" s="9" t="str">
        <f t="shared" si="19"/>
        <v>N/A</v>
      </c>
      <c r="E118" s="9">
        <v>4.3452125354</v>
      </c>
      <c r="F118" s="9" t="str">
        <f t="shared" si="20"/>
        <v>N/A</v>
      </c>
      <c r="G118" s="8">
        <v>4.3061471279000001</v>
      </c>
      <c r="H118" s="9" t="str">
        <f t="shared" si="21"/>
        <v>N/A</v>
      </c>
      <c r="I118" s="10">
        <v>1.804</v>
      </c>
      <c r="J118" s="10">
        <v>-0.89900000000000002</v>
      </c>
      <c r="K118" s="9" t="str">
        <f t="shared" si="22"/>
        <v>Yes</v>
      </c>
    </row>
    <row r="119" spans="1:11" x14ac:dyDescent="0.2">
      <c r="A119" s="81" t="s">
        <v>919</v>
      </c>
      <c r="B119" s="34" t="s">
        <v>217</v>
      </c>
      <c r="C119" s="90">
        <v>19.670551336999999</v>
      </c>
      <c r="D119" s="9" t="str">
        <f t="shared" si="19"/>
        <v>N/A</v>
      </c>
      <c r="E119" s="9">
        <v>24.429817489000001</v>
      </c>
      <c r="F119" s="9" t="str">
        <f t="shared" si="20"/>
        <v>N/A</v>
      </c>
      <c r="G119" s="8">
        <v>21.798464993</v>
      </c>
      <c r="H119" s="9" t="str">
        <f t="shared" si="21"/>
        <v>N/A</v>
      </c>
      <c r="I119" s="10">
        <v>24.19</v>
      </c>
      <c r="J119" s="10">
        <v>-10.8</v>
      </c>
      <c r="K119" s="9" t="str">
        <f t="shared" si="22"/>
        <v>Yes</v>
      </c>
    </row>
    <row r="120" spans="1:11" x14ac:dyDescent="0.2">
      <c r="A120" s="81" t="s">
        <v>920</v>
      </c>
      <c r="B120" s="34" t="s">
        <v>217</v>
      </c>
      <c r="C120" s="90">
        <v>13.923663450999999</v>
      </c>
      <c r="D120" s="9" t="str">
        <f t="shared" si="19"/>
        <v>N/A</v>
      </c>
      <c r="E120" s="9">
        <v>16.70880549</v>
      </c>
      <c r="F120" s="9" t="str">
        <f t="shared" si="20"/>
        <v>N/A</v>
      </c>
      <c r="G120" s="8">
        <v>15.036723253</v>
      </c>
      <c r="H120" s="9" t="str">
        <f t="shared" si="21"/>
        <v>N/A</v>
      </c>
      <c r="I120" s="10">
        <v>20</v>
      </c>
      <c r="J120" s="10">
        <v>-10</v>
      </c>
      <c r="K120" s="9" t="str">
        <f t="shared" si="22"/>
        <v>Yes</v>
      </c>
    </row>
    <row r="121" spans="1:11" x14ac:dyDescent="0.2">
      <c r="A121" s="81" t="s">
        <v>921</v>
      </c>
      <c r="B121" s="34" t="s">
        <v>217</v>
      </c>
      <c r="C121" s="90">
        <v>0</v>
      </c>
      <c r="D121" s="9" t="str">
        <f t="shared" si="19"/>
        <v>N/A</v>
      </c>
      <c r="E121" s="9">
        <v>3.2124362400000002E-2</v>
      </c>
      <c r="F121" s="9" t="str">
        <f t="shared" si="20"/>
        <v>N/A</v>
      </c>
      <c r="G121" s="8">
        <v>7.5283420000000004E-4</v>
      </c>
      <c r="H121" s="9" t="str">
        <f t="shared" si="21"/>
        <v>N/A</v>
      </c>
      <c r="I121" s="10" t="s">
        <v>1743</v>
      </c>
      <c r="J121" s="10">
        <v>-97.7</v>
      </c>
      <c r="K121" s="9" t="str">
        <f t="shared" si="22"/>
        <v>No</v>
      </c>
    </row>
    <row r="122" spans="1:11" x14ac:dyDescent="0.2">
      <c r="A122" s="81" t="s">
        <v>922</v>
      </c>
      <c r="B122" s="34" t="s">
        <v>217</v>
      </c>
      <c r="C122" s="90">
        <v>0</v>
      </c>
      <c r="D122" s="9" t="str">
        <f t="shared" si="19"/>
        <v>N/A</v>
      </c>
      <c r="E122" s="9">
        <v>0</v>
      </c>
      <c r="F122" s="9" t="str">
        <f t="shared" si="20"/>
        <v>N/A</v>
      </c>
      <c r="G122" s="8">
        <v>0</v>
      </c>
      <c r="H122" s="9" t="str">
        <f t="shared" si="21"/>
        <v>N/A</v>
      </c>
      <c r="I122" s="10" t="s">
        <v>1743</v>
      </c>
      <c r="J122" s="10" t="s">
        <v>1743</v>
      </c>
      <c r="K122" s="9" t="str">
        <f t="shared" si="22"/>
        <v>N/A</v>
      </c>
    </row>
    <row r="123" spans="1:11" x14ac:dyDescent="0.2">
      <c r="A123" s="81" t="s">
        <v>923</v>
      </c>
      <c r="B123" s="34" t="s">
        <v>217</v>
      </c>
      <c r="C123" s="90">
        <v>0</v>
      </c>
      <c r="D123" s="9" t="str">
        <f t="shared" si="19"/>
        <v>N/A</v>
      </c>
      <c r="E123" s="9">
        <v>0</v>
      </c>
      <c r="F123" s="9" t="str">
        <f t="shared" si="20"/>
        <v>N/A</v>
      </c>
      <c r="G123" s="8">
        <v>0</v>
      </c>
      <c r="H123" s="9" t="str">
        <f t="shared" si="21"/>
        <v>N/A</v>
      </c>
      <c r="I123" s="10" t="s">
        <v>1743</v>
      </c>
      <c r="J123" s="10" t="s">
        <v>1743</v>
      </c>
      <c r="K123" s="9" t="str">
        <f t="shared" si="22"/>
        <v>N/A</v>
      </c>
    </row>
    <row r="124" spans="1:11" x14ac:dyDescent="0.2">
      <c r="A124" s="81" t="s">
        <v>924</v>
      </c>
      <c r="B124" s="34" t="s">
        <v>217</v>
      </c>
      <c r="C124" s="90">
        <v>0</v>
      </c>
      <c r="D124" s="9" t="str">
        <f t="shared" si="19"/>
        <v>N/A</v>
      </c>
      <c r="E124" s="9">
        <v>0.57325413810000003</v>
      </c>
      <c r="F124" s="9" t="str">
        <f t="shared" si="20"/>
        <v>N/A</v>
      </c>
      <c r="G124" s="8">
        <v>0.16727976050000001</v>
      </c>
      <c r="H124" s="9" t="str">
        <f t="shared" si="21"/>
        <v>N/A</v>
      </c>
      <c r="I124" s="10" t="s">
        <v>1743</v>
      </c>
      <c r="J124" s="10">
        <v>-70.8</v>
      </c>
      <c r="K124" s="9" t="str">
        <f t="shared" si="22"/>
        <v>No</v>
      </c>
    </row>
    <row r="125" spans="1:11" x14ac:dyDescent="0.2">
      <c r="A125" s="81" t="s">
        <v>925</v>
      </c>
      <c r="B125" s="34" t="s">
        <v>217</v>
      </c>
      <c r="C125" s="90">
        <v>5.5071053621999999</v>
      </c>
      <c r="D125" s="9" t="str">
        <f t="shared" si="19"/>
        <v>N/A</v>
      </c>
      <c r="E125" s="9">
        <v>6.8115112381999996</v>
      </c>
      <c r="F125" s="9" t="str">
        <f t="shared" si="20"/>
        <v>N/A</v>
      </c>
      <c r="G125" s="8">
        <v>6.3279586707000002</v>
      </c>
      <c r="H125" s="9" t="str">
        <f t="shared" si="21"/>
        <v>N/A</v>
      </c>
      <c r="I125" s="10">
        <v>23.69</v>
      </c>
      <c r="J125" s="10">
        <v>-7.1</v>
      </c>
      <c r="K125" s="9" t="str">
        <f t="shared" si="22"/>
        <v>Yes</v>
      </c>
    </row>
    <row r="126" spans="1:11" x14ac:dyDescent="0.2">
      <c r="A126" s="81" t="s">
        <v>926</v>
      </c>
      <c r="B126" s="34" t="s">
        <v>217</v>
      </c>
      <c r="C126" s="90">
        <v>0</v>
      </c>
      <c r="D126" s="9" t="str">
        <f t="shared" si="19"/>
        <v>N/A</v>
      </c>
      <c r="E126" s="9">
        <v>9.9687700000000004E-5</v>
      </c>
      <c r="F126" s="9" t="str">
        <f t="shared" si="20"/>
        <v>N/A</v>
      </c>
      <c r="G126" s="8">
        <v>0</v>
      </c>
      <c r="H126" s="9" t="str">
        <f t="shared" si="21"/>
        <v>N/A</v>
      </c>
      <c r="I126" s="10" t="s">
        <v>1743</v>
      </c>
      <c r="J126" s="10">
        <v>-100</v>
      </c>
      <c r="K126" s="9" t="str">
        <f t="shared" si="22"/>
        <v>No</v>
      </c>
    </row>
    <row r="127" spans="1:11" x14ac:dyDescent="0.2">
      <c r="A127" s="81" t="s">
        <v>927</v>
      </c>
      <c r="B127" s="34" t="s">
        <v>217</v>
      </c>
      <c r="C127" s="90">
        <v>0</v>
      </c>
      <c r="D127" s="9" t="str">
        <f t="shared" si="19"/>
        <v>N/A</v>
      </c>
      <c r="E127" s="9">
        <v>0</v>
      </c>
      <c r="F127" s="9" t="str">
        <f t="shared" si="20"/>
        <v>N/A</v>
      </c>
      <c r="G127" s="8">
        <v>0</v>
      </c>
      <c r="H127" s="9" t="str">
        <f t="shared" si="21"/>
        <v>N/A</v>
      </c>
      <c r="I127" s="10" t="s">
        <v>1743</v>
      </c>
      <c r="J127" s="10" t="s">
        <v>1743</v>
      </c>
      <c r="K127" s="9" t="str">
        <f t="shared" si="22"/>
        <v>N/A</v>
      </c>
    </row>
    <row r="128" spans="1:11" x14ac:dyDescent="0.2">
      <c r="A128" s="81" t="s">
        <v>928</v>
      </c>
      <c r="B128" s="34" t="s">
        <v>217</v>
      </c>
      <c r="C128" s="90">
        <v>0</v>
      </c>
      <c r="D128" s="9" t="str">
        <f t="shared" si="19"/>
        <v>N/A</v>
      </c>
      <c r="E128" s="9">
        <v>0</v>
      </c>
      <c r="F128" s="9" t="str">
        <f t="shared" si="20"/>
        <v>N/A</v>
      </c>
      <c r="G128" s="8">
        <v>1.9358590000000001E-4</v>
      </c>
      <c r="H128" s="9" t="str">
        <f t="shared" si="21"/>
        <v>N/A</v>
      </c>
      <c r="I128" s="10" t="s">
        <v>1743</v>
      </c>
      <c r="J128" s="10" t="s">
        <v>1743</v>
      </c>
      <c r="K128" s="9" t="str">
        <f t="shared" si="22"/>
        <v>N/A</v>
      </c>
    </row>
    <row r="129" spans="1:11" x14ac:dyDescent="0.2">
      <c r="A129" s="81" t="s">
        <v>929</v>
      </c>
      <c r="B129" s="34" t="s">
        <v>217</v>
      </c>
      <c r="C129" s="90">
        <v>0</v>
      </c>
      <c r="D129" s="9" t="str">
        <f t="shared" si="19"/>
        <v>N/A</v>
      </c>
      <c r="E129" s="9">
        <v>0</v>
      </c>
      <c r="F129" s="9" t="str">
        <f t="shared" si="20"/>
        <v>N/A</v>
      </c>
      <c r="G129" s="8">
        <v>0</v>
      </c>
      <c r="H129" s="9" t="str">
        <f t="shared" si="21"/>
        <v>N/A</v>
      </c>
      <c r="I129" s="10" t="s">
        <v>1743</v>
      </c>
      <c r="J129" s="10" t="s">
        <v>1743</v>
      </c>
      <c r="K129" s="9" t="str">
        <f t="shared" si="22"/>
        <v>N/A</v>
      </c>
    </row>
    <row r="130" spans="1:11" x14ac:dyDescent="0.2">
      <c r="A130" s="81" t="s">
        <v>930</v>
      </c>
      <c r="B130" s="34" t="s">
        <v>217</v>
      </c>
      <c r="C130" s="90">
        <v>0.239782524</v>
      </c>
      <c r="D130" s="9" t="str">
        <f t="shared" si="19"/>
        <v>N/A</v>
      </c>
      <c r="E130" s="9">
        <v>0.30402257329999999</v>
      </c>
      <c r="F130" s="9" t="str">
        <f t="shared" si="20"/>
        <v>N/A</v>
      </c>
      <c r="G130" s="8">
        <v>0.26555688869999999</v>
      </c>
      <c r="H130" s="9" t="str">
        <f t="shared" si="21"/>
        <v>N/A</v>
      </c>
      <c r="I130" s="10">
        <v>26.79</v>
      </c>
      <c r="J130" s="10">
        <v>-12.7</v>
      </c>
      <c r="K130" s="9" t="str">
        <f t="shared" si="22"/>
        <v>Yes</v>
      </c>
    </row>
    <row r="131" spans="1:11" ht="12" customHeight="1" x14ac:dyDescent="0.2">
      <c r="A131" s="170" t="s">
        <v>1649</v>
      </c>
      <c r="B131" s="171"/>
      <c r="C131" s="171"/>
      <c r="D131" s="171"/>
      <c r="E131" s="171"/>
      <c r="F131" s="171"/>
      <c r="G131" s="171"/>
      <c r="H131" s="171"/>
      <c r="I131" s="171"/>
      <c r="J131" s="171"/>
      <c r="K131" s="172"/>
    </row>
    <row r="132" spans="1:11" x14ac:dyDescent="0.2">
      <c r="A132" s="167" t="s">
        <v>1647</v>
      </c>
      <c r="B132" s="168"/>
      <c r="C132" s="168"/>
      <c r="D132" s="168"/>
      <c r="E132" s="168"/>
      <c r="F132" s="168"/>
      <c r="G132" s="168"/>
      <c r="H132" s="168"/>
      <c r="I132" s="168"/>
      <c r="J132" s="168"/>
      <c r="K132" s="169"/>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ht="13.5" customHeight="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594303</v>
      </c>
      <c r="D6" s="9" t="str">
        <f>IF($B6="N/A","N/A",IF(C6&gt;15,"No",IF(C6&lt;-15,"No","Yes")))</f>
        <v>N/A</v>
      </c>
      <c r="E6" s="35">
        <v>685471</v>
      </c>
      <c r="F6" s="9" t="str">
        <f>IF($B6="N/A","N/A",IF(E6&gt;15,"No",IF(E6&lt;-15,"No","Yes")))</f>
        <v>N/A</v>
      </c>
      <c r="G6" s="35">
        <v>398679</v>
      </c>
      <c r="H6" s="9" t="str">
        <f>IF($B6="N/A","N/A",IF(G6&gt;15,"No",IF(G6&lt;-15,"No","Yes")))</f>
        <v>N/A</v>
      </c>
      <c r="I6" s="10">
        <v>15.34</v>
      </c>
      <c r="J6" s="10">
        <v>-41.8</v>
      </c>
      <c r="K6" s="9" t="str">
        <f t="shared" ref="K6:K13" si="0">IF(J6="Div by 0", "N/A", IF(J6="N/A","N/A", IF(J6&gt;30, "No", IF(J6&lt;-30, "No", "Yes"))))</f>
        <v>No</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83">
        <v>382.88022945</v>
      </c>
      <c r="D9" s="9" t="str">
        <f t="shared" ref="D9:D17" si="1">IF($B9="N/A","N/A",IF(C9&gt;15,"No",IF(C9&lt;-15,"No","Yes")))</f>
        <v>N/A</v>
      </c>
      <c r="E9" s="36">
        <v>255.9527449</v>
      </c>
      <c r="F9" s="9" t="str">
        <f>IF($B9="N/A","N/A",IF(E9&gt;15,"No",IF(E9&lt;-15,"No","Yes")))</f>
        <v>N/A</v>
      </c>
      <c r="G9" s="36">
        <v>22.607338235</v>
      </c>
      <c r="H9" s="9" t="str">
        <f>IF($B9="N/A","N/A",IF(G9&gt;15,"No",IF(G9&lt;-15,"No","Yes")))</f>
        <v>N/A</v>
      </c>
      <c r="I9" s="10">
        <v>-33.200000000000003</v>
      </c>
      <c r="J9" s="10">
        <v>-91.2</v>
      </c>
      <c r="K9" s="9" t="str">
        <f t="shared" si="0"/>
        <v>No</v>
      </c>
    </row>
    <row r="10" spans="1:11" x14ac:dyDescent="0.2">
      <c r="A10" s="81" t="s">
        <v>16</v>
      </c>
      <c r="B10" s="34" t="s">
        <v>217</v>
      </c>
      <c r="C10" s="80">
        <v>55.633405854999999</v>
      </c>
      <c r="D10" s="9" t="str">
        <f t="shared" si="1"/>
        <v>N/A</v>
      </c>
      <c r="E10" s="8">
        <v>34.891337489000001</v>
      </c>
      <c r="F10" s="9" t="str">
        <f>IF($B10="N/A","N/A",IF(E10&gt;15,"No",IF(E10&lt;-15,"No","Yes")))</f>
        <v>N/A</v>
      </c>
      <c r="G10" s="8">
        <v>2.971061932</v>
      </c>
      <c r="H10" s="9" t="str">
        <f>IF($B10="N/A","N/A",IF(G10&gt;15,"No",IF(G10&lt;-15,"No","Yes")))</f>
        <v>N/A</v>
      </c>
      <c r="I10" s="10">
        <v>-37.299999999999997</v>
      </c>
      <c r="J10" s="10">
        <v>-91.5</v>
      </c>
      <c r="K10" s="9" t="str">
        <f t="shared" si="0"/>
        <v>No</v>
      </c>
    </row>
    <row r="11" spans="1:11" x14ac:dyDescent="0.2">
      <c r="A11" s="81" t="s">
        <v>36</v>
      </c>
      <c r="B11" s="34" t="s">
        <v>217</v>
      </c>
      <c r="C11" s="80" t="s">
        <v>1743</v>
      </c>
      <c r="D11" s="9" t="str">
        <f t="shared" si="1"/>
        <v>N/A</v>
      </c>
      <c r="E11" s="8">
        <v>0</v>
      </c>
      <c r="F11" s="9" t="str">
        <f>IF($B11="N/A","N/A",IF(E11&gt;15,"No",IF(E11&lt;-15,"No","Yes")))</f>
        <v>N/A</v>
      </c>
      <c r="G11" s="8">
        <v>0</v>
      </c>
      <c r="H11" s="9" t="str">
        <f>IF($B11="N/A","N/A",IF(G11&gt;15,"No",IF(G11&lt;-15,"No","Yes")))</f>
        <v>N/A</v>
      </c>
      <c r="I11" s="10" t="s">
        <v>1743</v>
      </c>
      <c r="J11" s="10" t="s">
        <v>1743</v>
      </c>
      <c r="K11" s="9" t="str">
        <f t="shared" si="0"/>
        <v>N/A</v>
      </c>
    </row>
    <row r="12" spans="1:11" x14ac:dyDescent="0.2">
      <c r="A12" s="81" t="s">
        <v>37</v>
      </c>
      <c r="B12" s="34" t="s">
        <v>217</v>
      </c>
      <c r="C12" s="80" t="s">
        <v>1743</v>
      </c>
      <c r="D12" s="9" t="str">
        <f t="shared" si="1"/>
        <v>N/A</v>
      </c>
      <c r="E12" s="8">
        <v>100</v>
      </c>
      <c r="F12" s="9" t="str">
        <f>IF($B12="N/A","N/A",IF(E12&gt;15,"No",IF(E12&lt;-15,"No","Yes")))</f>
        <v>N/A</v>
      </c>
      <c r="G12" s="8" t="s">
        <v>1743</v>
      </c>
      <c r="H12" s="9" t="str">
        <f>IF($B12="N/A","N/A",IF(G12&gt;15,"No",IF(G12&lt;-15,"No","Yes")))</f>
        <v>N/A</v>
      </c>
      <c r="I12" s="10" t="s">
        <v>1743</v>
      </c>
      <c r="J12" s="10" t="s">
        <v>1743</v>
      </c>
      <c r="K12" s="9" t="str">
        <f t="shared" si="0"/>
        <v>N/A</v>
      </c>
    </row>
    <row r="13" spans="1:11" x14ac:dyDescent="0.2">
      <c r="A13" s="81" t="s">
        <v>38</v>
      </c>
      <c r="B13" s="34" t="s">
        <v>217</v>
      </c>
      <c r="C13" s="80">
        <v>55.633405854999999</v>
      </c>
      <c r="D13" s="9" t="str">
        <f t="shared" si="1"/>
        <v>N/A</v>
      </c>
      <c r="E13" s="8">
        <v>34.891498476999999</v>
      </c>
      <c r="F13" s="9" t="str">
        <f>IF($B13="N/A","N/A",IF(E13&gt;15,"No",IF(E13&lt;-15,"No","Yes")))</f>
        <v>N/A</v>
      </c>
      <c r="G13" s="8">
        <v>2.9746806832999999</v>
      </c>
      <c r="H13" s="9" t="str">
        <f>IF($B13="N/A","N/A",IF(G13&gt;15,"No",IF(G13&lt;-15,"No","Yes")))</f>
        <v>N/A</v>
      </c>
      <c r="I13" s="10">
        <v>-37.299999999999997</v>
      </c>
      <c r="J13" s="10">
        <v>-91.5</v>
      </c>
      <c r="K13" s="9" t="str">
        <f t="shared" si="0"/>
        <v>No</v>
      </c>
    </row>
    <row r="14" spans="1:11" x14ac:dyDescent="0.2">
      <c r="A14" s="81" t="s">
        <v>676</v>
      </c>
      <c r="B14" s="34" t="s">
        <v>217</v>
      </c>
      <c r="C14" s="80">
        <v>0</v>
      </c>
      <c r="D14" s="9" t="str">
        <f t="shared" si="1"/>
        <v>N/A</v>
      </c>
      <c r="E14" s="8">
        <v>5.1421577279999999</v>
      </c>
      <c r="F14" s="9" t="str">
        <f t="shared" ref="F14:F33" si="2">IF($B14="N/A","N/A",IF(E14&gt;15,"No",IF(E14&lt;-15,"No","Yes")))</f>
        <v>N/A</v>
      </c>
      <c r="G14" s="8">
        <v>57.434427196000001</v>
      </c>
      <c r="H14" s="9" t="str">
        <f t="shared" ref="H14:H33" si="3">IF($B14="N/A","N/A",IF(G14&gt;15,"No",IF(G14&lt;-15,"No","Yes")))</f>
        <v>N/A</v>
      </c>
      <c r="I14" s="10" t="s">
        <v>1743</v>
      </c>
      <c r="J14" s="10">
        <v>1017</v>
      </c>
      <c r="K14" s="9" t="str">
        <f t="shared" ref="K14:K30" si="4">IF(J14="Div by 0", "N/A", IF(J14="N/A","N/A", IF(J14&gt;30, "No", IF(J14&lt;-30, "No", "Yes"))))</f>
        <v>No</v>
      </c>
    </row>
    <row r="15" spans="1:11" x14ac:dyDescent="0.2">
      <c r="A15" s="81" t="s">
        <v>677</v>
      </c>
      <c r="B15" s="34" t="s">
        <v>217</v>
      </c>
      <c r="C15" s="80">
        <v>2.6511728865999999</v>
      </c>
      <c r="D15" s="9" t="str">
        <f t="shared" si="1"/>
        <v>N/A</v>
      </c>
      <c r="E15" s="8">
        <v>2.4116264583000002</v>
      </c>
      <c r="F15" s="9" t="str">
        <f t="shared" si="2"/>
        <v>N/A</v>
      </c>
      <c r="G15" s="8">
        <v>3.4952932057999999</v>
      </c>
      <c r="H15" s="9" t="str">
        <f t="shared" si="3"/>
        <v>N/A</v>
      </c>
      <c r="I15" s="10">
        <v>-9.0399999999999991</v>
      </c>
      <c r="J15" s="10">
        <v>44.94</v>
      </c>
      <c r="K15" s="9" t="str">
        <f t="shared" si="4"/>
        <v>No</v>
      </c>
    </row>
    <row r="16" spans="1:11" x14ac:dyDescent="0.2">
      <c r="A16" s="81" t="s">
        <v>380</v>
      </c>
      <c r="B16" s="34" t="s">
        <v>217</v>
      </c>
      <c r="C16" s="80">
        <v>0</v>
      </c>
      <c r="D16" s="9" t="str">
        <f t="shared" si="1"/>
        <v>N/A</v>
      </c>
      <c r="E16" s="8">
        <v>1.29837732E-2</v>
      </c>
      <c r="F16" s="9" t="str">
        <f t="shared" si="2"/>
        <v>N/A</v>
      </c>
      <c r="G16" s="8">
        <v>0.12165175490000001</v>
      </c>
      <c r="H16" s="9" t="str">
        <f t="shared" si="3"/>
        <v>N/A</v>
      </c>
      <c r="I16" s="10" t="s">
        <v>1743</v>
      </c>
      <c r="J16" s="10">
        <v>837</v>
      </c>
      <c r="K16" s="9" t="str">
        <f t="shared" si="4"/>
        <v>No</v>
      </c>
    </row>
    <row r="17" spans="1:11" x14ac:dyDescent="0.2">
      <c r="A17" s="81" t="s">
        <v>381</v>
      </c>
      <c r="B17" s="34" t="s">
        <v>217</v>
      </c>
      <c r="C17" s="80">
        <v>2.0558536638999998</v>
      </c>
      <c r="D17" s="9" t="str">
        <f t="shared" si="1"/>
        <v>N/A</v>
      </c>
      <c r="E17" s="8">
        <v>1.8984027041</v>
      </c>
      <c r="F17" s="9" t="str">
        <f t="shared" si="2"/>
        <v>N/A</v>
      </c>
      <c r="G17" s="8">
        <v>1.8987706902000001</v>
      </c>
      <c r="H17" s="9" t="str">
        <f t="shared" si="3"/>
        <v>N/A</v>
      </c>
      <c r="I17" s="10">
        <v>-7.66</v>
      </c>
      <c r="J17" s="10">
        <v>1.9400000000000001E-2</v>
      </c>
      <c r="K17" s="9" t="str">
        <f t="shared" si="4"/>
        <v>Yes</v>
      </c>
    </row>
    <row r="18" spans="1:11" x14ac:dyDescent="0.2">
      <c r="A18" s="81" t="s">
        <v>382</v>
      </c>
      <c r="B18" s="34" t="s">
        <v>217</v>
      </c>
      <c r="C18" s="80">
        <v>0</v>
      </c>
      <c r="D18" s="9" t="str">
        <f t="shared" ref="D18:D33" si="5">IF($B18="N/A","N/A",IF(C18&gt;15,"No",IF(C18&lt;-15,"No","Yes")))</f>
        <v>N/A</v>
      </c>
      <c r="E18" s="8">
        <v>6.7107141999999996E-3</v>
      </c>
      <c r="F18" s="9" t="str">
        <f t="shared" si="2"/>
        <v>N/A</v>
      </c>
      <c r="G18" s="8">
        <v>0</v>
      </c>
      <c r="H18" s="9" t="str">
        <f t="shared" si="3"/>
        <v>N/A</v>
      </c>
      <c r="I18" s="10" t="s">
        <v>1743</v>
      </c>
      <c r="J18" s="10">
        <v>-100</v>
      </c>
      <c r="K18" s="9" t="str">
        <f t="shared" si="4"/>
        <v>No</v>
      </c>
    </row>
    <row r="19" spans="1:11" x14ac:dyDescent="0.2">
      <c r="A19" s="81" t="s">
        <v>383</v>
      </c>
      <c r="B19" s="34" t="s">
        <v>217</v>
      </c>
      <c r="C19" s="80">
        <v>17.57706086</v>
      </c>
      <c r="D19" s="9" t="str">
        <f t="shared" si="5"/>
        <v>N/A</v>
      </c>
      <c r="E19" s="8">
        <v>23.409159541000001</v>
      </c>
      <c r="F19" s="9" t="str">
        <f t="shared" si="2"/>
        <v>N/A</v>
      </c>
      <c r="G19" s="8">
        <v>18.949079335</v>
      </c>
      <c r="H19" s="9" t="str">
        <f t="shared" si="3"/>
        <v>N/A</v>
      </c>
      <c r="I19" s="10">
        <v>33.18</v>
      </c>
      <c r="J19" s="10">
        <v>-19.100000000000001</v>
      </c>
      <c r="K19" s="9" t="str">
        <f t="shared" si="4"/>
        <v>Yes</v>
      </c>
    </row>
    <row r="20" spans="1:11" x14ac:dyDescent="0.2">
      <c r="A20" s="81" t="s">
        <v>385</v>
      </c>
      <c r="B20" s="34" t="s">
        <v>217</v>
      </c>
      <c r="C20" s="80">
        <v>59.960996326999997</v>
      </c>
      <c r="D20" s="9" t="str">
        <f t="shared" si="5"/>
        <v>N/A</v>
      </c>
      <c r="E20" s="8">
        <v>55.900979034999999</v>
      </c>
      <c r="F20" s="9" t="str">
        <f t="shared" si="2"/>
        <v>N/A</v>
      </c>
      <c r="G20" s="8">
        <v>0.68576473800000004</v>
      </c>
      <c r="H20" s="9" t="str">
        <f t="shared" si="3"/>
        <v>N/A</v>
      </c>
      <c r="I20" s="10">
        <v>-6.77</v>
      </c>
      <c r="J20" s="10">
        <v>-98.8</v>
      </c>
      <c r="K20" s="9" t="str">
        <f t="shared" si="4"/>
        <v>No</v>
      </c>
    </row>
    <row r="21" spans="1:11" x14ac:dyDescent="0.2">
      <c r="A21" s="81" t="s">
        <v>386</v>
      </c>
      <c r="B21" s="34" t="s">
        <v>217</v>
      </c>
      <c r="C21" s="80">
        <v>16.691149127999999</v>
      </c>
      <c r="D21" s="9" t="str">
        <f t="shared" si="5"/>
        <v>N/A</v>
      </c>
      <c r="E21" s="8">
        <v>8.7452277339000002</v>
      </c>
      <c r="F21" s="9" t="str">
        <f t="shared" si="2"/>
        <v>N/A</v>
      </c>
      <c r="G21" s="8">
        <v>9.3308150166000008</v>
      </c>
      <c r="H21" s="9" t="str">
        <f t="shared" si="3"/>
        <v>N/A</v>
      </c>
      <c r="I21" s="10">
        <v>-47.6</v>
      </c>
      <c r="J21" s="10">
        <v>6.6959999999999997</v>
      </c>
      <c r="K21" s="9" t="str">
        <f t="shared" si="4"/>
        <v>Yes</v>
      </c>
    </row>
    <row r="22" spans="1:11" x14ac:dyDescent="0.2">
      <c r="A22" s="81" t="s">
        <v>387</v>
      </c>
      <c r="B22" s="34" t="s">
        <v>217</v>
      </c>
      <c r="C22" s="80">
        <v>0</v>
      </c>
      <c r="D22" s="9" t="str">
        <f t="shared" si="5"/>
        <v>N/A</v>
      </c>
      <c r="E22" s="8">
        <v>0.56121994949999998</v>
      </c>
      <c r="F22" s="9" t="str">
        <f t="shared" si="2"/>
        <v>N/A</v>
      </c>
      <c r="G22" s="8">
        <v>3.8627567541999999</v>
      </c>
      <c r="H22" s="9" t="str">
        <f t="shared" si="3"/>
        <v>N/A</v>
      </c>
      <c r="I22" s="10" t="s">
        <v>1743</v>
      </c>
      <c r="J22" s="10">
        <v>588.29999999999995</v>
      </c>
      <c r="K22" s="9" t="str">
        <f t="shared" si="4"/>
        <v>No</v>
      </c>
    </row>
    <row r="23" spans="1:11" x14ac:dyDescent="0.2">
      <c r="A23" s="81" t="s">
        <v>390</v>
      </c>
      <c r="B23" s="34" t="s">
        <v>217</v>
      </c>
      <c r="C23" s="80">
        <v>0</v>
      </c>
      <c r="D23" s="9" t="str">
        <f t="shared" si="5"/>
        <v>N/A</v>
      </c>
      <c r="E23" s="8">
        <v>0</v>
      </c>
      <c r="F23" s="9" t="str">
        <f t="shared" si="2"/>
        <v>N/A</v>
      </c>
      <c r="G23" s="8">
        <v>0</v>
      </c>
      <c r="H23" s="9" t="str">
        <f t="shared" si="3"/>
        <v>N/A</v>
      </c>
      <c r="I23" s="10" t="s">
        <v>1743</v>
      </c>
      <c r="J23" s="10" t="s">
        <v>1743</v>
      </c>
      <c r="K23" s="9" t="str">
        <f t="shared" si="4"/>
        <v>N/A</v>
      </c>
    </row>
    <row r="24" spans="1:11" x14ac:dyDescent="0.2">
      <c r="A24" s="81" t="s">
        <v>391</v>
      </c>
      <c r="B24" s="34" t="s">
        <v>217</v>
      </c>
      <c r="C24" s="80">
        <v>0</v>
      </c>
      <c r="D24" s="9" t="str">
        <f t="shared" si="5"/>
        <v>N/A</v>
      </c>
      <c r="E24" s="8">
        <v>0</v>
      </c>
      <c r="F24" s="9" t="str">
        <f t="shared" si="2"/>
        <v>N/A</v>
      </c>
      <c r="G24" s="8">
        <v>0</v>
      </c>
      <c r="H24" s="9" t="str">
        <f t="shared" si="3"/>
        <v>N/A</v>
      </c>
      <c r="I24" s="10" t="s">
        <v>1743</v>
      </c>
      <c r="J24" s="10" t="s">
        <v>1743</v>
      </c>
      <c r="K24" s="9" t="str">
        <f t="shared" si="4"/>
        <v>N/A</v>
      </c>
    </row>
    <row r="25" spans="1:11" x14ac:dyDescent="0.2">
      <c r="A25" s="81" t="s">
        <v>392</v>
      </c>
      <c r="B25" s="34" t="s">
        <v>217</v>
      </c>
      <c r="C25" s="80">
        <v>0</v>
      </c>
      <c r="D25" s="9" t="str">
        <f t="shared" si="5"/>
        <v>N/A</v>
      </c>
      <c r="E25" s="8">
        <v>0</v>
      </c>
      <c r="F25" s="9" t="str">
        <f t="shared" si="2"/>
        <v>N/A</v>
      </c>
      <c r="G25" s="8">
        <v>3.8627567500000001E-2</v>
      </c>
      <c r="H25" s="9" t="str">
        <f t="shared" si="3"/>
        <v>N/A</v>
      </c>
      <c r="I25" s="10" t="s">
        <v>1743</v>
      </c>
      <c r="J25" s="10" t="s">
        <v>1743</v>
      </c>
      <c r="K25" s="9" t="str">
        <f t="shared" si="4"/>
        <v>N/A</v>
      </c>
    </row>
    <row r="26" spans="1:11" x14ac:dyDescent="0.2">
      <c r="A26" s="81" t="s">
        <v>393</v>
      </c>
      <c r="B26" s="34" t="s">
        <v>217</v>
      </c>
      <c r="C26" s="80">
        <v>1.41342043E-2</v>
      </c>
      <c r="D26" s="9" t="str">
        <f t="shared" si="5"/>
        <v>N/A</v>
      </c>
      <c r="E26" s="8">
        <v>2.2903959500000001E-2</v>
      </c>
      <c r="F26" s="9" t="str">
        <f t="shared" si="2"/>
        <v>N/A</v>
      </c>
      <c r="G26" s="8">
        <v>0</v>
      </c>
      <c r="H26" s="9" t="str">
        <f t="shared" si="3"/>
        <v>N/A</v>
      </c>
      <c r="I26" s="10">
        <v>62.05</v>
      </c>
      <c r="J26" s="10">
        <v>-100</v>
      </c>
      <c r="K26" s="9" t="str">
        <f t="shared" si="4"/>
        <v>No</v>
      </c>
    </row>
    <row r="27" spans="1:11" x14ac:dyDescent="0.2">
      <c r="A27" s="81" t="s">
        <v>394</v>
      </c>
      <c r="B27" s="34" t="s">
        <v>217</v>
      </c>
      <c r="C27" s="80">
        <v>0</v>
      </c>
      <c r="D27" s="9" t="str">
        <f t="shared" si="5"/>
        <v>N/A</v>
      </c>
      <c r="E27" s="8">
        <v>0</v>
      </c>
      <c r="F27" s="9" t="str">
        <f t="shared" si="2"/>
        <v>N/A</v>
      </c>
      <c r="G27" s="8">
        <v>0</v>
      </c>
      <c r="H27" s="9" t="str">
        <f t="shared" si="3"/>
        <v>N/A</v>
      </c>
      <c r="I27" s="10" t="s">
        <v>1743</v>
      </c>
      <c r="J27" s="10" t="s">
        <v>1743</v>
      </c>
      <c r="K27" s="9" t="str">
        <f t="shared" si="4"/>
        <v>N/A</v>
      </c>
    </row>
    <row r="28" spans="1:11" x14ac:dyDescent="0.2">
      <c r="A28" s="81" t="s">
        <v>399</v>
      </c>
      <c r="B28" s="34" t="s">
        <v>217</v>
      </c>
      <c r="C28" s="80">
        <v>0</v>
      </c>
      <c r="D28" s="9" t="str">
        <f t="shared" si="5"/>
        <v>N/A</v>
      </c>
      <c r="E28" s="8">
        <v>0</v>
      </c>
      <c r="F28" s="9" t="str">
        <f t="shared" si="2"/>
        <v>N/A</v>
      </c>
      <c r="G28" s="8">
        <v>0</v>
      </c>
      <c r="H28" s="9" t="str">
        <f t="shared" si="3"/>
        <v>N/A</v>
      </c>
      <c r="I28" s="10" t="s">
        <v>1743</v>
      </c>
      <c r="J28" s="10" t="s">
        <v>1743</v>
      </c>
      <c r="K28" s="9" t="str">
        <f t="shared" si="4"/>
        <v>N/A</v>
      </c>
    </row>
    <row r="29" spans="1:11" x14ac:dyDescent="0.2">
      <c r="A29" s="81" t="s">
        <v>400</v>
      </c>
      <c r="B29" s="34" t="s">
        <v>217</v>
      </c>
      <c r="C29" s="80">
        <v>0.97441877290000001</v>
      </c>
      <c r="D29" s="9" t="str">
        <f t="shared" si="5"/>
        <v>N/A</v>
      </c>
      <c r="E29" s="8">
        <v>1.6498145071000001</v>
      </c>
      <c r="F29" s="9" t="str">
        <f t="shared" si="2"/>
        <v>N/A</v>
      </c>
      <c r="G29" s="8">
        <v>1.9306258919999999</v>
      </c>
      <c r="H29" s="9" t="str">
        <f t="shared" si="3"/>
        <v>N/A</v>
      </c>
      <c r="I29" s="10">
        <v>69.31</v>
      </c>
      <c r="J29" s="10">
        <v>17.02</v>
      </c>
      <c r="K29" s="9" t="str">
        <f t="shared" si="4"/>
        <v>Yes</v>
      </c>
    </row>
    <row r="30" spans="1:11" x14ac:dyDescent="0.2">
      <c r="A30" s="81" t="s">
        <v>401</v>
      </c>
      <c r="B30" s="34" t="s">
        <v>217</v>
      </c>
      <c r="C30" s="80">
        <v>0</v>
      </c>
      <c r="D30" s="9" t="str">
        <f t="shared" si="5"/>
        <v>N/A</v>
      </c>
      <c r="E30" s="8">
        <v>0</v>
      </c>
      <c r="F30" s="9" t="str">
        <f t="shared" si="2"/>
        <v>N/A</v>
      </c>
      <c r="G30" s="8">
        <v>0</v>
      </c>
      <c r="H30" s="9" t="str">
        <f t="shared" si="3"/>
        <v>N/A</v>
      </c>
      <c r="I30" s="10" t="s">
        <v>1743</v>
      </c>
      <c r="J30" s="10" t="s">
        <v>1743</v>
      </c>
      <c r="K30" s="9" t="str">
        <f t="shared" si="4"/>
        <v>N/A</v>
      </c>
    </row>
    <row r="31" spans="1:11" x14ac:dyDescent="0.2">
      <c r="A31" s="81" t="s">
        <v>32</v>
      </c>
      <c r="B31" s="34" t="s">
        <v>217</v>
      </c>
      <c r="C31" s="80">
        <v>99.435641415000006</v>
      </c>
      <c r="D31" s="9" t="str">
        <f t="shared" si="5"/>
        <v>N/A</v>
      </c>
      <c r="E31" s="8">
        <v>99.821290762000004</v>
      </c>
      <c r="F31" s="9" t="str">
        <f t="shared" si="2"/>
        <v>N/A</v>
      </c>
      <c r="G31" s="8">
        <v>99.520416174000005</v>
      </c>
      <c r="H31" s="9" t="str">
        <f t="shared" si="3"/>
        <v>N/A</v>
      </c>
      <c r="I31" s="10">
        <v>0.38779999999999998</v>
      </c>
      <c r="J31" s="10">
        <v>-0.30099999999999999</v>
      </c>
      <c r="K31" s="9" t="str">
        <f t="shared" ref="K31:K43" si="6">IF(J31="Div by 0", "N/A", IF(J31="N/A","N/A", IF(J31&gt;30, "No", IF(J31&lt;-30, "No", "Yes"))))</f>
        <v>Yes</v>
      </c>
    </row>
    <row r="32" spans="1:11" x14ac:dyDescent="0.2">
      <c r="A32" s="81" t="s">
        <v>39</v>
      </c>
      <c r="B32" s="34" t="s">
        <v>271</v>
      </c>
      <c r="C32" s="80">
        <v>95.588476018999998</v>
      </c>
      <c r="D32" s="9" t="str">
        <f>IF($B32="N/A","N/A",IF(C32&gt;100,"No",IF(C32&lt;85,"No","Yes")))</f>
        <v>Yes</v>
      </c>
      <c r="E32" s="8">
        <v>99.977249224000005</v>
      </c>
      <c r="F32" s="9" t="str">
        <f>IF($B32="N/A","N/A",IF(E32&gt;100,"No",IF(E32&lt;85,"No","Yes")))</f>
        <v>Yes</v>
      </c>
      <c r="G32" s="8">
        <v>99.952749394999998</v>
      </c>
      <c r="H32" s="9" t="str">
        <f>IF($B32="N/A","N/A",IF(G32&gt;100,"No",IF(G32&lt;85,"No","Yes")))</f>
        <v>Yes</v>
      </c>
      <c r="I32" s="10">
        <v>4.5910000000000002</v>
      </c>
      <c r="J32" s="10">
        <v>-2.5000000000000001E-2</v>
      </c>
      <c r="K32" s="9" t="str">
        <f t="shared" si="6"/>
        <v>Yes</v>
      </c>
    </row>
    <row r="33" spans="1:11" x14ac:dyDescent="0.2">
      <c r="A33" s="81" t="s">
        <v>904</v>
      </c>
      <c r="B33" s="34" t="s">
        <v>217</v>
      </c>
      <c r="C33" s="80">
        <v>66.946724674999999</v>
      </c>
      <c r="D33" s="9" t="str">
        <f t="shared" si="5"/>
        <v>N/A</v>
      </c>
      <c r="E33" s="8">
        <v>51.801983497000002</v>
      </c>
      <c r="F33" s="9" t="str">
        <f t="shared" si="2"/>
        <v>N/A</v>
      </c>
      <c r="G33" s="8">
        <v>51.172098486000003</v>
      </c>
      <c r="H33" s="9" t="str">
        <f t="shared" si="3"/>
        <v>N/A</v>
      </c>
      <c r="I33" s="10">
        <v>-22.6</v>
      </c>
      <c r="J33" s="10">
        <v>-1.22</v>
      </c>
      <c r="K33" s="9" t="str">
        <f t="shared" si="6"/>
        <v>Yes</v>
      </c>
    </row>
    <row r="34" spans="1:11" x14ac:dyDescent="0.2">
      <c r="A34" s="81" t="s">
        <v>845</v>
      </c>
      <c r="B34" s="34" t="s">
        <v>272</v>
      </c>
      <c r="C34" s="80">
        <v>3.3114532726000001</v>
      </c>
      <c r="D34" s="9" t="str">
        <f>IF($B34="N/A","N/A",IF(C34&gt;25,"No",IF(C34&lt;5,"No","Yes")))</f>
        <v>No</v>
      </c>
      <c r="E34" s="8">
        <v>4.0764578820999997</v>
      </c>
      <c r="F34" s="9" t="str">
        <f>IF($B34="N/A","N/A",IF(E34&gt;25,"No",IF(E34&lt;5,"No","Yes")))</f>
        <v>No</v>
      </c>
      <c r="G34" s="8">
        <v>5.5440598638000003</v>
      </c>
      <c r="H34" s="9" t="str">
        <f>IF($B34="N/A","N/A",IF(G34&gt;25,"No",IF(G34&lt;5,"No","Yes")))</f>
        <v>Yes</v>
      </c>
      <c r="I34" s="10">
        <v>23.1</v>
      </c>
      <c r="J34" s="10">
        <v>36</v>
      </c>
      <c r="K34" s="9" t="str">
        <f t="shared" si="6"/>
        <v>No</v>
      </c>
    </row>
    <row r="35" spans="1:11" x14ac:dyDescent="0.2">
      <c r="A35" s="81" t="s">
        <v>846</v>
      </c>
      <c r="B35" s="34" t="s">
        <v>273</v>
      </c>
      <c r="C35" s="80">
        <v>68.234653074999997</v>
      </c>
      <c r="D35" s="9" t="str">
        <f>IF($B35="N/A","N/A",IF(C35&gt;70,"No",IF(C35&lt;40,"No","Yes")))</f>
        <v>Yes</v>
      </c>
      <c r="E35" s="8">
        <v>56.767595280000002</v>
      </c>
      <c r="F35" s="9" t="str">
        <f>IF($B35="N/A","N/A",IF(E35&gt;70,"No",IF(E35&lt;40,"No","Yes")))</f>
        <v>Yes</v>
      </c>
      <c r="G35" s="8">
        <v>43.792956570999998</v>
      </c>
      <c r="H35" s="9" t="str">
        <f>IF($B35="N/A","N/A",IF(G35&gt;70,"No",IF(G35&lt;40,"No","Yes")))</f>
        <v>Yes</v>
      </c>
      <c r="I35" s="10">
        <v>-16.8</v>
      </c>
      <c r="J35" s="10">
        <v>-22.9</v>
      </c>
      <c r="K35" s="9" t="str">
        <f t="shared" si="6"/>
        <v>Yes</v>
      </c>
    </row>
    <row r="36" spans="1:11" x14ac:dyDescent="0.2">
      <c r="A36" s="81" t="s">
        <v>847</v>
      </c>
      <c r="B36" s="34" t="s">
        <v>274</v>
      </c>
      <c r="C36" s="80">
        <v>28.453893652000001</v>
      </c>
      <c r="D36" s="9" t="str">
        <f>IF($B36="N/A","N/A",IF(C36&gt;55,"No",IF(C36&lt;20,"No","Yes")))</f>
        <v>Yes</v>
      </c>
      <c r="E36" s="8">
        <v>39.155800692</v>
      </c>
      <c r="F36" s="9" t="str">
        <f>IF($B36="N/A","N/A",IF(E36&gt;55,"No",IF(E36&lt;20,"No","Yes")))</f>
        <v>Yes</v>
      </c>
      <c r="G36" s="8">
        <v>50.662983564999998</v>
      </c>
      <c r="H36" s="9" t="str">
        <f>IF($B36="N/A","N/A",IF(G36&gt;55,"No",IF(G36&lt;20,"No","Yes")))</f>
        <v>Yes</v>
      </c>
      <c r="I36" s="10">
        <v>37.61</v>
      </c>
      <c r="J36" s="10">
        <v>29.39</v>
      </c>
      <c r="K36" s="9" t="str">
        <f t="shared" si="6"/>
        <v>Yes</v>
      </c>
    </row>
    <row r="37" spans="1:11" x14ac:dyDescent="0.2">
      <c r="A37" s="81" t="s">
        <v>167</v>
      </c>
      <c r="B37" s="34" t="s">
        <v>250</v>
      </c>
      <c r="C37" s="80">
        <v>24.652576211</v>
      </c>
      <c r="D37" s="9" t="str">
        <f>IF($B37="N/A","N/A",IF(C37&gt;95,"Yes","No"))</f>
        <v>No</v>
      </c>
      <c r="E37" s="8">
        <v>45.010365135999997</v>
      </c>
      <c r="F37" s="9" t="str">
        <f>IF($B37="N/A","N/A",IF(E37&gt;95,"Yes","No"))</f>
        <v>No</v>
      </c>
      <c r="G37" s="8">
        <v>100</v>
      </c>
      <c r="H37" s="9" t="str">
        <f>IF($B37="N/A","N/A",IF(G37&gt;95,"Yes","No"))</f>
        <v>Yes</v>
      </c>
      <c r="I37" s="10">
        <v>82.58</v>
      </c>
      <c r="J37" s="10">
        <v>122.2</v>
      </c>
      <c r="K37" s="9" t="str">
        <f t="shared" si="6"/>
        <v>No</v>
      </c>
    </row>
    <row r="38" spans="1:11" x14ac:dyDescent="0.2">
      <c r="A38" s="81" t="s">
        <v>41</v>
      </c>
      <c r="B38" s="34" t="s">
        <v>217</v>
      </c>
      <c r="C38" s="80" t="s">
        <v>1743</v>
      </c>
      <c r="D38" s="9" t="str">
        <f t="shared" ref="D38:D47" si="7">IF($B38="N/A","N/A",IF(C38&gt;15,"No",IF(C38&lt;-15,"No","Yes")))</f>
        <v>N/A</v>
      </c>
      <c r="E38" s="8">
        <v>100</v>
      </c>
      <c r="F38" s="9" t="str">
        <f>IF($B38="N/A","N/A",IF(E38&gt;15,"No",IF(E38&lt;-15,"No","Yes")))</f>
        <v>N/A</v>
      </c>
      <c r="G38" s="8">
        <v>100</v>
      </c>
      <c r="H38" s="9" t="str">
        <f>IF($B38="N/A","N/A",IF(G38&gt;15,"No",IF(G38&lt;-15,"No","Yes")))</f>
        <v>N/A</v>
      </c>
      <c r="I38" s="10" t="s">
        <v>1743</v>
      </c>
      <c r="J38" s="10">
        <v>0</v>
      </c>
      <c r="K38" s="9" t="str">
        <f t="shared" si="6"/>
        <v>Yes</v>
      </c>
    </row>
    <row r="39" spans="1:11" x14ac:dyDescent="0.2">
      <c r="A39" s="81" t="s">
        <v>42</v>
      </c>
      <c r="B39" s="34" t="s">
        <v>217</v>
      </c>
      <c r="C39" s="80" t="s">
        <v>1743</v>
      </c>
      <c r="D39" s="9" t="str">
        <f t="shared" si="7"/>
        <v>N/A</v>
      </c>
      <c r="E39" s="8">
        <v>100</v>
      </c>
      <c r="F39" s="9" t="str">
        <f>IF($B39="N/A","N/A",IF(E39&gt;15,"No",IF(E39&lt;-15,"No","Yes")))</f>
        <v>N/A</v>
      </c>
      <c r="G39" s="8" t="s">
        <v>1743</v>
      </c>
      <c r="H39" s="9" t="str">
        <f>IF($B39="N/A","N/A",IF(G39&gt;15,"No",IF(G39&lt;-15,"No","Yes")))</f>
        <v>N/A</v>
      </c>
      <c r="I39" s="10" t="s">
        <v>1743</v>
      </c>
      <c r="J39" s="10" t="s">
        <v>1743</v>
      </c>
      <c r="K39" s="9" t="str">
        <f t="shared" si="6"/>
        <v>N/A</v>
      </c>
    </row>
    <row r="40" spans="1:11" x14ac:dyDescent="0.2">
      <c r="A40" s="81" t="s">
        <v>43</v>
      </c>
      <c r="B40" s="34" t="s">
        <v>227</v>
      </c>
      <c r="C40" s="80">
        <v>24.652576211</v>
      </c>
      <c r="D40" s="9" t="str">
        <f>IF($B40="N/A","N/A",IF(C40&gt;100,"No",IF(C40&lt;98,"No","Yes")))</f>
        <v>No</v>
      </c>
      <c r="E40" s="8">
        <v>44.999533075999999</v>
      </c>
      <c r="F40" s="9" t="str">
        <f>IF($B40="N/A","N/A",IF(E40&gt;100,"No",IF(E40&lt;98,"No","Yes")))</f>
        <v>No</v>
      </c>
      <c r="G40" s="8">
        <v>100</v>
      </c>
      <c r="H40" s="9" t="str">
        <f>IF($B40="N/A","N/A",IF(G40&gt;100,"No",IF(G40&lt;98,"No","Yes")))</f>
        <v>Yes</v>
      </c>
      <c r="I40" s="10">
        <v>82.53</v>
      </c>
      <c r="J40" s="10">
        <v>122.2</v>
      </c>
      <c r="K40" s="9" t="str">
        <f t="shared" si="6"/>
        <v>No</v>
      </c>
    </row>
    <row r="41" spans="1:11" x14ac:dyDescent="0.2">
      <c r="A41" s="81" t="s">
        <v>44</v>
      </c>
      <c r="B41" s="34" t="s">
        <v>217</v>
      </c>
      <c r="C41" s="80">
        <v>52.093016906999999</v>
      </c>
      <c r="D41" s="9" t="str">
        <f t="shared" si="7"/>
        <v>N/A</v>
      </c>
      <c r="E41" s="8">
        <v>77.866549121000006</v>
      </c>
      <c r="F41" s="9" t="str">
        <f t="shared" ref="F41:F47" si="8">IF($B41="N/A","N/A",IF(E41&gt;15,"No",IF(E41&lt;-15,"No","Yes")))</f>
        <v>N/A</v>
      </c>
      <c r="G41" s="8">
        <v>85.121363302000006</v>
      </c>
      <c r="H41" s="9" t="str">
        <f t="shared" ref="H41:H47" si="9">IF($B41="N/A","N/A",IF(G41&gt;15,"No",IF(G41&lt;-15,"No","Yes")))</f>
        <v>N/A</v>
      </c>
      <c r="I41" s="10">
        <v>49.48</v>
      </c>
      <c r="J41" s="10">
        <v>9.3170000000000002</v>
      </c>
      <c r="K41" s="9" t="str">
        <f t="shared" si="6"/>
        <v>Yes</v>
      </c>
    </row>
    <row r="42" spans="1:11" x14ac:dyDescent="0.2">
      <c r="A42" s="81" t="s">
        <v>45</v>
      </c>
      <c r="B42" s="34" t="s">
        <v>217</v>
      </c>
      <c r="C42" s="80">
        <v>47.878998846999998</v>
      </c>
      <c r="D42" s="9" t="str">
        <f t="shared" si="7"/>
        <v>N/A</v>
      </c>
      <c r="E42" s="8">
        <v>22.124699789000001</v>
      </c>
      <c r="F42" s="9" t="str">
        <f t="shared" si="8"/>
        <v>N/A</v>
      </c>
      <c r="G42" s="8">
        <v>14.878636697999999</v>
      </c>
      <c r="H42" s="9" t="str">
        <f t="shared" si="9"/>
        <v>N/A</v>
      </c>
      <c r="I42" s="10">
        <v>-53.8</v>
      </c>
      <c r="J42" s="10">
        <v>-32.799999999999997</v>
      </c>
      <c r="K42" s="9" t="str">
        <f t="shared" si="6"/>
        <v>No</v>
      </c>
    </row>
    <row r="43" spans="1:11" x14ac:dyDescent="0.2">
      <c r="A43" s="81" t="s">
        <v>50</v>
      </c>
      <c r="B43" s="34" t="s">
        <v>217</v>
      </c>
      <c r="C43" s="80">
        <v>2.7984246899999999E-2</v>
      </c>
      <c r="D43" s="9" t="str">
        <f t="shared" si="7"/>
        <v>N/A</v>
      </c>
      <c r="E43" s="8">
        <v>8.7510898000000004E-3</v>
      </c>
      <c r="F43" s="9" t="str">
        <f t="shared" si="8"/>
        <v>N/A</v>
      </c>
      <c r="G43" s="8">
        <v>0</v>
      </c>
      <c r="H43" s="9" t="str">
        <f t="shared" si="9"/>
        <v>N/A</v>
      </c>
      <c r="I43" s="10">
        <v>-68.7</v>
      </c>
      <c r="J43" s="10">
        <v>-100</v>
      </c>
      <c r="K43" s="9" t="str">
        <f t="shared" si="6"/>
        <v>No</v>
      </c>
    </row>
    <row r="44" spans="1:11" x14ac:dyDescent="0.2">
      <c r="A44" s="81" t="s">
        <v>907</v>
      </c>
      <c r="B44" s="34" t="s">
        <v>217</v>
      </c>
      <c r="C44" s="80">
        <v>83.745328560999994</v>
      </c>
      <c r="D44" s="9" t="str">
        <f t="shared" si="7"/>
        <v>N/A</v>
      </c>
      <c r="E44" s="8">
        <v>90.893560777999994</v>
      </c>
      <c r="F44" s="9" t="str">
        <f t="shared" si="8"/>
        <v>N/A</v>
      </c>
      <c r="G44" s="8">
        <v>86.912779454000002</v>
      </c>
      <c r="H44" s="9" t="str">
        <f t="shared" si="9"/>
        <v>N/A</v>
      </c>
      <c r="I44" s="10">
        <v>8.5359999999999996</v>
      </c>
      <c r="J44" s="10">
        <v>-4.38</v>
      </c>
      <c r="K44" s="9" t="str">
        <f>IF(J44="Div by 0", "N/A", IF(J44="N/A","N/A", IF(J44&gt;30, "No", IF(J44&lt;-30, "No", "Yes"))))</f>
        <v>Yes</v>
      </c>
    </row>
    <row r="45" spans="1:11" x14ac:dyDescent="0.2">
      <c r="A45" s="81" t="s">
        <v>908</v>
      </c>
      <c r="B45" s="34" t="s">
        <v>217</v>
      </c>
      <c r="C45" s="80">
        <v>16.254671438999999</v>
      </c>
      <c r="D45" s="9" t="str">
        <f t="shared" si="7"/>
        <v>N/A</v>
      </c>
      <c r="E45" s="8">
        <v>9.1064392221000006</v>
      </c>
      <c r="F45" s="9" t="str">
        <f t="shared" si="8"/>
        <v>N/A</v>
      </c>
      <c r="G45" s="8">
        <v>13.078190725000001</v>
      </c>
      <c r="H45" s="9" t="str">
        <f t="shared" si="9"/>
        <v>N/A</v>
      </c>
      <c r="I45" s="10">
        <v>-44</v>
      </c>
      <c r="J45" s="10">
        <v>43.61</v>
      </c>
      <c r="K45" s="9" t="str">
        <f>IF(J45="Div by 0", "N/A", IF(J45="N/A","N/A", IF(J45&gt;30, "No", IF(J45&lt;-30, "No", "Yes"))))</f>
        <v>No</v>
      </c>
    </row>
    <row r="46" spans="1:11" x14ac:dyDescent="0.2">
      <c r="A46" s="81" t="s">
        <v>931</v>
      </c>
      <c r="B46" s="34" t="s">
        <v>217</v>
      </c>
      <c r="C46" s="80">
        <v>0</v>
      </c>
      <c r="D46" s="9" t="str">
        <f t="shared" si="7"/>
        <v>N/A</v>
      </c>
      <c r="E46" s="8">
        <v>6.7107141999999996E-3</v>
      </c>
      <c r="F46" s="9" t="str">
        <f t="shared" si="8"/>
        <v>N/A</v>
      </c>
      <c r="G46" s="8">
        <v>0</v>
      </c>
      <c r="H46" s="9" t="str">
        <f t="shared" si="9"/>
        <v>N/A</v>
      </c>
      <c r="I46" s="10" t="s">
        <v>1743</v>
      </c>
      <c r="J46" s="10">
        <v>-100</v>
      </c>
      <c r="K46" s="9" t="str">
        <f>IF(J46="Div by 0", "N/A", IF(J46="N/A","N/A", IF(J46&gt;30, "No", IF(J46&lt;-30, "No", "Yes"))))</f>
        <v>No</v>
      </c>
    </row>
    <row r="47" spans="1:11" x14ac:dyDescent="0.2">
      <c r="A47" s="81" t="s">
        <v>919</v>
      </c>
      <c r="B47" s="34" t="s">
        <v>217</v>
      </c>
      <c r="C47" s="80">
        <v>0</v>
      </c>
      <c r="D47" s="9" t="str">
        <f t="shared" si="7"/>
        <v>N/A</v>
      </c>
      <c r="E47" s="8">
        <v>0</v>
      </c>
      <c r="F47" s="9" t="str">
        <f t="shared" si="8"/>
        <v>N/A</v>
      </c>
      <c r="G47" s="8">
        <v>9.0298210000000004E-3</v>
      </c>
      <c r="H47" s="9" t="str">
        <f t="shared" si="9"/>
        <v>N/A</v>
      </c>
      <c r="I47" s="10" t="s">
        <v>1743</v>
      </c>
      <c r="J47" s="10" t="s">
        <v>1743</v>
      </c>
      <c r="K47" s="9" t="str">
        <f>IF(J47="Div by 0", "N/A", IF(J47="N/A","N/A", IF(J47&gt;30, "No", IF(J47&lt;-30, "No", "Yes"))))</f>
        <v>N/A</v>
      </c>
    </row>
    <row r="48" spans="1:11" ht="12" customHeight="1" x14ac:dyDescent="0.2">
      <c r="A48" s="170" t="s">
        <v>1649</v>
      </c>
      <c r="B48" s="171"/>
      <c r="C48" s="171"/>
      <c r="D48" s="171"/>
      <c r="E48" s="171"/>
      <c r="F48" s="171"/>
      <c r="G48" s="171"/>
      <c r="H48" s="171"/>
      <c r="I48" s="171"/>
      <c r="J48" s="171"/>
      <c r="K48" s="172"/>
    </row>
    <row r="49" spans="1:11" x14ac:dyDescent="0.2">
      <c r="A49" s="167" t="s">
        <v>1647</v>
      </c>
      <c r="B49" s="168"/>
      <c r="C49" s="168"/>
      <c r="D49" s="168"/>
      <c r="E49" s="168"/>
      <c r="F49" s="168"/>
      <c r="G49" s="168"/>
      <c r="H49" s="168"/>
      <c r="I49" s="168"/>
      <c r="J49" s="168"/>
      <c r="K49" s="169"/>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5" t="s">
        <v>217</v>
      </c>
      <c r="C6" s="79" t="s">
        <v>217</v>
      </c>
      <c r="D6" s="9" t="str">
        <f t="shared" ref="D6:D15" si="0">IF($B6="N/A","N/A",IF(C6&lt;0,"No","Yes"))</f>
        <v>N/A</v>
      </c>
      <c r="E6" s="79">
        <v>382097</v>
      </c>
      <c r="F6" s="9" t="str">
        <f t="shared" ref="F6:F15" si="1">IF($B6="N/A","N/A",IF(E6&lt;0,"No","Yes"))</f>
        <v>N/A</v>
      </c>
      <c r="G6" s="79">
        <v>1768511</v>
      </c>
      <c r="H6" s="9" t="str">
        <f t="shared" ref="H6:H15" si="2">IF($B6="N/A","N/A",IF(G6&lt;0,"No","Yes"))</f>
        <v>N/A</v>
      </c>
      <c r="I6" s="10" t="s">
        <v>217</v>
      </c>
      <c r="J6" s="10">
        <v>362.8</v>
      </c>
      <c r="K6" s="9" t="str">
        <f t="shared" ref="K6:K15" si="3">IF(J6="Div by 0", "N/A", IF(J6="N/A","N/A", IF(J6&gt;30, "No", IF(J6&lt;-30, "No", "Yes"))))</f>
        <v>No</v>
      </c>
    </row>
    <row r="7" spans="1:11" x14ac:dyDescent="0.2">
      <c r="A7" s="78" t="s">
        <v>445</v>
      </c>
      <c r="B7" s="5" t="s">
        <v>217</v>
      </c>
      <c r="C7" s="80" t="s">
        <v>217</v>
      </c>
      <c r="D7" s="9" t="str">
        <f t="shared" si="0"/>
        <v>N/A</v>
      </c>
      <c r="E7" s="80">
        <v>1.8058241799999999E-2</v>
      </c>
      <c r="F7" s="9" t="str">
        <f t="shared" si="1"/>
        <v>N/A</v>
      </c>
      <c r="G7" s="80">
        <v>3.1156153400000001E-2</v>
      </c>
      <c r="H7" s="9" t="str">
        <f t="shared" si="2"/>
        <v>N/A</v>
      </c>
      <c r="I7" s="10" t="s">
        <v>217</v>
      </c>
      <c r="J7" s="10">
        <v>72.53</v>
      </c>
      <c r="K7" s="9" t="str">
        <f t="shared" si="3"/>
        <v>No</v>
      </c>
    </row>
    <row r="8" spans="1:11" x14ac:dyDescent="0.2">
      <c r="A8" s="78" t="s">
        <v>446</v>
      </c>
      <c r="B8" s="5" t="s">
        <v>217</v>
      </c>
      <c r="C8" s="80" t="s">
        <v>217</v>
      </c>
      <c r="D8" s="9" t="str">
        <f t="shared" si="0"/>
        <v>N/A</v>
      </c>
      <c r="E8" s="80">
        <v>7.4549132811999996</v>
      </c>
      <c r="F8" s="9" t="str">
        <f t="shared" si="1"/>
        <v>N/A</v>
      </c>
      <c r="G8" s="80">
        <v>7.4500526148999997</v>
      </c>
      <c r="H8" s="9" t="str">
        <f t="shared" si="2"/>
        <v>N/A</v>
      </c>
      <c r="I8" s="10" t="s">
        <v>217</v>
      </c>
      <c r="J8" s="10">
        <v>-6.5000000000000002E-2</v>
      </c>
      <c r="K8" s="9" t="str">
        <f t="shared" si="3"/>
        <v>Yes</v>
      </c>
    </row>
    <row r="9" spans="1:11" x14ac:dyDescent="0.2">
      <c r="A9" s="78" t="s">
        <v>447</v>
      </c>
      <c r="B9" s="5" t="s">
        <v>217</v>
      </c>
      <c r="C9" s="80" t="s">
        <v>217</v>
      </c>
      <c r="D9" s="9" t="str">
        <f t="shared" si="0"/>
        <v>N/A</v>
      </c>
      <c r="E9" s="80">
        <v>52.422290674999999</v>
      </c>
      <c r="F9" s="9" t="str">
        <f t="shared" si="1"/>
        <v>N/A</v>
      </c>
      <c r="G9" s="80">
        <v>45.239695992999998</v>
      </c>
      <c r="H9" s="9" t="str">
        <f t="shared" si="2"/>
        <v>N/A</v>
      </c>
      <c r="I9" s="10" t="s">
        <v>217</v>
      </c>
      <c r="J9" s="10">
        <v>-13.7</v>
      </c>
      <c r="K9" s="9" t="str">
        <f t="shared" si="3"/>
        <v>Yes</v>
      </c>
    </row>
    <row r="10" spans="1:11" x14ac:dyDescent="0.2">
      <c r="A10" s="78" t="s">
        <v>448</v>
      </c>
      <c r="B10" s="5" t="s">
        <v>217</v>
      </c>
      <c r="C10" s="80" t="s">
        <v>217</v>
      </c>
      <c r="D10" s="9" t="str">
        <f t="shared" si="0"/>
        <v>N/A</v>
      </c>
      <c r="E10" s="80">
        <v>39.318811715000002</v>
      </c>
      <c r="F10" s="9" t="str">
        <f t="shared" si="1"/>
        <v>N/A</v>
      </c>
      <c r="G10" s="80">
        <v>45.933104176000001</v>
      </c>
      <c r="H10" s="9" t="str">
        <f t="shared" si="2"/>
        <v>N/A</v>
      </c>
      <c r="I10" s="10" t="s">
        <v>217</v>
      </c>
      <c r="J10" s="10">
        <v>16.82</v>
      </c>
      <c r="K10" s="9" t="str">
        <f t="shared" si="3"/>
        <v>Yes</v>
      </c>
    </row>
    <row r="11" spans="1:11" x14ac:dyDescent="0.2">
      <c r="A11" s="78" t="s">
        <v>1644</v>
      </c>
      <c r="B11" s="5" t="s">
        <v>217</v>
      </c>
      <c r="C11" s="80" t="s">
        <v>217</v>
      </c>
      <c r="D11" s="9" t="str">
        <f t="shared" si="0"/>
        <v>N/A</v>
      </c>
      <c r="E11" s="80">
        <v>99.629936900999994</v>
      </c>
      <c r="F11" s="9" t="str">
        <f t="shared" si="1"/>
        <v>N/A</v>
      </c>
      <c r="G11" s="80">
        <v>99.811592915999995</v>
      </c>
      <c r="H11" s="9" t="str">
        <f t="shared" si="2"/>
        <v>N/A</v>
      </c>
      <c r="I11" s="10" t="s">
        <v>217</v>
      </c>
      <c r="J11" s="10">
        <v>0.18229999999999999</v>
      </c>
      <c r="K11" s="9" t="str">
        <f t="shared" si="3"/>
        <v>Yes</v>
      </c>
    </row>
    <row r="12" spans="1:11" x14ac:dyDescent="0.2">
      <c r="A12" s="78" t="s">
        <v>16</v>
      </c>
      <c r="B12" s="5" t="s">
        <v>217</v>
      </c>
      <c r="C12" s="80" t="s">
        <v>217</v>
      </c>
      <c r="D12" s="9" t="str">
        <f t="shared" si="0"/>
        <v>N/A</v>
      </c>
      <c r="E12" s="80">
        <v>6.9615830500000003E-2</v>
      </c>
      <c r="F12" s="9" t="str">
        <f t="shared" si="1"/>
        <v>N/A</v>
      </c>
      <c r="G12" s="80">
        <v>2.65760292E-2</v>
      </c>
      <c r="H12" s="9" t="str">
        <f t="shared" si="2"/>
        <v>N/A</v>
      </c>
      <c r="I12" s="10" t="s">
        <v>217</v>
      </c>
      <c r="J12" s="10">
        <v>-61.8</v>
      </c>
      <c r="K12" s="9" t="str">
        <f t="shared" si="3"/>
        <v>No</v>
      </c>
    </row>
    <row r="13" spans="1:11" x14ac:dyDescent="0.2">
      <c r="A13" s="78" t="s">
        <v>36</v>
      </c>
      <c r="B13" s="5" t="s">
        <v>217</v>
      </c>
      <c r="C13" s="80" t="s">
        <v>217</v>
      </c>
      <c r="D13" s="9" t="str">
        <f t="shared" si="0"/>
        <v>N/A</v>
      </c>
      <c r="E13" s="80">
        <v>5.1268905E-3</v>
      </c>
      <c r="F13" s="9" t="str">
        <f t="shared" si="1"/>
        <v>N/A</v>
      </c>
      <c r="G13" s="80">
        <v>1.38173823E-2</v>
      </c>
      <c r="H13" s="9" t="str">
        <f t="shared" si="2"/>
        <v>N/A</v>
      </c>
      <c r="I13" s="10" t="s">
        <v>217</v>
      </c>
      <c r="J13" s="10">
        <v>169.5</v>
      </c>
      <c r="K13" s="9" t="str">
        <f t="shared" si="3"/>
        <v>No</v>
      </c>
    </row>
    <row r="14" spans="1:11" x14ac:dyDescent="0.2">
      <c r="A14" s="78" t="s">
        <v>37</v>
      </c>
      <c r="B14" s="5" t="s">
        <v>217</v>
      </c>
      <c r="C14" s="80" t="s">
        <v>217</v>
      </c>
      <c r="D14" s="9" t="str">
        <f t="shared" si="0"/>
        <v>N/A</v>
      </c>
      <c r="E14" s="80">
        <v>1.2345679011999999</v>
      </c>
      <c r="F14" s="9" t="str">
        <f t="shared" si="1"/>
        <v>N/A</v>
      </c>
      <c r="G14" s="80">
        <v>1.7377914649999999</v>
      </c>
      <c r="H14" s="9" t="str">
        <f t="shared" si="2"/>
        <v>N/A</v>
      </c>
      <c r="I14" s="10" t="s">
        <v>217</v>
      </c>
      <c r="J14" s="10">
        <v>40.76</v>
      </c>
      <c r="K14" s="9" t="str">
        <f t="shared" si="3"/>
        <v>No</v>
      </c>
    </row>
    <row r="15" spans="1:11" x14ac:dyDescent="0.2">
      <c r="A15" s="78" t="s">
        <v>38</v>
      </c>
      <c r="B15" s="5" t="s">
        <v>217</v>
      </c>
      <c r="C15" s="80" t="s">
        <v>217</v>
      </c>
      <c r="D15" s="9" t="str">
        <f t="shared" si="0"/>
        <v>N/A</v>
      </c>
      <c r="E15" s="80">
        <v>7.1732230899999999E-2</v>
      </c>
      <c r="F15" s="9" t="str">
        <f t="shared" si="1"/>
        <v>N/A</v>
      </c>
      <c r="G15" s="80">
        <v>2.3035878400000001E-2</v>
      </c>
      <c r="H15" s="9" t="str">
        <f t="shared" si="2"/>
        <v>N/A</v>
      </c>
      <c r="I15" s="10" t="s">
        <v>217</v>
      </c>
      <c r="J15" s="10">
        <v>-67.900000000000006</v>
      </c>
      <c r="K15" s="9" t="str">
        <f t="shared" si="3"/>
        <v>No</v>
      </c>
    </row>
    <row r="16" spans="1:11" x14ac:dyDescent="0.2">
      <c r="A16" s="78" t="s">
        <v>377</v>
      </c>
      <c r="B16" s="5" t="s">
        <v>217</v>
      </c>
      <c r="C16" s="8" t="s">
        <v>217</v>
      </c>
      <c r="D16" s="9" t="str">
        <f t="shared" ref="D16:D41" si="4">IF($B16="N/A","N/A",IF(C16&lt;0,"No","Yes"))</f>
        <v>N/A</v>
      </c>
      <c r="E16" s="8">
        <v>31.015946212999999</v>
      </c>
      <c r="F16" s="9" t="str">
        <f t="shared" ref="F16:F41" si="5">IF($B16="N/A","N/A",IF(E16&lt;0,"No","Yes"))</f>
        <v>N/A</v>
      </c>
      <c r="G16" s="8">
        <v>21.433058658</v>
      </c>
      <c r="H16" s="9" t="str">
        <f t="shared" ref="H16:H41" si="6">IF($B16="N/A","N/A",IF(G16&lt;0,"No","Yes"))</f>
        <v>N/A</v>
      </c>
      <c r="I16" s="10" t="s">
        <v>217</v>
      </c>
      <c r="J16" s="10">
        <v>-30.9</v>
      </c>
      <c r="K16" s="9" t="str">
        <f t="shared" ref="K16:K41" si="7">IF(J16="Div by 0", "N/A", IF(J16="N/A","N/A", IF(J16&gt;30, "No", IF(J16&lt;-30, "No", "Yes"))))</f>
        <v>No</v>
      </c>
    </row>
    <row r="17" spans="1:11" x14ac:dyDescent="0.2">
      <c r="A17" s="78" t="s">
        <v>378</v>
      </c>
      <c r="B17" s="5" t="s">
        <v>217</v>
      </c>
      <c r="C17" s="8" t="s">
        <v>217</v>
      </c>
      <c r="D17" s="9" t="str">
        <f t="shared" si="4"/>
        <v>N/A</v>
      </c>
      <c r="E17" s="8">
        <v>13.398430242</v>
      </c>
      <c r="F17" s="9" t="str">
        <f t="shared" si="5"/>
        <v>N/A</v>
      </c>
      <c r="G17" s="8">
        <v>14.947772448</v>
      </c>
      <c r="H17" s="9" t="str">
        <f t="shared" si="6"/>
        <v>N/A</v>
      </c>
      <c r="I17" s="10" t="s">
        <v>217</v>
      </c>
      <c r="J17" s="10">
        <v>11.56</v>
      </c>
      <c r="K17" s="9" t="str">
        <f t="shared" si="7"/>
        <v>Yes</v>
      </c>
    </row>
    <row r="18" spans="1:11" x14ac:dyDescent="0.2">
      <c r="A18" s="78" t="s">
        <v>379</v>
      </c>
      <c r="B18" s="5" t="s">
        <v>217</v>
      </c>
      <c r="C18" s="8" t="s">
        <v>217</v>
      </c>
      <c r="D18" s="9" t="str">
        <f t="shared" si="4"/>
        <v>N/A</v>
      </c>
      <c r="E18" s="8">
        <v>0.1004980411</v>
      </c>
      <c r="F18" s="9" t="str">
        <f t="shared" si="5"/>
        <v>N/A</v>
      </c>
      <c r="G18" s="8">
        <v>0.13881734409999999</v>
      </c>
      <c r="H18" s="9" t="str">
        <f t="shared" si="6"/>
        <v>N/A</v>
      </c>
      <c r="I18" s="10" t="s">
        <v>217</v>
      </c>
      <c r="J18" s="10">
        <v>38.130000000000003</v>
      </c>
      <c r="K18" s="9" t="str">
        <f t="shared" si="7"/>
        <v>No</v>
      </c>
    </row>
    <row r="19" spans="1:11" x14ac:dyDescent="0.2">
      <c r="A19" s="78" t="s">
        <v>380</v>
      </c>
      <c r="B19" s="5" t="s">
        <v>217</v>
      </c>
      <c r="C19" s="8" t="s">
        <v>217</v>
      </c>
      <c r="D19" s="9" t="str">
        <f t="shared" si="4"/>
        <v>N/A</v>
      </c>
      <c r="E19" s="8">
        <v>10.209449433</v>
      </c>
      <c r="F19" s="9" t="str">
        <f t="shared" si="5"/>
        <v>N/A</v>
      </c>
      <c r="G19" s="8">
        <v>9.4122682866999998</v>
      </c>
      <c r="H19" s="9" t="str">
        <f t="shared" si="6"/>
        <v>N/A</v>
      </c>
      <c r="I19" s="10" t="s">
        <v>217</v>
      </c>
      <c r="J19" s="10">
        <v>-7.81</v>
      </c>
      <c r="K19" s="9" t="str">
        <f t="shared" si="7"/>
        <v>Yes</v>
      </c>
    </row>
    <row r="20" spans="1:11" x14ac:dyDescent="0.2">
      <c r="A20" s="78" t="s">
        <v>381</v>
      </c>
      <c r="B20" s="5" t="s">
        <v>217</v>
      </c>
      <c r="C20" s="8" t="s">
        <v>217</v>
      </c>
      <c r="D20" s="9" t="str">
        <f t="shared" si="4"/>
        <v>N/A</v>
      </c>
      <c r="E20" s="8">
        <v>3.0842953491</v>
      </c>
      <c r="F20" s="9" t="str">
        <f t="shared" si="5"/>
        <v>N/A</v>
      </c>
      <c r="G20" s="8">
        <v>5.3874700241999998</v>
      </c>
      <c r="H20" s="9" t="str">
        <f t="shared" si="6"/>
        <v>N/A</v>
      </c>
      <c r="I20" s="10" t="s">
        <v>217</v>
      </c>
      <c r="J20" s="10">
        <v>74.67</v>
      </c>
      <c r="K20" s="9" t="str">
        <f t="shared" si="7"/>
        <v>No</v>
      </c>
    </row>
    <row r="21" spans="1:11" x14ac:dyDescent="0.2">
      <c r="A21" s="78" t="s">
        <v>382</v>
      </c>
      <c r="B21" s="5" t="s">
        <v>217</v>
      </c>
      <c r="C21" s="8" t="s">
        <v>217</v>
      </c>
      <c r="D21" s="9" t="str">
        <f t="shared" si="4"/>
        <v>N/A</v>
      </c>
      <c r="E21" s="8">
        <v>0.40277730519999999</v>
      </c>
      <c r="F21" s="9" t="str">
        <f t="shared" si="5"/>
        <v>N/A</v>
      </c>
      <c r="G21" s="8">
        <v>0.25705240169999999</v>
      </c>
      <c r="H21" s="9" t="str">
        <f t="shared" si="6"/>
        <v>N/A</v>
      </c>
      <c r="I21" s="10" t="s">
        <v>217</v>
      </c>
      <c r="J21" s="10">
        <v>-36.200000000000003</v>
      </c>
      <c r="K21" s="9" t="str">
        <f t="shared" si="7"/>
        <v>No</v>
      </c>
    </row>
    <row r="22" spans="1:11" x14ac:dyDescent="0.2">
      <c r="A22" s="78" t="s">
        <v>383</v>
      </c>
      <c r="B22" s="5" t="s">
        <v>217</v>
      </c>
      <c r="C22" s="8" t="s">
        <v>217</v>
      </c>
      <c r="D22" s="9" t="str">
        <f t="shared" si="4"/>
        <v>N/A</v>
      </c>
      <c r="E22" s="8">
        <v>27.222668589000001</v>
      </c>
      <c r="F22" s="9" t="str">
        <f t="shared" si="5"/>
        <v>N/A</v>
      </c>
      <c r="G22" s="8">
        <v>34.595770113999997</v>
      </c>
      <c r="H22" s="9" t="str">
        <f t="shared" si="6"/>
        <v>N/A</v>
      </c>
      <c r="I22" s="10" t="s">
        <v>217</v>
      </c>
      <c r="J22" s="10">
        <v>27.08</v>
      </c>
      <c r="K22" s="9" t="str">
        <f t="shared" si="7"/>
        <v>Yes</v>
      </c>
    </row>
    <row r="23" spans="1:11" x14ac:dyDescent="0.2">
      <c r="A23" s="78" t="s">
        <v>384</v>
      </c>
      <c r="B23" s="5" t="s">
        <v>217</v>
      </c>
      <c r="C23" s="8" t="s">
        <v>217</v>
      </c>
      <c r="D23" s="9" t="str">
        <f t="shared" si="4"/>
        <v>N/A</v>
      </c>
      <c r="E23" s="8">
        <v>0</v>
      </c>
      <c r="F23" s="9" t="str">
        <f t="shared" si="5"/>
        <v>N/A</v>
      </c>
      <c r="G23" s="8">
        <v>0</v>
      </c>
      <c r="H23" s="9" t="str">
        <f t="shared" si="6"/>
        <v>N/A</v>
      </c>
      <c r="I23" s="10" t="s">
        <v>217</v>
      </c>
      <c r="J23" s="10" t="s">
        <v>1743</v>
      </c>
      <c r="K23" s="9" t="str">
        <f t="shared" si="7"/>
        <v>N/A</v>
      </c>
    </row>
    <row r="24" spans="1:11" x14ac:dyDescent="0.2">
      <c r="A24" s="78" t="s">
        <v>385</v>
      </c>
      <c r="B24" s="5" t="s">
        <v>217</v>
      </c>
      <c r="C24" s="8" t="s">
        <v>217</v>
      </c>
      <c r="D24" s="9" t="str">
        <f t="shared" si="4"/>
        <v>N/A</v>
      </c>
      <c r="E24" s="8">
        <v>5.6543233786</v>
      </c>
      <c r="F24" s="9" t="str">
        <f t="shared" si="5"/>
        <v>N/A</v>
      </c>
      <c r="G24" s="8">
        <v>4.8000266891000001</v>
      </c>
      <c r="H24" s="9" t="str">
        <f t="shared" si="6"/>
        <v>N/A</v>
      </c>
      <c r="I24" s="10" t="s">
        <v>217</v>
      </c>
      <c r="J24" s="10">
        <v>-15.1</v>
      </c>
      <c r="K24" s="9" t="str">
        <f t="shared" si="7"/>
        <v>Yes</v>
      </c>
    </row>
    <row r="25" spans="1:11" x14ac:dyDescent="0.2">
      <c r="A25" s="78" t="s">
        <v>386</v>
      </c>
      <c r="B25" s="5" t="s">
        <v>217</v>
      </c>
      <c r="C25" s="8" t="s">
        <v>217</v>
      </c>
      <c r="D25" s="9" t="str">
        <f t="shared" si="4"/>
        <v>N/A</v>
      </c>
      <c r="E25" s="8">
        <v>2.7786138075000002</v>
      </c>
      <c r="F25" s="9" t="str">
        <f t="shared" si="5"/>
        <v>N/A</v>
      </c>
      <c r="G25" s="8">
        <v>3.4205611387000001</v>
      </c>
      <c r="H25" s="9" t="str">
        <f t="shared" si="6"/>
        <v>N/A</v>
      </c>
      <c r="I25" s="10" t="s">
        <v>217</v>
      </c>
      <c r="J25" s="10">
        <v>23.1</v>
      </c>
      <c r="K25" s="9" t="str">
        <f t="shared" si="7"/>
        <v>Yes</v>
      </c>
    </row>
    <row r="26" spans="1:11" x14ac:dyDescent="0.2">
      <c r="A26" s="78" t="s">
        <v>387</v>
      </c>
      <c r="B26" s="5" t="s">
        <v>217</v>
      </c>
      <c r="C26" s="8" t="s">
        <v>217</v>
      </c>
      <c r="D26" s="9" t="str">
        <f t="shared" si="4"/>
        <v>N/A</v>
      </c>
      <c r="E26" s="8">
        <v>1.8749165788</v>
      </c>
      <c r="F26" s="9" t="str">
        <f t="shared" si="5"/>
        <v>N/A</v>
      </c>
      <c r="G26" s="8">
        <v>2.7640201276999998</v>
      </c>
      <c r="H26" s="9" t="str">
        <f t="shared" si="6"/>
        <v>N/A</v>
      </c>
      <c r="I26" s="10" t="s">
        <v>217</v>
      </c>
      <c r="J26" s="10">
        <v>47.42</v>
      </c>
      <c r="K26" s="9" t="str">
        <f t="shared" si="7"/>
        <v>No</v>
      </c>
    </row>
    <row r="27" spans="1:11" x14ac:dyDescent="0.2">
      <c r="A27" s="78" t="s">
        <v>388</v>
      </c>
      <c r="B27" s="5" t="s">
        <v>217</v>
      </c>
      <c r="C27" s="8" t="s">
        <v>217</v>
      </c>
      <c r="D27" s="9" t="str">
        <f t="shared" si="4"/>
        <v>N/A</v>
      </c>
      <c r="E27" s="8">
        <v>1.15154005E-2</v>
      </c>
      <c r="F27" s="9" t="str">
        <f t="shared" si="5"/>
        <v>N/A</v>
      </c>
      <c r="G27" s="8">
        <v>9.4429721000000005E-3</v>
      </c>
      <c r="H27" s="9" t="str">
        <f t="shared" si="6"/>
        <v>N/A</v>
      </c>
      <c r="I27" s="10" t="s">
        <v>217</v>
      </c>
      <c r="J27" s="10">
        <v>-18</v>
      </c>
      <c r="K27" s="9" t="str">
        <f t="shared" si="7"/>
        <v>Yes</v>
      </c>
    </row>
    <row r="28" spans="1:11" x14ac:dyDescent="0.2">
      <c r="A28" s="78" t="s">
        <v>389</v>
      </c>
      <c r="B28" s="5" t="s">
        <v>217</v>
      </c>
      <c r="C28" s="8" t="s">
        <v>217</v>
      </c>
      <c r="D28" s="9" t="str">
        <f t="shared" si="4"/>
        <v>N/A</v>
      </c>
      <c r="E28" s="8">
        <v>0</v>
      </c>
      <c r="F28" s="9" t="str">
        <f t="shared" si="5"/>
        <v>N/A</v>
      </c>
      <c r="G28" s="8">
        <v>0</v>
      </c>
      <c r="H28" s="9" t="str">
        <f t="shared" si="6"/>
        <v>N/A</v>
      </c>
      <c r="I28" s="10" t="s">
        <v>217</v>
      </c>
      <c r="J28" s="10" t="s">
        <v>1743</v>
      </c>
      <c r="K28" s="9" t="str">
        <f t="shared" si="7"/>
        <v>N/A</v>
      </c>
    </row>
    <row r="29" spans="1:11" x14ac:dyDescent="0.2">
      <c r="A29" s="78" t="s">
        <v>390</v>
      </c>
      <c r="B29" s="5" t="s">
        <v>217</v>
      </c>
      <c r="C29" s="8" t="s">
        <v>217</v>
      </c>
      <c r="D29" s="9" t="str">
        <f t="shared" si="4"/>
        <v>N/A</v>
      </c>
      <c r="E29" s="8">
        <v>0.2624987896</v>
      </c>
      <c r="F29" s="9" t="str">
        <f t="shared" si="5"/>
        <v>N/A</v>
      </c>
      <c r="G29" s="8">
        <v>0.16595882070000001</v>
      </c>
      <c r="H29" s="9" t="str">
        <f t="shared" si="6"/>
        <v>N/A</v>
      </c>
      <c r="I29" s="10" t="s">
        <v>217</v>
      </c>
      <c r="J29" s="10">
        <v>-36.799999999999997</v>
      </c>
      <c r="K29" s="9" t="str">
        <f t="shared" si="7"/>
        <v>No</v>
      </c>
    </row>
    <row r="30" spans="1:11" x14ac:dyDescent="0.2">
      <c r="A30" s="78" t="s">
        <v>391</v>
      </c>
      <c r="B30" s="5" t="s">
        <v>217</v>
      </c>
      <c r="C30" s="8" t="s">
        <v>217</v>
      </c>
      <c r="D30" s="9" t="str">
        <f t="shared" si="4"/>
        <v>N/A</v>
      </c>
      <c r="E30" s="8">
        <v>0</v>
      </c>
      <c r="F30" s="9" t="str">
        <f t="shared" si="5"/>
        <v>N/A</v>
      </c>
      <c r="G30" s="8">
        <v>0</v>
      </c>
      <c r="H30" s="9" t="str">
        <f t="shared" si="6"/>
        <v>N/A</v>
      </c>
      <c r="I30" s="10" t="s">
        <v>217</v>
      </c>
      <c r="J30" s="10" t="s">
        <v>1743</v>
      </c>
      <c r="K30" s="9" t="str">
        <f t="shared" si="7"/>
        <v>N/A</v>
      </c>
    </row>
    <row r="31" spans="1:11" x14ac:dyDescent="0.2">
      <c r="A31" s="78" t="s">
        <v>392</v>
      </c>
      <c r="B31" s="5" t="s">
        <v>217</v>
      </c>
      <c r="C31" s="8" t="s">
        <v>217</v>
      </c>
      <c r="D31" s="9" t="str">
        <f t="shared" si="4"/>
        <v>N/A</v>
      </c>
      <c r="E31" s="8">
        <v>2.6956505799999999E-2</v>
      </c>
      <c r="F31" s="9" t="str">
        <f t="shared" si="5"/>
        <v>N/A</v>
      </c>
      <c r="G31" s="8">
        <v>5.1794984600000003E-2</v>
      </c>
      <c r="H31" s="9" t="str">
        <f t="shared" si="6"/>
        <v>N/A</v>
      </c>
      <c r="I31" s="10" t="s">
        <v>217</v>
      </c>
      <c r="J31" s="10">
        <v>92.14</v>
      </c>
      <c r="K31" s="9" t="str">
        <f t="shared" si="7"/>
        <v>No</v>
      </c>
    </row>
    <row r="32" spans="1:11" x14ac:dyDescent="0.2">
      <c r="A32" s="78" t="s">
        <v>393</v>
      </c>
      <c r="B32" s="5" t="s">
        <v>217</v>
      </c>
      <c r="C32" s="8" t="s">
        <v>217</v>
      </c>
      <c r="D32" s="9" t="str">
        <f t="shared" si="4"/>
        <v>N/A</v>
      </c>
      <c r="E32" s="8">
        <v>7.0662685000000003E-3</v>
      </c>
      <c r="F32" s="9" t="str">
        <f t="shared" si="5"/>
        <v>N/A</v>
      </c>
      <c r="G32" s="8">
        <v>1.0234598500000001E-2</v>
      </c>
      <c r="H32" s="9" t="str">
        <f t="shared" si="6"/>
        <v>N/A</v>
      </c>
      <c r="I32" s="10" t="s">
        <v>217</v>
      </c>
      <c r="J32" s="10">
        <v>44.84</v>
      </c>
      <c r="K32" s="9" t="str">
        <f t="shared" si="7"/>
        <v>No</v>
      </c>
    </row>
    <row r="33" spans="1:11" x14ac:dyDescent="0.2">
      <c r="A33" s="78" t="s">
        <v>394</v>
      </c>
      <c r="B33" s="5" t="s">
        <v>217</v>
      </c>
      <c r="C33" s="8" t="s">
        <v>217</v>
      </c>
      <c r="D33" s="9" t="str">
        <f t="shared" si="4"/>
        <v>N/A</v>
      </c>
      <c r="E33" s="8">
        <v>1.0468546E-3</v>
      </c>
      <c r="F33" s="9" t="str">
        <f t="shared" si="5"/>
        <v>N/A</v>
      </c>
      <c r="G33" s="8">
        <v>2.8837819000000001E-3</v>
      </c>
      <c r="H33" s="9" t="str">
        <f t="shared" si="6"/>
        <v>N/A</v>
      </c>
      <c r="I33" s="10" t="s">
        <v>217</v>
      </c>
      <c r="J33" s="10">
        <v>175.5</v>
      </c>
      <c r="K33" s="9" t="str">
        <f t="shared" si="7"/>
        <v>No</v>
      </c>
    </row>
    <row r="34" spans="1:11" x14ac:dyDescent="0.2">
      <c r="A34" s="78" t="s">
        <v>395</v>
      </c>
      <c r="B34" s="5" t="s">
        <v>217</v>
      </c>
      <c r="C34" s="8" t="s">
        <v>217</v>
      </c>
      <c r="D34" s="9" t="str">
        <f t="shared" si="4"/>
        <v>N/A</v>
      </c>
      <c r="E34" s="8">
        <v>1.6487959900000002E-2</v>
      </c>
      <c r="F34" s="9" t="str">
        <f t="shared" si="5"/>
        <v>N/A</v>
      </c>
      <c r="G34" s="8">
        <v>2.78765583E-2</v>
      </c>
      <c r="H34" s="9" t="str">
        <f t="shared" si="6"/>
        <v>N/A</v>
      </c>
      <c r="I34" s="10" t="s">
        <v>217</v>
      </c>
      <c r="J34" s="10">
        <v>69.069999999999993</v>
      </c>
      <c r="K34" s="9" t="str">
        <f t="shared" si="7"/>
        <v>No</v>
      </c>
    </row>
    <row r="35" spans="1:11" x14ac:dyDescent="0.2">
      <c r="A35" s="78" t="s">
        <v>396</v>
      </c>
      <c r="B35" s="5" t="s">
        <v>217</v>
      </c>
      <c r="C35" s="8" t="s">
        <v>217</v>
      </c>
      <c r="D35" s="9" t="str">
        <f t="shared" si="4"/>
        <v>N/A</v>
      </c>
      <c r="E35" s="8">
        <v>1.8131521577</v>
      </c>
      <c r="F35" s="9" t="str">
        <f t="shared" si="5"/>
        <v>N/A</v>
      </c>
      <c r="G35" s="8">
        <v>1.0520714884</v>
      </c>
      <c r="H35" s="9" t="str">
        <f t="shared" si="6"/>
        <v>N/A</v>
      </c>
      <c r="I35" s="10" t="s">
        <v>217</v>
      </c>
      <c r="J35" s="10">
        <v>-42</v>
      </c>
      <c r="K35" s="9" t="str">
        <f t="shared" si="7"/>
        <v>No</v>
      </c>
    </row>
    <row r="36" spans="1:11" x14ac:dyDescent="0.2">
      <c r="A36" s="78" t="s">
        <v>397</v>
      </c>
      <c r="B36" s="5" t="s">
        <v>217</v>
      </c>
      <c r="C36" s="8" t="s">
        <v>217</v>
      </c>
      <c r="D36" s="9" t="str">
        <f t="shared" si="4"/>
        <v>N/A</v>
      </c>
      <c r="E36" s="8">
        <v>0</v>
      </c>
      <c r="F36" s="9" t="str">
        <f t="shared" si="5"/>
        <v>N/A</v>
      </c>
      <c r="G36" s="8">
        <v>0</v>
      </c>
      <c r="H36" s="9" t="str">
        <f t="shared" si="6"/>
        <v>N/A</v>
      </c>
      <c r="I36" s="10" t="s">
        <v>217</v>
      </c>
      <c r="J36" s="10" t="s">
        <v>1743</v>
      </c>
      <c r="K36" s="9" t="str">
        <f t="shared" si="7"/>
        <v>N/A</v>
      </c>
    </row>
    <row r="37" spans="1:11" x14ac:dyDescent="0.2">
      <c r="A37" s="78" t="s">
        <v>398</v>
      </c>
      <c r="B37" s="5" t="s">
        <v>217</v>
      </c>
      <c r="C37" s="8" t="s">
        <v>217</v>
      </c>
      <c r="D37" s="9" t="str">
        <f t="shared" si="4"/>
        <v>N/A</v>
      </c>
      <c r="E37" s="8">
        <v>0</v>
      </c>
      <c r="F37" s="9" t="str">
        <f t="shared" si="5"/>
        <v>N/A</v>
      </c>
      <c r="G37" s="8">
        <v>0</v>
      </c>
      <c r="H37" s="9" t="str">
        <f t="shared" si="6"/>
        <v>N/A</v>
      </c>
      <c r="I37" s="10" t="s">
        <v>217</v>
      </c>
      <c r="J37" s="10" t="s">
        <v>1743</v>
      </c>
      <c r="K37" s="9" t="str">
        <f t="shared" si="7"/>
        <v>N/A</v>
      </c>
    </row>
    <row r="38" spans="1:11" x14ac:dyDescent="0.2">
      <c r="A38" s="78" t="s">
        <v>399</v>
      </c>
      <c r="B38" s="5" t="s">
        <v>217</v>
      </c>
      <c r="C38" s="8" t="s">
        <v>217</v>
      </c>
      <c r="D38" s="9" t="str">
        <f t="shared" si="4"/>
        <v>N/A</v>
      </c>
      <c r="E38" s="8">
        <v>0</v>
      </c>
      <c r="F38" s="9" t="str">
        <f t="shared" si="5"/>
        <v>N/A</v>
      </c>
      <c r="G38" s="8">
        <v>0</v>
      </c>
      <c r="H38" s="9" t="str">
        <f t="shared" si="6"/>
        <v>N/A</v>
      </c>
      <c r="I38" s="10" t="s">
        <v>217</v>
      </c>
      <c r="J38" s="10" t="s">
        <v>1743</v>
      </c>
      <c r="K38" s="9" t="str">
        <f t="shared" si="7"/>
        <v>N/A</v>
      </c>
    </row>
    <row r="39" spans="1:11" x14ac:dyDescent="0.2">
      <c r="A39" s="78" t="s">
        <v>400</v>
      </c>
      <c r="B39" s="5" t="s">
        <v>217</v>
      </c>
      <c r="C39" s="8" t="s">
        <v>217</v>
      </c>
      <c r="D39" s="9" t="str">
        <f t="shared" si="4"/>
        <v>N/A</v>
      </c>
      <c r="E39" s="8">
        <v>2.1193571266000002</v>
      </c>
      <c r="F39" s="9" t="str">
        <f t="shared" si="5"/>
        <v>N/A</v>
      </c>
      <c r="G39" s="8">
        <v>1.5229195633999999</v>
      </c>
      <c r="H39" s="9" t="str">
        <f t="shared" si="6"/>
        <v>N/A</v>
      </c>
      <c r="I39" s="10" t="s">
        <v>217</v>
      </c>
      <c r="J39" s="10">
        <v>-28.1</v>
      </c>
      <c r="K39" s="9" t="str">
        <f t="shared" si="7"/>
        <v>Yes</v>
      </c>
    </row>
    <row r="40" spans="1:11" x14ac:dyDescent="0.2">
      <c r="A40" s="78" t="s">
        <v>401</v>
      </c>
      <c r="B40" s="5" t="s">
        <v>217</v>
      </c>
      <c r="C40" s="8" t="s">
        <v>217</v>
      </c>
      <c r="D40" s="9" t="str">
        <f t="shared" si="4"/>
        <v>N/A</v>
      </c>
      <c r="E40" s="8">
        <v>0</v>
      </c>
      <c r="F40" s="9" t="str">
        <f t="shared" si="5"/>
        <v>N/A</v>
      </c>
      <c r="G40" s="8">
        <v>0</v>
      </c>
      <c r="H40" s="9" t="str">
        <f t="shared" si="6"/>
        <v>N/A</v>
      </c>
      <c r="I40" s="10" t="s">
        <v>217</v>
      </c>
      <c r="J40" s="10" t="s">
        <v>1743</v>
      </c>
      <c r="K40" s="9" t="str">
        <f t="shared" si="7"/>
        <v>N/A</v>
      </c>
    </row>
    <row r="41" spans="1:11" x14ac:dyDescent="0.2">
      <c r="A41" s="78" t="s">
        <v>402</v>
      </c>
      <c r="B41" s="5" t="s">
        <v>217</v>
      </c>
      <c r="C41" s="8" t="s">
        <v>217</v>
      </c>
      <c r="D41" s="9" t="str">
        <f t="shared" si="4"/>
        <v>N/A</v>
      </c>
      <c r="E41" s="8">
        <v>0</v>
      </c>
      <c r="F41" s="9" t="str">
        <f t="shared" si="5"/>
        <v>N/A</v>
      </c>
      <c r="G41" s="8">
        <v>0</v>
      </c>
      <c r="H41" s="9" t="str">
        <f t="shared" si="6"/>
        <v>N/A</v>
      </c>
      <c r="I41" s="10" t="s">
        <v>217</v>
      </c>
      <c r="J41" s="10" t="s">
        <v>1743</v>
      </c>
      <c r="K41" s="9" t="str">
        <f t="shared" si="7"/>
        <v>N/A</v>
      </c>
    </row>
    <row r="42" spans="1:11" x14ac:dyDescent="0.2">
      <c r="A42" s="78" t="s">
        <v>32</v>
      </c>
      <c r="B42" s="5" t="s">
        <v>217</v>
      </c>
      <c r="C42" s="8" t="s">
        <v>217</v>
      </c>
      <c r="D42" s="9" t="str">
        <f t="shared" ref="D42:D51" si="8">IF($B42="N/A","N/A",IF(C42&lt;0,"No","Yes"))</f>
        <v>N/A</v>
      </c>
      <c r="E42" s="8">
        <v>78.323043624999997</v>
      </c>
      <c r="F42" s="9" t="str">
        <f t="shared" ref="F42:F51" si="9">IF($B42="N/A","N/A",IF(E42&lt;0,"No","Yes"))</f>
        <v>N/A</v>
      </c>
      <c r="G42" s="8">
        <v>75.99743513</v>
      </c>
      <c r="H42" s="9" t="str">
        <f t="shared" ref="H42:H51" si="10">IF($B42="N/A","N/A",IF(G42&lt;0,"No","Yes"))</f>
        <v>N/A</v>
      </c>
      <c r="I42" s="10" t="s">
        <v>217</v>
      </c>
      <c r="J42" s="10">
        <v>-2.97</v>
      </c>
      <c r="K42" s="9" t="str">
        <f t="shared" ref="K42:K51" si="11">IF(J42="Div by 0", "N/A", IF(J42="N/A","N/A", IF(J42&gt;30, "No", IF(J42&lt;-30, "No", "Yes"))))</f>
        <v>Yes</v>
      </c>
    </row>
    <row r="43" spans="1:11" x14ac:dyDescent="0.2">
      <c r="A43" s="78" t="s">
        <v>39</v>
      </c>
      <c r="B43" s="5" t="s">
        <v>217</v>
      </c>
      <c r="C43" s="8" t="s">
        <v>217</v>
      </c>
      <c r="D43" s="9" t="str">
        <f t="shared" si="8"/>
        <v>N/A</v>
      </c>
      <c r="E43" s="8">
        <v>90.672510130000006</v>
      </c>
      <c r="F43" s="9" t="str">
        <f t="shared" si="9"/>
        <v>N/A</v>
      </c>
      <c r="G43" s="8">
        <v>87.781472921000002</v>
      </c>
      <c r="H43" s="9" t="str">
        <f t="shared" si="10"/>
        <v>N/A</v>
      </c>
      <c r="I43" s="10" t="s">
        <v>217</v>
      </c>
      <c r="J43" s="10">
        <v>-3.19</v>
      </c>
      <c r="K43" s="9" t="str">
        <f t="shared" si="11"/>
        <v>Yes</v>
      </c>
    </row>
    <row r="44" spans="1:11" x14ac:dyDescent="0.2">
      <c r="A44" s="78" t="s">
        <v>40</v>
      </c>
      <c r="B44" s="5" t="s">
        <v>217</v>
      </c>
      <c r="C44" s="8" t="s">
        <v>217</v>
      </c>
      <c r="D44" s="9" t="str">
        <f t="shared" si="8"/>
        <v>N/A</v>
      </c>
      <c r="E44" s="8">
        <v>19.360109600000001</v>
      </c>
      <c r="F44" s="9" t="str">
        <f t="shared" si="9"/>
        <v>N/A</v>
      </c>
      <c r="G44" s="8">
        <v>17.000601924000001</v>
      </c>
      <c r="H44" s="9" t="str">
        <f t="shared" si="10"/>
        <v>N/A</v>
      </c>
      <c r="I44" s="10" t="s">
        <v>217</v>
      </c>
      <c r="J44" s="10">
        <v>-12.2</v>
      </c>
      <c r="K44" s="9" t="str">
        <f t="shared" si="11"/>
        <v>Yes</v>
      </c>
    </row>
    <row r="45" spans="1:11" x14ac:dyDescent="0.2">
      <c r="A45" s="78" t="s">
        <v>167</v>
      </c>
      <c r="B45" s="5" t="s">
        <v>217</v>
      </c>
      <c r="C45" s="8" t="s">
        <v>217</v>
      </c>
      <c r="D45" s="9" t="str">
        <f t="shared" si="8"/>
        <v>N/A</v>
      </c>
      <c r="E45" s="8">
        <v>96.617874518999997</v>
      </c>
      <c r="F45" s="9" t="str">
        <f t="shared" si="9"/>
        <v>N/A</v>
      </c>
      <c r="G45" s="8">
        <v>97.142794136000006</v>
      </c>
      <c r="H45" s="9" t="str">
        <f t="shared" si="10"/>
        <v>N/A</v>
      </c>
      <c r="I45" s="10" t="s">
        <v>217</v>
      </c>
      <c r="J45" s="10">
        <v>0.54330000000000001</v>
      </c>
      <c r="K45" s="9" t="str">
        <f t="shared" si="11"/>
        <v>Yes</v>
      </c>
    </row>
    <row r="46" spans="1:11" x14ac:dyDescent="0.2">
      <c r="A46" s="78" t="s">
        <v>41</v>
      </c>
      <c r="B46" s="5" t="s">
        <v>217</v>
      </c>
      <c r="C46" s="8" t="s">
        <v>217</v>
      </c>
      <c r="D46" s="9" t="str">
        <f t="shared" si="8"/>
        <v>N/A</v>
      </c>
      <c r="E46" s="8">
        <v>100</v>
      </c>
      <c r="F46" s="9" t="str">
        <f t="shared" si="9"/>
        <v>N/A</v>
      </c>
      <c r="G46" s="8">
        <v>100</v>
      </c>
      <c r="H46" s="9" t="str">
        <f t="shared" si="10"/>
        <v>N/A</v>
      </c>
      <c r="I46" s="10" t="s">
        <v>217</v>
      </c>
      <c r="J46" s="10">
        <v>0</v>
      </c>
      <c r="K46" s="9" t="str">
        <f t="shared" si="11"/>
        <v>Yes</v>
      </c>
    </row>
    <row r="47" spans="1:11" x14ac:dyDescent="0.2">
      <c r="A47" s="78" t="s">
        <v>42</v>
      </c>
      <c r="B47" s="5" t="s">
        <v>217</v>
      </c>
      <c r="C47" s="8" t="s">
        <v>217</v>
      </c>
      <c r="D47" s="9" t="str">
        <f t="shared" si="8"/>
        <v>N/A</v>
      </c>
      <c r="E47" s="8">
        <v>100</v>
      </c>
      <c r="F47" s="9" t="str">
        <f t="shared" si="9"/>
        <v>N/A</v>
      </c>
      <c r="G47" s="8">
        <v>100</v>
      </c>
      <c r="H47" s="9" t="str">
        <f t="shared" si="10"/>
        <v>N/A</v>
      </c>
      <c r="I47" s="10" t="s">
        <v>217</v>
      </c>
      <c r="J47" s="10">
        <v>0</v>
      </c>
      <c r="K47" s="9" t="str">
        <f t="shared" si="11"/>
        <v>Yes</v>
      </c>
    </row>
    <row r="48" spans="1:11" x14ac:dyDescent="0.2">
      <c r="A48" s="78" t="s">
        <v>43</v>
      </c>
      <c r="B48" s="5" t="s">
        <v>217</v>
      </c>
      <c r="C48" s="8" t="s">
        <v>217</v>
      </c>
      <c r="D48" s="9" t="str">
        <f t="shared" si="8"/>
        <v>N/A</v>
      </c>
      <c r="E48" s="8">
        <v>99.013023059999995</v>
      </c>
      <c r="F48" s="9" t="str">
        <f t="shared" si="9"/>
        <v>N/A</v>
      </c>
      <c r="G48" s="8">
        <v>99.142038725000006</v>
      </c>
      <c r="H48" s="9" t="str">
        <f t="shared" si="10"/>
        <v>N/A</v>
      </c>
      <c r="I48" s="10" t="s">
        <v>217</v>
      </c>
      <c r="J48" s="10">
        <v>0.1303</v>
      </c>
      <c r="K48" s="9" t="str">
        <f t="shared" si="11"/>
        <v>Yes</v>
      </c>
    </row>
    <row r="49" spans="1:12" x14ac:dyDescent="0.2">
      <c r="A49" s="78" t="s">
        <v>44</v>
      </c>
      <c r="B49" s="5" t="s">
        <v>217</v>
      </c>
      <c r="C49" s="8" t="s">
        <v>217</v>
      </c>
      <c r="D49" s="9" t="str">
        <f t="shared" si="8"/>
        <v>N/A</v>
      </c>
      <c r="E49" s="8">
        <v>79.032380395000004</v>
      </c>
      <c r="F49" s="9" t="str">
        <f t="shared" si="9"/>
        <v>N/A</v>
      </c>
      <c r="G49" s="8">
        <v>76.625527289999994</v>
      </c>
      <c r="H49" s="9" t="str">
        <f t="shared" si="10"/>
        <v>N/A</v>
      </c>
      <c r="I49" s="10" t="s">
        <v>217</v>
      </c>
      <c r="J49" s="10">
        <v>-3.05</v>
      </c>
      <c r="K49" s="9" t="str">
        <f t="shared" si="11"/>
        <v>Yes</v>
      </c>
    </row>
    <row r="50" spans="1:12" x14ac:dyDescent="0.2">
      <c r="A50" s="78" t="s">
        <v>45</v>
      </c>
      <c r="B50" s="5" t="s">
        <v>217</v>
      </c>
      <c r="C50" s="8" t="s">
        <v>217</v>
      </c>
      <c r="D50" s="9" t="str">
        <f t="shared" si="8"/>
        <v>N/A</v>
      </c>
      <c r="E50" s="8">
        <v>20.967619604999999</v>
      </c>
      <c r="F50" s="9" t="str">
        <f t="shared" si="9"/>
        <v>N/A</v>
      </c>
      <c r="G50" s="8">
        <v>23.374472709999999</v>
      </c>
      <c r="H50" s="9" t="str">
        <f t="shared" si="10"/>
        <v>N/A</v>
      </c>
      <c r="I50" s="10" t="s">
        <v>217</v>
      </c>
      <c r="J50" s="10">
        <v>11.48</v>
      </c>
      <c r="K50" s="9" t="str">
        <f t="shared" si="11"/>
        <v>Yes</v>
      </c>
    </row>
    <row r="51" spans="1:12" x14ac:dyDescent="0.2">
      <c r="A51" s="78" t="s">
        <v>50</v>
      </c>
      <c r="B51" s="5" t="s">
        <v>217</v>
      </c>
      <c r="C51" s="8" t="s">
        <v>217</v>
      </c>
      <c r="D51" s="9" t="str">
        <f t="shared" si="8"/>
        <v>N/A</v>
      </c>
      <c r="E51" s="8">
        <v>0</v>
      </c>
      <c r="F51" s="9" t="str">
        <f t="shared" si="9"/>
        <v>N/A</v>
      </c>
      <c r="G51" s="8">
        <v>0</v>
      </c>
      <c r="H51" s="9" t="str">
        <f t="shared" si="10"/>
        <v>N/A</v>
      </c>
      <c r="I51" s="10" t="s">
        <v>217</v>
      </c>
      <c r="J51" s="10" t="s">
        <v>1743</v>
      </c>
      <c r="K51" s="9" t="str">
        <f t="shared" si="11"/>
        <v>N/A</v>
      </c>
      <c r="L51" s="59"/>
    </row>
    <row r="52" spans="1:12" ht="12" customHeight="1" x14ac:dyDescent="0.2">
      <c r="A52" s="170" t="s">
        <v>1649</v>
      </c>
      <c r="B52" s="171"/>
      <c r="C52" s="171"/>
      <c r="D52" s="171"/>
      <c r="E52" s="171"/>
      <c r="F52" s="171"/>
      <c r="G52" s="171"/>
      <c r="H52" s="171"/>
      <c r="I52" s="171"/>
      <c r="J52" s="171"/>
      <c r="K52" s="172"/>
    </row>
    <row r="53" spans="1:12" x14ac:dyDescent="0.2">
      <c r="A53" s="167" t="s">
        <v>1647</v>
      </c>
      <c r="B53" s="168"/>
      <c r="C53" s="168"/>
      <c r="D53" s="168"/>
      <c r="E53" s="168"/>
      <c r="F53" s="168"/>
      <c r="G53" s="168"/>
      <c r="H53" s="168"/>
      <c r="I53" s="168"/>
      <c r="J53" s="168"/>
      <c r="K53" s="169"/>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ht="12.75" customHeight="1" x14ac:dyDescent="0.2">
      <c r="A6" s="2" t="s">
        <v>348</v>
      </c>
      <c r="B6" s="9" t="s">
        <v>217</v>
      </c>
      <c r="C6" s="26">
        <v>7</v>
      </c>
      <c r="D6" s="9" t="s">
        <v>217</v>
      </c>
      <c r="E6" s="26">
        <v>7</v>
      </c>
      <c r="F6" s="9" t="s">
        <v>217</v>
      </c>
      <c r="G6" s="26">
        <v>7</v>
      </c>
      <c r="H6" s="9" t="s">
        <v>217</v>
      </c>
      <c r="I6" s="10" t="s">
        <v>217</v>
      </c>
      <c r="J6" s="10" t="s">
        <v>217</v>
      </c>
      <c r="K6" s="9" t="s">
        <v>217</v>
      </c>
    </row>
    <row r="7" spans="1:11" x14ac:dyDescent="0.2">
      <c r="A7" s="3" t="s">
        <v>12</v>
      </c>
      <c r="B7" s="29" t="s">
        <v>217</v>
      </c>
      <c r="C7" s="30">
        <v>833199</v>
      </c>
      <c r="D7" s="31" t="str">
        <f>IF($B7="N/A","N/A",IF(C7&gt;15,"No",IF(C7&lt;-15,"No","Yes")))</f>
        <v>N/A</v>
      </c>
      <c r="E7" s="30">
        <v>877195</v>
      </c>
      <c r="F7" s="31" t="str">
        <f>IF($B7="N/A","N/A",IF(E7&gt;15,"No",IF(E7&lt;-15,"No","Yes")))</f>
        <v>N/A</v>
      </c>
      <c r="G7" s="30">
        <v>1015359</v>
      </c>
      <c r="H7" s="31" t="str">
        <f>IF($B7="N/A","N/A",IF(G7&gt;15,"No",IF(G7&lt;-15,"No","Yes")))</f>
        <v>N/A</v>
      </c>
      <c r="I7" s="32">
        <v>5.28</v>
      </c>
      <c r="J7" s="32">
        <v>15.75</v>
      </c>
      <c r="K7" s="31" t="str">
        <f t="shared" ref="K7:K22" si="0">IF(J7="Div by 0", "N/A", IF(J7="N/A","N/A", IF(J7&gt;30, "No", IF(J7&lt;-30, "No", "Yes"))))</f>
        <v>Yes</v>
      </c>
    </row>
    <row r="8" spans="1:11" x14ac:dyDescent="0.2">
      <c r="A8" s="3" t="s">
        <v>366</v>
      </c>
      <c r="B8" s="29" t="s">
        <v>217</v>
      </c>
      <c r="C8" s="30" t="s">
        <v>217</v>
      </c>
      <c r="D8" s="31" t="str">
        <f>IF($B8="N/A","N/A",IF(C8&gt;15,"No",IF(C8&lt;-15,"No","Yes")))</f>
        <v>N/A</v>
      </c>
      <c r="E8" s="30" t="s">
        <v>217</v>
      </c>
      <c r="F8" s="31" t="str">
        <f>IF($B8="N/A","N/A",IF(E8&gt;15,"No",IF(E8&lt;-15,"No","Yes")))</f>
        <v>N/A</v>
      </c>
      <c r="G8" s="33">
        <v>99.948688098999995</v>
      </c>
      <c r="H8" s="31" t="str">
        <f>IF($B8="N/A","N/A",IF(G8&gt;15,"No",IF(G8&lt;-15,"No","Yes")))</f>
        <v>N/A</v>
      </c>
      <c r="I8" s="32" t="s">
        <v>217</v>
      </c>
      <c r="J8" s="32" t="s">
        <v>217</v>
      </c>
      <c r="K8" s="31" t="str">
        <f t="shared" si="0"/>
        <v>N/A</v>
      </c>
    </row>
    <row r="9" spans="1:11" x14ac:dyDescent="0.2">
      <c r="A9" s="3" t="s">
        <v>119</v>
      </c>
      <c r="B9" s="34" t="s">
        <v>217</v>
      </c>
      <c r="C9" s="9">
        <v>0</v>
      </c>
      <c r="D9" s="9" t="str">
        <f>IF($B9="N/A","N/A",IF(C9&gt;15,"No",IF(C9&lt;-15,"No","Yes")))</f>
        <v>N/A</v>
      </c>
      <c r="E9" s="9">
        <v>0</v>
      </c>
      <c r="F9" s="9" t="str">
        <f>IF($B9="N/A","N/A",IF(E9&gt;15,"No",IF(E9&lt;-15,"No","Yes")))</f>
        <v>N/A</v>
      </c>
      <c r="G9" s="9">
        <v>5.13119005E-2</v>
      </c>
      <c r="H9" s="9" t="str">
        <f>IF($B9="N/A","N/A",IF(G9&gt;15,"No",IF(G9&lt;-15,"No","Yes")))</f>
        <v>N/A</v>
      </c>
      <c r="I9" s="10" t="s">
        <v>1743</v>
      </c>
      <c r="J9" s="10" t="s">
        <v>1743</v>
      </c>
      <c r="K9" s="9" t="str">
        <f t="shared" si="0"/>
        <v>N/A</v>
      </c>
    </row>
    <row r="10" spans="1:11" x14ac:dyDescent="0.2">
      <c r="A10" s="3" t="s">
        <v>120</v>
      </c>
      <c r="B10" s="34" t="s">
        <v>217</v>
      </c>
      <c r="C10" s="9">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3" t="s">
        <v>833</v>
      </c>
      <c r="B11" s="34" t="s">
        <v>218</v>
      </c>
      <c r="C11" s="9" t="s">
        <v>217</v>
      </c>
      <c r="D11" s="9" t="str">
        <f>IF(OR($B11="N/A",$C11="N/A"),"N/A",IF(C11&gt;100,"No",IF(C11&lt;95,"No","Yes")))</f>
        <v>N/A</v>
      </c>
      <c r="E11" s="9">
        <v>100</v>
      </c>
      <c r="F11" s="9" t="str">
        <f>IF(OR($B11="N/A",$E11="N/A"),"N/A",IF(E11&gt;100,"No",IF(E11&lt;95,"No","Yes")))</f>
        <v>Yes</v>
      </c>
      <c r="G11" s="9">
        <v>99.992711936999996</v>
      </c>
      <c r="H11" s="9" t="str">
        <f>IF($B11="N/A","N/A",IF(G11&gt;100,"No",IF(G11&lt;95,"No","Yes")))</f>
        <v>Yes</v>
      </c>
      <c r="I11" s="10" t="s">
        <v>217</v>
      </c>
      <c r="J11" s="10">
        <v>-7.0000000000000001E-3</v>
      </c>
      <c r="K11" s="9" t="str">
        <f t="shared" si="0"/>
        <v>Yes</v>
      </c>
    </row>
    <row r="12" spans="1:11" x14ac:dyDescent="0.2">
      <c r="A12" s="3" t="s">
        <v>352</v>
      </c>
      <c r="B12" s="34" t="s">
        <v>217</v>
      </c>
      <c r="C12" s="9" t="s">
        <v>217</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217</v>
      </c>
      <c r="J12" s="10" t="s">
        <v>1743</v>
      </c>
      <c r="K12" s="9" t="str">
        <f t="shared" si="0"/>
        <v>N/A</v>
      </c>
    </row>
    <row r="13" spans="1:11" x14ac:dyDescent="0.2">
      <c r="A13" s="3" t="s">
        <v>834</v>
      </c>
      <c r="B13" s="34" t="s">
        <v>218</v>
      </c>
      <c r="C13" s="9" t="s">
        <v>217</v>
      </c>
      <c r="D13" s="9" t="str">
        <f t="shared" si="1"/>
        <v>N/A</v>
      </c>
      <c r="E13" s="9">
        <v>0</v>
      </c>
      <c r="F13" s="9" t="str">
        <f t="shared" si="2"/>
        <v>No</v>
      </c>
      <c r="G13" s="9">
        <v>7.9479277799999998E-2</v>
      </c>
      <c r="H13" s="9" t="str">
        <f t="shared" si="3"/>
        <v>No</v>
      </c>
      <c r="I13" s="10" t="s">
        <v>217</v>
      </c>
      <c r="J13" s="10" t="s">
        <v>1743</v>
      </c>
      <c r="K13" s="9" t="str">
        <f t="shared" si="0"/>
        <v>N/A</v>
      </c>
    </row>
    <row r="14" spans="1:11" x14ac:dyDescent="0.2">
      <c r="A14" s="3" t="s">
        <v>13</v>
      </c>
      <c r="B14" s="34" t="s">
        <v>217</v>
      </c>
      <c r="C14" s="35">
        <v>833199</v>
      </c>
      <c r="D14" s="9" t="str">
        <f>IF($B14="N/A","N/A",IF(C14&gt;15,"No",IF(C14&lt;-15,"No","Yes")))</f>
        <v>N/A</v>
      </c>
      <c r="E14" s="35">
        <v>877195</v>
      </c>
      <c r="F14" s="9" t="str">
        <f>IF($B14="N/A","N/A",IF(E14&gt;15,"No",IF(E14&lt;-15,"No","Yes")))</f>
        <v>N/A</v>
      </c>
      <c r="G14" s="35">
        <v>1014838</v>
      </c>
      <c r="H14" s="9" t="str">
        <f>IF($B14="N/A","N/A",IF(G14&gt;15,"No",IF(G14&lt;-15,"No","Yes")))</f>
        <v>N/A</v>
      </c>
      <c r="I14" s="10">
        <v>5.28</v>
      </c>
      <c r="J14" s="10">
        <v>15.69</v>
      </c>
      <c r="K14" s="9" t="str">
        <f t="shared" si="0"/>
        <v>Yes</v>
      </c>
    </row>
    <row r="15" spans="1:11" ht="14.25" customHeight="1" x14ac:dyDescent="0.2">
      <c r="A15" s="3" t="s">
        <v>444</v>
      </c>
      <c r="B15" s="34" t="s">
        <v>217</v>
      </c>
      <c r="C15" s="9">
        <v>8.8293432901000006</v>
      </c>
      <c r="D15" s="9" t="str">
        <f>IF($B15="N/A","N/A",IF(C15&gt;15,"No",IF(C15&lt;-15,"No","Yes")))</f>
        <v>N/A</v>
      </c>
      <c r="E15" s="9">
        <v>6.4006292786000003</v>
      </c>
      <c r="F15" s="9" t="str">
        <f>IF($B15="N/A","N/A",IF(E15&gt;15,"No",IF(E15&lt;-15,"No","Yes")))</f>
        <v>N/A</v>
      </c>
      <c r="G15" s="9">
        <v>0.33906889569999998</v>
      </c>
      <c r="H15" s="9" t="str">
        <f>IF($B15="N/A","N/A",IF(G15&gt;15,"No",IF(G15&lt;-15,"No","Yes")))</f>
        <v>N/A</v>
      </c>
      <c r="I15" s="10">
        <v>-27.5</v>
      </c>
      <c r="J15" s="10">
        <v>-94.7</v>
      </c>
      <c r="K15" s="9" t="str">
        <f t="shared" si="0"/>
        <v>No</v>
      </c>
    </row>
    <row r="16" spans="1:11" ht="12.75" customHeight="1" x14ac:dyDescent="0.2">
      <c r="A16" s="3" t="s">
        <v>856</v>
      </c>
      <c r="B16" s="34" t="s">
        <v>217</v>
      </c>
      <c r="C16" s="36">
        <v>258.20094881</v>
      </c>
      <c r="D16" s="9" t="str">
        <f>IF($B16="N/A","N/A",IF(C16&gt;15,"No",IF(C16&lt;-15,"No","Yes")))</f>
        <v>N/A</v>
      </c>
      <c r="E16" s="36">
        <v>173.90916539</v>
      </c>
      <c r="F16" s="9" t="str">
        <f>IF($B16="N/A","N/A",IF(E16&gt;15,"No",IF(E16&lt;-15,"No","Yes")))</f>
        <v>N/A</v>
      </c>
      <c r="G16" s="36">
        <v>104.49636734000001</v>
      </c>
      <c r="H16" s="9" t="str">
        <f>IF($B16="N/A","N/A",IF(G16&gt;15,"No",IF(G16&lt;-15,"No","Yes")))</f>
        <v>N/A</v>
      </c>
      <c r="I16" s="10">
        <v>-32.6</v>
      </c>
      <c r="J16" s="10">
        <v>-39.9</v>
      </c>
      <c r="K16" s="9" t="str">
        <f t="shared" si="0"/>
        <v>No</v>
      </c>
    </row>
    <row r="17" spans="1:11" x14ac:dyDescent="0.2">
      <c r="A17" s="3" t="s">
        <v>131</v>
      </c>
      <c r="B17" s="34" t="s">
        <v>217</v>
      </c>
      <c r="C17" s="35">
        <v>7045</v>
      </c>
      <c r="D17" s="9" t="str">
        <f>IF($B17="N/A","N/A",IF(C17&gt;15,"No",IF(C17&lt;-15,"No","Yes")))</f>
        <v>N/A</v>
      </c>
      <c r="E17" s="35">
        <v>6338</v>
      </c>
      <c r="F17" s="9" t="str">
        <f>IF($B17="N/A","N/A",IF(E17&gt;15,"No",IF(E17&lt;-15,"No","Yes")))</f>
        <v>N/A</v>
      </c>
      <c r="G17" s="35">
        <v>813</v>
      </c>
      <c r="H17" s="9" t="str">
        <f>IF($B17="N/A","N/A",IF(G17&gt;15,"No",IF(G17&lt;-15,"No","Yes")))</f>
        <v>N/A</v>
      </c>
      <c r="I17" s="10">
        <v>-10</v>
      </c>
      <c r="J17" s="10">
        <v>-87.2</v>
      </c>
      <c r="K17" s="9" t="str">
        <f t="shared" si="0"/>
        <v>No</v>
      </c>
    </row>
    <row r="18" spans="1:11" x14ac:dyDescent="0.2">
      <c r="A18" s="3" t="s">
        <v>350</v>
      </c>
      <c r="B18" s="34" t="s">
        <v>217</v>
      </c>
      <c r="C18" s="35" t="s">
        <v>217</v>
      </c>
      <c r="D18" s="9" t="str">
        <f>IF($B18="N/A","N/A",IF(C18&gt;15,"No",IF(C18&lt;-15,"No","Yes")))</f>
        <v>N/A</v>
      </c>
      <c r="E18" s="35" t="s">
        <v>217</v>
      </c>
      <c r="F18" s="9" t="str">
        <f>IF($B18="N/A","N/A",IF(E18&gt;15,"No",IF(E18&lt;-15,"No","Yes")))</f>
        <v>N/A</v>
      </c>
      <c r="G18" s="8">
        <v>8.0070201800000004E-2</v>
      </c>
      <c r="H18" s="9" t="str">
        <f>IF($B18="N/A","N/A",IF(G18&gt;15,"No",IF(G18&lt;-15,"No","Yes")))</f>
        <v>N/A</v>
      </c>
      <c r="I18" s="10" t="s">
        <v>217</v>
      </c>
      <c r="J18" s="10" t="s">
        <v>217</v>
      </c>
      <c r="K18" s="9" t="str">
        <f t="shared" si="0"/>
        <v>N/A</v>
      </c>
    </row>
    <row r="19" spans="1:11" ht="27.75" customHeight="1" x14ac:dyDescent="0.2">
      <c r="A19" s="3" t="s">
        <v>835</v>
      </c>
      <c r="B19" s="34" t="s">
        <v>217</v>
      </c>
      <c r="C19" s="36">
        <v>130.15088714999999</v>
      </c>
      <c r="D19" s="9" t="str">
        <f>IF($B19="N/A","N/A",IF(C19&gt;60,"No",IF(C19&lt;15,"No","Yes")))</f>
        <v>N/A</v>
      </c>
      <c r="E19" s="36">
        <v>118.45203533999999</v>
      </c>
      <c r="F19" s="9" t="str">
        <f>IF($B19="N/A","N/A",IF(E19&gt;60,"No",IF(E19&lt;15,"No","Yes")))</f>
        <v>N/A</v>
      </c>
      <c r="G19" s="36">
        <v>71.586715866999995</v>
      </c>
      <c r="H19" s="9" t="str">
        <f>IF($B19="N/A","N/A",IF(G19&gt;60,"No",IF(G19&lt;15,"No","Yes")))</f>
        <v>N/A</v>
      </c>
      <c r="I19" s="10">
        <v>-8.99</v>
      </c>
      <c r="J19" s="10">
        <v>-39.6</v>
      </c>
      <c r="K19" s="9" t="str">
        <f t="shared" si="0"/>
        <v>No</v>
      </c>
    </row>
    <row r="20" spans="1:11" x14ac:dyDescent="0.2">
      <c r="A20" s="3" t="s">
        <v>27</v>
      </c>
      <c r="B20" s="34" t="s">
        <v>221</v>
      </c>
      <c r="C20" s="35">
        <v>0</v>
      </c>
      <c r="D20" s="9" t="str">
        <f>IF($B20="N/A","N/A",IF(C20="N/A","N/A",IF(C20=0,"Yes","No")))</f>
        <v>Yes</v>
      </c>
      <c r="E20" s="35">
        <v>0</v>
      </c>
      <c r="F20" s="9" t="str">
        <f>IF($B20="N/A","N/A",IF(E20="N/A","N/A",IF(E20=0,"Yes","No")))</f>
        <v>Yes</v>
      </c>
      <c r="G20" s="35">
        <v>0</v>
      </c>
      <c r="H20" s="9" t="str">
        <f>IF($B20="N/A","N/A",IF(G20=0,"Yes","No"))</f>
        <v>Yes</v>
      </c>
      <c r="I20" s="10" t="s">
        <v>1743</v>
      </c>
      <c r="J20" s="10" t="s">
        <v>1743</v>
      </c>
      <c r="K20" s="9" t="str">
        <f t="shared" si="0"/>
        <v>N/A</v>
      </c>
    </row>
    <row r="21" spans="1:11" x14ac:dyDescent="0.2">
      <c r="A21" s="3" t="s">
        <v>836</v>
      </c>
      <c r="B21" s="34" t="s">
        <v>217</v>
      </c>
      <c r="C21" s="9">
        <v>0</v>
      </c>
      <c r="D21" s="9" t="str">
        <f>IF($B21="N/A","N/A",IF(C21&gt;15,"No",IF(C21&lt;-15,"No","Yes")))</f>
        <v>N/A</v>
      </c>
      <c r="E21" s="9">
        <v>0</v>
      </c>
      <c r="F21" s="9" t="str">
        <f>IF($B21="N/A","N/A",IF(E21&gt;15,"No",IF(E21&lt;-15,"No","Yes")))</f>
        <v>N/A</v>
      </c>
      <c r="G21" s="9">
        <v>1.8712593E-3</v>
      </c>
      <c r="H21" s="9" t="str">
        <f>IF($B21="N/A","N/A",IF(G21&gt;15,"No",IF(G21&lt;-15,"No","Yes")))</f>
        <v>N/A</v>
      </c>
      <c r="I21" s="10" t="s">
        <v>1743</v>
      </c>
      <c r="J21" s="10" t="s">
        <v>1743</v>
      </c>
      <c r="K21" s="9" t="str">
        <f t="shared" si="0"/>
        <v>N/A</v>
      </c>
    </row>
    <row r="22" spans="1:11" x14ac:dyDescent="0.2">
      <c r="A22" s="3" t="s">
        <v>1723</v>
      </c>
      <c r="B22" s="34" t="s">
        <v>217</v>
      </c>
      <c r="C22" s="88">
        <v>0</v>
      </c>
      <c r="D22" s="9" t="str">
        <f>IF($B22="N/A","N/A",IF(C22&gt;15,"No",IF(C22&lt;-15,"No","Yes")))</f>
        <v>N/A</v>
      </c>
      <c r="E22" s="88">
        <v>0</v>
      </c>
      <c r="F22" s="9" t="str">
        <f>IF($B22="N/A","N/A",IF(E22&gt;15,"No",IF(E22&lt;-15,"No","Yes")))</f>
        <v>N/A</v>
      </c>
      <c r="G22" s="88">
        <v>0</v>
      </c>
      <c r="H22" s="9" t="str">
        <f>IF($B22="N/A","N/A",IF(G22&gt;15,"No",IF(G22&lt;-15,"No","Yes")))</f>
        <v>N/A</v>
      </c>
      <c r="I22" s="10" t="s">
        <v>1743</v>
      </c>
      <c r="J22" s="10" t="s">
        <v>1743</v>
      </c>
      <c r="K22" s="9" t="str">
        <f t="shared" si="0"/>
        <v>N/A</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3" t="s">
        <v>12</v>
      </c>
      <c r="B6" s="34" t="s">
        <v>217</v>
      </c>
      <c r="C6" s="35">
        <v>833199</v>
      </c>
      <c r="D6" s="9" t="str">
        <f>IF($B6="N/A","N/A",IF(C6&gt;15,"No",IF(C6&lt;-15,"No","Yes")))</f>
        <v>N/A</v>
      </c>
      <c r="E6" s="35">
        <v>877195</v>
      </c>
      <c r="F6" s="9" t="str">
        <f>IF($B6="N/A","N/A",IF(E6&gt;15,"No",IF(E6&lt;-15,"No","Yes")))</f>
        <v>N/A</v>
      </c>
      <c r="G6" s="35">
        <v>1014838</v>
      </c>
      <c r="H6" s="9" t="str">
        <f>IF($B6="N/A","N/A",IF(G6&gt;15,"No",IF(G6&lt;-15,"No","Yes")))</f>
        <v>N/A</v>
      </c>
      <c r="I6" s="10">
        <v>5.28</v>
      </c>
      <c r="J6" s="10">
        <v>15.69</v>
      </c>
      <c r="K6" s="9" t="str">
        <f t="shared" ref="K6:K18" si="0">IF(J6="Div by 0", "N/A", IF(J6="N/A","N/A", IF(J6&gt;30, "No", IF(J6&lt;-30, "No", "Yes"))))</f>
        <v>Yes</v>
      </c>
    </row>
    <row r="7" spans="1:11" x14ac:dyDescent="0.2">
      <c r="A7" s="3" t="s">
        <v>30</v>
      </c>
      <c r="B7" s="34"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4" t="s">
        <v>221</v>
      </c>
      <c r="C8" s="9">
        <v>0</v>
      </c>
      <c r="D8" s="9" t="str">
        <f>IF($B8="N/A","N/A",IF(C8=0,"Yes","No"))</f>
        <v>Yes</v>
      </c>
      <c r="E8" s="9">
        <v>0</v>
      </c>
      <c r="F8" s="9" t="str">
        <f>IF($B8="N/A","N/A",IF(E8=0,"Yes","No"))</f>
        <v>Yes</v>
      </c>
      <c r="G8" s="9">
        <v>0</v>
      </c>
      <c r="H8" s="9" t="str">
        <f>IF($B8="N/A","N/A",IF(G8=0,"Yes","No"))</f>
        <v>Yes</v>
      </c>
      <c r="I8" s="10" t="s">
        <v>1743</v>
      </c>
      <c r="J8" s="10" t="s">
        <v>1743</v>
      </c>
      <c r="K8" s="9" t="str">
        <f t="shared" si="0"/>
        <v>N/A</v>
      </c>
    </row>
    <row r="9" spans="1:11" x14ac:dyDescent="0.2">
      <c r="A9" s="3" t="s">
        <v>848</v>
      </c>
      <c r="B9" s="34" t="s">
        <v>275</v>
      </c>
      <c r="C9" s="36">
        <v>112.76100907</v>
      </c>
      <c r="D9" s="9" t="str">
        <f>IF($B9="N/A","N/A",IF(C9&gt;60,"No",IF(C9&lt;15,"No","Yes")))</f>
        <v>No</v>
      </c>
      <c r="E9" s="36">
        <v>102.43055079</v>
      </c>
      <c r="F9" s="9" t="str">
        <f>IF($B9="N/A","N/A",IF(E9&gt;60,"No",IF(E9&lt;15,"No","Yes")))</f>
        <v>No</v>
      </c>
      <c r="G9" s="36">
        <v>93.522395693000007</v>
      </c>
      <c r="H9" s="9" t="str">
        <f>IF($B9="N/A","N/A",IF(G9&gt;60,"No",IF(G9&lt;15,"No","Yes")))</f>
        <v>No</v>
      </c>
      <c r="I9" s="10">
        <v>-9.16</v>
      </c>
      <c r="J9" s="10">
        <v>-8.6999999999999993</v>
      </c>
      <c r="K9" s="9" t="str">
        <f t="shared" si="0"/>
        <v>Yes</v>
      </c>
    </row>
    <row r="10" spans="1:11" x14ac:dyDescent="0.2">
      <c r="A10" s="3" t="s">
        <v>14</v>
      </c>
      <c r="B10" s="34" t="s">
        <v>276</v>
      </c>
      <c r="C10" s="9">
        <v>0.82165245040000001</v>
      </c>
      <c r="D10" s="9" t="str">
        <f>IF($B10="N/A","N/A",IF(C10&gt;15,"No",IF(C10&lt;=0,"No","Yes")))</f>
        <v>Yes</v>
      </c>
      <c r="E10" s="9">
        <v>0.80176015599999995</v>
      </c>
      <c r="F10" s="9" t="str">
        <f>IF($B10="N/A","N/A",IF(E10&gt;15,"No",IF(E10&lt;=0,"No","Yes")))</f>
        <v>Yes</v>
      </c>
      <c r="G10" s="9">
        <v>0.76573797990000003</v>
      </c>
      <c r="H10" s="9" t="str">
        <f>IF($B10="N/A","N/A",IF(G10&gt;15,"No",IF(G10&lt;=0,"No","Yes")))</f>
        <v>Yes</v>
      </c>
      <c r="I10" s="10">
        <v>-2.42</v>
      </c>
      <c r="J10" s="10">
        <v>-4.49</v>
      </c>
      <c r="K10" s="9" t="str">
        <f t="shared" si="0"/>
        <v>Yes</v>
      </c>
    </row>
    <row r="11" spans="1:11" x14ac:dyDescent="0.2">
      <c r="A11" s="3" t="s">
        <v>871</v>
      </c>
      <c r="B11" s="34" t="s">
        <v>217</v>
      </c>
      <c r="C11" s="36">
        <v>84.952819164000005</v>
      </c>
      <c r="D11" s="9" t="str">
        <f>IF($B11="N/A","N/A",IF(C11&gt;15,"No",IF(C11&lt;-15,"No","Yes")))</f>
        <v>N/A</v>
      </c>
      <c r="E11" s="36">
        <v>145.14787430999999</v>
      </c>
      <c r="F11" s="9" t="str">
        <f>IF($B11="N/A","N/A",IF(E11&gt;15,"No",IF(E11&lt;-15,"No","Yes")))</f>
        <v>N/A</v>
      </c>
      <c r="G11" s="36">
        <v>119.32158023</v>
      </c>
      <c r="H11" s="9" t="str">
        <f>IF($B11="N/A","N/A",IF(G11&gt;15,"No",IF(G11&lt;-15,"No","Yes")))</f>
        <v>N/A</v>
      </c>
      <c r="I11" s="10">
        <v>70.86</v>
      </c>
      <c r="J11" s="10">
        <v>-17.8</v>
      </c>
      <c r="K11" s="9" t="str">
        <f t="shared" si="0"/>
        <v>Yes</v>
      </c>
    </row>
    <row r="12" spans="1:11" x14ac:dyDescent="0.2">
      <c r="A12" s="3" t="s">
        <v>932</v>
      </c>
      <c r="B12" s="34" t="s">
        <v>217</v>
      </c>
      <c r="C12" s="9">
        <v>1.10417799E-2</v>
      </c>
      <c r="D12" s="9" t="str">
        <f>IF($B12="N/A","N/A",IF(C12&gt;15,"No",IF(C12&lt;-15,"No","Yes")))</f>
        <v>N/A</v>
      </c>
      <c r="E12" s="9">
        <v>2.3369946199999998E-2</v>
      </c>
      <c r="F12" s="9" t="str">
        <f>IF($B12="N/A","N/A",IF(E12&gt;15,"No",IF(E12&lt;-15,"No","Yes")))</f>
        <v>N/A</v>
      </c>
      <c r="G12" s="9">
        <v>0.23925000839999999</v>
      </c>
      <c r="H12" s="9" t="str">
        <f>IF($B12="N/A","N/A",IF(G12&gt;15,"No",IF(G12&lt;-15,"No","Yes")))</f>
        <v>N/A</v>
      </c>
      <c r="I12" s="10">
        <v>111.7</v>
      </c>
      <c r="J12" s="10">
        <v>923.8</v>
      </c>
      <c r="K12" s="9" t="str">
        <f t="shared" si="0"/>
        <v>No</v>
      </c>
    </row>
    <row r="13" spans="1:11" x14ac:dyDescent="0.2">
      <c r="A13" s="3" t="s">
        <v>51</v>
      </c>
      <c r="B13" s="34" t="s">
        <v>277</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4" t="s">
        <v>278</v>
      </c>
      <c r="C14" s="9">
        <v>0</v>
      </c>
      <c r="D14" s="9" t="str">
        <f>IF($B14="N/A","N/A",IF(C14&gt;6,"No",IF(C14&lt;=0,"No","Yes")))</f>
        <v>No</v>
      </c>
      <c r="E14" s="9">
        <v>0</v>
      </c>
      <c r="F14" s="9" t="str">
        <f>IF($B14="N/A","N/A",IF(E14&gt;6,"No",IF(E14&lt;=0,"No","Yes")))</f>
        <v>No</v>
      </c>
      <c r="G14" s="9">
        <v>0</v>
      </c>
      <c r="H14" s="9" t="str">
        <f>IF($B14="N/A","N/A",IF(G14&gt;6,"No",IF(G14&lt;=0,"No","Yes")))</f>
        <v>No</v>
      </c>
      <c r="I14" s="10" t="s">
        <v>1743</v>
      </c>
      <c r="J14" s="10" t="s">
        <v>1743</v>
      </c>
      <c r="K14" s="9" t="str">
        <f t="shared" si="0"/>
        <v>N/A</v>
      </c>
    </row>
    <row r="15" spans="1:11" x14ac:dyDescent="0.2">
      <c r="A15" s="3" t="s">
        <v>168</v>
      </c>
      <c r="B15" s="34" t="s">
        <v>217</v>
      </c>
      <c r="C15" s="9">
        <v>99.963154059999994</v>
      </c>
      <c r="D15" s="9" t="str">
        <f>IF($B15="N/A","N/A",IF(C15&gt;15,"No",IF(C15&lt;-15,"No","Yes")))</f>
        <v>N/A</v>
      </c>
      <c r="E15" s="9">
        <v>99.959758093000005</v>
      </c>
      <c r="F15" s="9" t="str">
        <f>IF($B15="N/A","N/A",IF(E15&gt;15,"No",IF(E15&lt;-15,"No","Yes")))</f>
        <v>N/A</v>
      </c>
      <c r="G15" s="9">
        <v>99.925111200000003</v>
      </c>
      <c r="H15" s="9" t="str">
        <f>IF($B15="N/A","N/A",IF(G15&gt;15,"No",IF(G15&lt;-15,"No","Yes")))</f>
        <v>N/A</v>
      </c>
      <c r="I15" s="10">
        <v>-3.0000000000000001E-3</v>
      </c>
      <c r="J15" s="10">
        <v>-3.5000000000000003E-2</v>
      </c>
      <c r="K15" s="9" t="str">
        <f t="shared" si="0"/>
        <v>Yes</v>
      </c>
    </row>
    <row r="16" spans="1:11" x14ac:dyDescent="0.2">
      <c r="A16" s="3" t="s">
        <v>169</v>
      </c>
      <c r="B16" s="34" t="s">
        <v>279</v>
      </c>
      <c r="C16" s="9">
        <v>99.997719631999999</v>
      </c>
      <c r="D16" s="9" t="str">
        <f>IF($B16="N/A","N/A",IF(C16&gt;98,"Yes","No"))</f>
        <v>Yes</v>
      </c>
      <c r="E16" s="9">
        <v>100</v>
      </c>
      <c r="F16" s="9" t="str">
        <f>IF($B16="N/A","N/A",IF(E16&gt;98,"Yes","No"))</f>
        <v>Yes</v>
      </c>
      <c r="G16" s="9">
        <v>100</v>
      </c>
      <c r="H16" s="9" t="str">
        <f>IF($B16="N/A","N/A",IF(G16&gt;98,"Yes","No"))</f>
        <v>Yes</v>
      </c>
      <c r="I16" s="10">
        <v>2.3E-3</v>
      </c>
      <c r="J16" s="10">
        <v>0</v>
      </c>
      <c r="K16" s="9" t="str">
        <f t="shared" si="0"/>
        <v>Yes</v>
      </c>
    </row>
    <row r="17" spans="1:11" x14ac:dyDescent="0.2">
      <c r="A17" s="3" t="s">
        <v>21</v>
      </c>
      <c r="B17" s="34" t="s">
        <v>279</v>
      </c>
      <c r="C17" s="9">
        <v>99.222994747000001</v>
      </c>
      <c r="D17" s="9" t="str">
        <f>IF($B17="N/A","N/A",IF(C17&gt;98,"Yes","No"))</f>
        <v>Yes</v>
      </c>
      <c r="E17" s="9">
        <v>99.972868062000003</v>
      </c>
      <c r="F17" s="9" t="str">
        <f>IF($B17="N/A","N/A",IF(E17&gt;98,"Yes","No"))</f>
        <v>Yes</v>
      </c>
      <c r="G17" s="9">
        <v>99.973985995999996</v>
      </c>
      <c r="H17" s="9" t="str">
        <f>IF($B17="N/A","N/A",IF(G17&gt;98,"Yes","No"))</f>
        <v>Yes</v>
      </c>
      <c r="I17" s="10">
        <v>0.75570000000000004</v>
      </c>
      <c r="J17" s="10">
        <v>1.1000000000000001E-3</v>
      </c>
      <c r="K17" s="9" t="str">
        <f t="shared" si="0"/>
        <v>Yes</v>
      </c>
    </row>
    <row r="18" spans="1:11" x14ac:dyDescent="0.2">
      <c r="A18" s="3" t="s">
        <v>53</v>
      </c>
      <c r="B18" s="34" t="s">
        <v>279</v>
      </c>
      <c r="C18" s="9">
        <v>99.999879981000007</v>
      </c>
      <c r="D18" s="9" t="str">
        <f>IF($B18="N/A","N/A",IF(C18&gt;98,"Yes","No"))</f>
        <v>Yes</v>
      </c>
      <c r="E18" s="9">
        <v>100</v>
      </c>
      <c r="F18" s="9" t="str">
        <f>IF($B18="N/A","N/A",IF(E18&gt;98,"Yes","No"))</f>
        <v>Yes</v>
      </c>
      <c r="G18" s="9">
        <v>99.937526974999997</v>
      </c>
      <c r="H18" s="9" t="str">
        <f>IF($B18="N/A","N/A",IF(G18&gt;98,"Yes","No"))</f>
        <v>Yes</v>
      </c>
      <c r="I18" s="10">
        <v>1E-4</v>
      </c>
      <c r="J18" s="10">
        <v>-6.2E-2</v>
      </c>
      <c r="K18" s="9" t="str">
        <f t="shared" si="0"/>
        <v>Yes</v>
      </c>
    </row>
    <row r="19" spans="1:11" ht="12.75" customHeight="1" x14ac:dyDescent="0.2">
      <c r="A19" s="3" t="s">
        <v>678</v>
      </c>
      <c r="B19" s="34" t="s">
        <v>227</v>
      </c>
      <c r="C19" s="9">
        <v>99.89882369</v>
      </c>
      <c r="D19" s="9" t="str">
        <f>IF($B19="N/A","N/A",IF(C19&gt;100,"No",IF(C19&lt;98,"No","Yes")))</f>
        <v>Yes</v>
      </c>
      <c r="E19" s="9">
        <v>99.927610165999994</v>
      </c>
      <c r="F19" s="9" t="str">
        <f>IF($B19="N/A","N/A",IF(E19&gt;100,"No",IF(E19&lt;98,"No","Yes")))</f>
        <v>Yes</v>
      </c>
      <c r="G19" s="9">
        <v>99.736805282999995</v>
      </c>
      <c r="H19" s="9" t="str">
        <f>IF($B19="N/A","N/A",IF(G19&gt;100,"No",IF(G19&lt;98,"No","Yes")))</f>
        <v>Yes</v>
      </c>
      <c r="I19" s="10">
        <v>2.8799999999999999E-2</v>
      </c>
      <c r="J19" s="10">
        <v>-0.191</v>
      </c>
      <c r="K19" s="9" t="str">
        <f>IF(J19="Div by 0", "N/A", IF(J19="N/A","N/A", IF(J19&gt;30, "No", IF(J19&lt;-30, "No", "Yes"))))</f>
        <v>Yes</v>
      </c>
    </row>
    <row r="20" spans="1:11" x14ac:dyDescent="0.2">
      <c r="A20" s="3" t="s">
        <v>679</v>
      </c>
      <c r="B20" s="34" t="s">
        <v>227</v>
      </c>
      <c r="C20" s="9">
        <v>99.967354737999997</v>
      </c>
      <c r="D20" s="9" t="str">
        <f>IF($B20="N/A","N/A",IF(C20&gt;100,"No",IF(C20&lt;98,"No","Yes")))</f>
        <v>Yes</v>
      </c>
      <c r="E20" s="9">
        <v>99.986206031999998</v>
      </c>
      <c r="F20" s="9" t="str">
        <f>IF($B20="N/A","N/A",IF(E20&gt;100,"No",IF(E20&lt;98,"No","Yes")))</f>
        <v>Yes</v>
      </c>
      <c r="G20" s="9">
        <v>99.918213546999993</v>
      </c>
      <c r="H20" s="9" t="str">
        <f>IF($B20="N/A","N/A",IF(G20&gt;100,"No",IF(G20&lt;98,"No","Yes")))</f>
        <v>Yes</v>
      </c>
      <c r="I20" s="10">
        <v>1.89E-2</v>
      </c>
      <c r="J20" s="10">
        <v>-6.8000000000000005E-2</v>
      </c>
      <c r="K20" s="9" t="str">
        <f>IF(J20="Div by 0", "N/A", IF(J20="N/A","N/A", IF(J20&gt;30, "No", IF(J20&lt;-30, "No", "Yes"))))</f>
        <v>Yes</v>
      </c>
    </row>
    <row r="21" spans="1:11" x14ac:dyDescent="0.2">
      <c r="A21" s="3" t="s">
        <v>680</v>
      </c>
      <c r="B21" s="34" t="s">
        <v>227</v>
      </c>
      <c r="C21" s="9">
        <v>99.967354737999997</v>
      </c>
      <c r="D21" s="9" t="str">
        <f>IF($B21="N/A","N/A",IF(C21&gt;100,"No",IF(C21&lt;98,"No","Yes")))</f>
        <v>Yes</v>
      </c>
      <c r="E21" s="9">
        <v>99.986206031999998</v>
      </c>
      <c r="F21" s="9" t="str">
        <f>IF($B21="N/A","N/A",IF(E21&gt;100,"No",IF(E21&lt;98,"No","Yes")))</f>
        <v>Yes</v>
      </c>
      <c r="G21" s="9">
        <v>99.918213546999993</v>
      </c>
      <c r="H21" s="9" t="str">
        <f>IF($B21="N/A","N/A",IF(G21&gt;100,"No",IF(G21&lt;98,"No","Yes")))</f>
        <v>Yes</v>
      </c>
      <c r="I21" s="10">
        <v>1.89E-2</v>
      </c>
      <c r="J21" s="10">
        <v>-6.8000000000000005E-2</v>
      </c>
      <c r="K21" s="9" t="str">
        <f>IF(J21="Div by 0", "N/A", IF(J21="N/A","N/A", IF(J21&gt;30, "No", IF(J21&lt;-30, "No", "Yes"))))</f>
        <v>Yes</v>
      </c>
    </row>
    <row r="22" spans="1:11" ht="13.5" customHeight="1" x14ac:dyDescent="0.2">
      <c r="A22" s="3" t="s">
        <v>1724</v>
      </c>
      <c r="B22" s="34" t="s">
        <v>217</v>
      </c>
      <c r="C22" s="9">
        <v>69.593578484999995</v>
      </c>
      <c r="D22" s="9" t="str">
        <f>IF($B22="N/A","N/A",IF(C22&gt;15,"No",IF(C22&lt;-15,"No","Yes")))</f>
        <v>N/A</v>
      </c>
      <c r="E22" s="9">
        <v>67.725876229999997</v>
      </c>
      <c r="F22" s="9" t="str">
        <f>IF($B22="N/A","N/A",IF(E22&gt;15,"No",IF(E22&lt;-15,"No","Yes")))</f>
        <v>N/A</v>
      </c>
      <c r="G22" s="9">
        <v>68.755111653</v>
      </c>
      <c r="H22" s="9" t="str">
        <f>IF($B22="N/A","N/A",IF(G22&gt;15,"No",IF(G22&lt;-15,"No","Yes")))</f>
        <v>N/A</v>
      </c>
      <c r="I22" s="10">
        <v>-2.68</v>
      </c>
      <c r="J22" s="10">
        <v>1.52</v>
      </c>
      <c r="K22" s="9" t="str">
        <f t="shared" ref="K22:K31" si="1">IF(J22="Div by 0", "N/A", IF(J22="N/A","N/A", IF(J22&gt;30, "No", IF(J22&lt;-30, "No", "Yes"))))</f>
        <v>Yes</v>
      </c>
    </row>
    <row r="23" spans="1:11" x14ac:dyDescent="0.2">
      <c r="A23" s="3" t="s">
        <v>933</v>
      </c>
      <c r="B23" s="34" t="s">
        <v>217</v>
      </c>
      <c r="C23" s="9">
        <v>30.336690273999999</v>
      </c>
      <c r="D23" s="9" t="str">
        <f>IF($B23="N/A","N/A",IF(C23&gt;15,"No",IF(C23&lt;-15,"No","Yes")))</f>
        <v>N/A</v>
      </c>
      <c r="E23" s="9">
        <v>32.221341891000002</v>
      </c>
      <c r="F23" s="9" t="str">
        <f>IF($B23="N/A","N/A",IF(E23&gt;15,"No",IF(E23&lt;-15,"No","Yes")))</f>
        <v>N/A</v>
      </c>
      <c r="G23" s="9">
        <v>31.117577387000001</v>
      </c>
      <c r="H23" s="9" t="str">
        <f>IF($B23="N/A","N/A",IF(G23&gt;15,"No",IF(G23&lt;-15,"No","Yes")))</f>
        <v>N/A</v>
      </c>
      <c r="I23" s="10">
        <v>6.2119999999999997</v>
      </c>
      <c r="J23" s="10">
        <v>-3.43</v>
      </c>
      <c r="K23" s="9" t="str">
        <f t="shared" si="1"/>
        <v>Yes</v>
      </c>
    </row>
    <row r="24" spans="1:11" ht="25.5" x14ac:dyDescent="0.2">
      <c r="A24" s="3" t="s">
        <v>934</v>
      </c>
      <c r="B24" s="34" t="s">
        <v>217</v>
      </c>
      <c r="C24" s="9">
        <v>2.0403289E-3</v>
      </c>
      <c r="D24" s="9" t="str">
        <f>IF($B24="N/A","N/A",IF(C24&gt;15,"No",IF(C24&lt;-15,"No","Yes")))</f>
        <v>N/A</v>
      </c>
      <c r="E24" s="9">
        <v>5.0159884999999996E-3</v>
      </c>
      <c r="F24" s="9" t="str">
        <f>IF($B24="N/A","N/A",IF(E24&gt;15,"No",IF(E24&lt;-15,"No","Yes")))</f>
        <v>N/A</v>
      </c>
      <c r="G24" s="9">
        <v>9.0654862999999999E-3</v>
      </c>
      <c r="H24" s="9" t="str">
        <f>IF($B24="N/A","N/A",IF(G24&gt;15,"No",IF(G24&lt;-15,"No","Yes")))</f>
        <v>N/A</v>
      </c>
      <c r="I24" s="10">
        <v>145.80000000000001</v>
      </c>
      <c r="J24" s="10">
        <v>80.73</v>
      </c>
      <c r="K24" s="9" t="str">
        <f t="shared" si="1"/>
        <v>No</v>
      </c>
    </row>
    <row r="25" spans="1:11" x14ac:dyDescent="0.2">
      <c r="A25" s="3" t="s">
        <v>170</v>
      </c>
      <c r="B25" s="34" t="s">
        <v>217</v>
      </c>
      <c r="C25" s="9">
        <v>99.967354737999997</v>
      </c>
      <c r="D25" s="9" t="str">
        <f t="shared" ref="D25:D27" si="2">IF($B25="N/A","N/A",IF(C25&gt;15,"No",IF(C25&lt;-15,"No","Yes")))</f>
        <v>N/A</v>
      </c>
      <c r="E25" s="9">
        <v>99.986206031999998</v>
      </c>
      <c r="F25" s="9" t="str">
        <f t="shared" ref="F25:F27" si="3">IF($B25="N/A","N/A",IF(E25&gt;15,"No",IF(E25&lt;-15,"No","Yes")))</f>
        <v>N/A</v>
      </c>
      <c r="G25" s="9">
        <v>99.918213546999993</v>
      </c>
      <c r="H25" s="9" t="str">
        <f t="shared" ref="H25:H27" si="4">IF($B25="N/A","N/A",IF(G25&gt;15,"No",IF(G25&lt;-15,"No","Yes")))</f>
        <v>N/A</v>
      </c>
      <c r="I25" s="10">
        <v>1.89E-2</v>
      </c>
      <c r="J25" s="10">
        <v>-6.8000000000000005E-2</v>
      </c>
      <c r="K25" s="9" t="str">
        <f t="shared" si="1"/>
        <v>Yes</v>
      </c>
    </row>
    <row r="26" spans="1:11" x14ac:dyDescent="0.2">
      <c r="A26" s="3" t="s">
        <v>171</v>
      </c>
      <c r="B26" s="34" t="s">
        <v>217</v>
      </c>
      <c r="C26" s="9">
        <v>99.967354737999997</v>
      </c>
      <c r="D26" s="9" t="str">
        <f t="shared" si="2"/>
        <v>N/A</v>
      </c>
      <c r="E26" s="9">
        <v>99.986206031999998</v>
      </c>
      <c r="F26" s="9" t="str">
        <f t="shared" si="3"/>
        <v>N/A</v>
      </c>
      <c r="G26" s="9">
        <v>99.918213546999993</v>
      </c>
      <c r="H26" s="9" t="str">
        <f t="shared" si="4"/>
        <v>N/A</v>
      </c>
      <c r="I26" s="10">
        <v>1.89E-2</v>
      </c>
      <c r="J26" s="10">
        <v>-6.8000000000000005E-2</v>
      </c>
      <c r="K26" s="9" t="str">
        <f t="shared" si="1"/>
        <v>Yes</v>
      </c>
    </row>
    <row r="27" spans="1:11" x14ac:dyDescent="0.2">
      <c r="A27" s="3" t="s">
        <v>172</v>
      </c>
      <c r="B27" s="34" t="s">
        <v>217</v>
      </c>
      <c r="C27" s="9">
        <v>99.967354737999997</v>
      </c>
      <c r="D27" s="9" t="str">
        <f t="shared" si="2"/>
        <v>N/A</v>
      </c>
      <c r="E27" s="9">
        <v>99.986206031999998</v>
      </c>
      <c r="F27" s="9" t="str">
        <f t="shared" si="3"/>
        <v>N/A</v>
      </c>
      <c r="G27" s="9">
        <v>99.918213546999993</v>
      </c>
      <c r="H27" s="9" t="str">
        <f t="shared" si="4"/>
        <v>N/A</v>
      </c>
      <c r="I27" s="10">
        <v>1.89E-2</v>
      </c>
      <c r="J27" s="10">
        <v>-6.8000000000000005E-2</v>
      </c>
      <c r="K27" s="9" t="str">
        <f t="shared" si="1"/>
        <v>Yes</v>
      </c>
    </row>
    <row r="28" spans="1:11" x14ac:dyDescent="0.2">
      <c r="A28" s="3" t="s">
        <v>54</v>
      </c>
      <c r="B28" s="34" t="s">
        <v>217</v>
      </c>
      <c r="C28" s="9">
        <v>6.5322930055999997</v>
      </c>
      <c r="D28" s="9" t="str">
        <f>IF($B28="N/A","N/A",IF(C28&gt;15,"No",IF(C28&lt;-15,"No","Yes")))</f>
        <v>N/A</v>
      </c>
      <c r="E28" s="9">
        <v>6.6191667759000001</v>
      </c>
      <c r="F28" s="9" t="str">
        <f>IF($B28="N/A","N/A",IF(E28&gt;15,"No",IF(E28&lt;-15,"No","Yes")))</f>
        <v>N/A</v>
      </c>
      <c r="G28" s="9">
        <v>6.6338666861000002</v>
      </c>
      <c r="H28" s="9" t="str">
        <f>IF($B28="N/A","N/A",IF(G28&gt;15,"No",IF(G28&lt;-15,"No","Yes")))</f>
        <v>N/A</v>
      </c>
      <c r="I28" s="10">
        <v>1.33</v>
      </c>
      <c r="J28" s="10">
        <v>0.22209999999999999</v>
      </c>
      <c r="K28" s="9" t="str">
        <f t="shared" si="1"/>
        <v>Yes</v>
      </c>
    </row>
    <row r="29" spans="1:11" x14ac:dyDescent="0.2">
      <c r="A29" s="3" t="s">
        <v>55</v>
      </c>
      <c r="B29" s="34" t="s">
        <v>217</v>
      </c>
      <c r="C29" s="9">
        <v>93.435061731999994</v>
      </c>
      <c r="D29" s="9" t="str">
        <f>IF($B29="N/A","N/A",IF(C29&gt;15,"No",IF(C29&lt;-15,"No","Yes")))</f>
        <v>N/A</v>
      </c>
      <c r="E29" s="9">
        <v>93.367039255999998</v>
      </c>
      <c r="F29" s="9" t="str">
        <f>IF($B29="N/A","N/A",IF(E29&gt;15,"No",IF(E29&lt;-15,"No","Yes")))</f>
        <v>N/A</v>
      </c>
      <c r="G29" s="9">
        <v>93.284346861000003</v>
      </c>
      <c r="H29" s="9" t="str">
        <f>IF($B29="N/A","N/A",IF(G29&gt;15,"No",IF(G29&lt;-15,"No","Yes")))</f>
        <v>N/A</v>
      </c>
      <c r="I29" s="10">
        <v>-7.2999999999999995E-2</v>
      </c>
      <c r="J29" s="10">
        <v>-8.8999999999999996E-2</v>
      </c>
      <c r="K29" s="9" t="str">
        <f t="shared" si="1"/>
        <v>Yes</v>
      </c>
    </row>
    <row r="30" spans="1:11" x14ac:dyDescent="0.2">
      <c r="A30" s="3" t="s">
        <v>56</v>
      </c>
      <c r="B30" s="34" t="s">
        <v>217</v>
      </c>
      <c r="C30" s="9">
        <v>62.029839209999999</v>
      </c>
      <c r="D30" s="9" t="str">
        <f>IF($B30="N/A","N/A",IF(C30&gt;15,"No",IF(C30&lt;-15,"No","Yes")))</f>
        <v>N/A</v>
      </c>
      <c r="E30" s="9">
        <v>65.744560788000001</v>
      </c>
      <c r="F30" s="9" t="str">
        <f>IF($B30="N/A","N/A",IF(E30&gt;15,"No",IF(E30&lt;-15,"No","Yes")))</f>
        <v>N/A</v>
      </c>
      <c r="G30" s="9">
        <v>67.615915052000005</v>
      </c>
      <c r="H30" s="9" t="str">
        <f>IF($B30="N/A","N/A",IF(G30&gt;15,"No",IF(G30&lt;-15,"No","Yes")))</f>
        <v>N/A</v>
      </c>
      <c r="I30" s="10">
        <v>5.9889999999999999</v>
      </c>
      <c r="J30" s="10">
        <v>2.8460000000000001</v>
      </c>
      <c r="K30" s="9" t="str">
        <f t="shared" si="1"/>
        <v>Yes</v>
      </c>
    </row>
    <row r="31" spans="1:11" x14ac:dyDescent="0.2">
      <c r="A31" s="3" t="s">
        <v>57</v>
      </c>
      <c r="B31" s="34" t="s">
        <v>217</v>
      </c>
      <c r="C31" s="9">
        <v>34.816292386000001</v>
      </c>
      <c r="D31" s="9" t="str">
        <f>IF($B31="N/A","N/A",IF(C31&gt;15,"No",IF(C31&lt;-15,"No","Yes")))</f>
        <v>N/A</v>
      </c>
      <c r="E31" s="9">
        <v>31.759642953</v>
      </c>
      <c r="F31" s="9" t="str">
        <f>IF($B31="N/A","N/A",IF(E31&gt;15,"No",IF(E31&lt;-15,"No","Yes")))</f>
        <v>N/A</v>
      </c>
      <c r="G31" s="9">
        <v>29.460859762999998</v>
      </c>
      <c r="H31" s="9" t="str">
        <f>IF($B31="N/A","N/A",IF(G31&gt;15,"No",IF(G31&lt;-15,"No","Yes")))</f>
        <v>N/A</v>
      </c>
      <c r="I31" s="10">
        <v>-8.7799999999999994</v>
      </c>
      <c r="J31" s="10">
        <v>-7.24</v>
      </c>
      <c r="K31" s="9" t="str">
        <f t="shared" si="1"/>
        <v>Yes</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2" t="s">
        <v>12</v>
      </c>
      <c r="B6" s="77" t="s">
        <v>217</v>
      </c>
      <c r="C6" s="35" t="s">
        <v>217</v>
      </c>
      <c r="D6" s="9" t="str">
        <f t="shared" ref="D6:F18" si="0">IF($B6="N/A","N/A",IF(C6&lt;0,"No","Yes"))</f>
        <v>N/A</v>
      </c>
      <c r="E6" s="35">
        <v>0</v>
      </c>
      <c r="F6" s="9" t="str">
        <f t="shared" si="0"/>
        <v>N/A</v>
      </c>
      <c r="G6" s="35">
        <v>521</v>
      </c>
      <c r="H6" s="9" t="str">
        <f t="shared" ref="H6:H18" si="1">IF($B6="N/A","N/A",IF(G6&lt;0,"No","Yes"))</f>
        <v>N/A</v>
      </c>
      <c r="I6" s="10" t="s">
        <v>217</v>
      </c>
      <c r="J6" s="10" t="s">
        <v>1743</v>
      </c>
      <c r="K6" s="9" t="str">
        <f t="shared" ref="K6:K18" si="2">IF(J6="Div by 0", "N/A", IF(J6="N/A","N/A", IF(J6&gt;30, "No", IF(J6&lt;-30, "No", "Yes"))))</f>
        <v>N/A</v>
      </c>
    </row>
    <row r="7" spans="1:11" x14ac:dyDescent="0.2">
      <c r="A7" s="25" t="s">
        <v>445</v>
      </c>
      <c r="B7" s="77" t="s">
        <v>217</v>
      </c>
      <c r="C7" s="9" t="s">
        <v>217</v>
      </c>
      <c r="D7" s="9" t="str">
        <f t="shared" si="0"/>
        <v>N/A</v>
      </c>
      <c r="E7" s="9" t="s">
        <v>1743</v>
      </c>
      <c r="F7" s="9" t="str">
        <f t="shared" si="0"/>
        <v>N/A</v>
      </c>
      <c r="G7" s="9">
        <v>0</v>
      </c>
      <c r="H7" s="9" t="str">
        <f t="shared" si="1"/>
        <v>N/A</v>
      </c>
      <c r="I7" s="10" t="s">
        <v>217</v>
      </c>
      <c r="J7" s="10" t="s">
        <v>1743</v>
      </c>
      <c r="K7" s="9" t="str">
        <f t="shared" si="2"/>
        <v>N/A</v>
      </c>
    </row>
    <row r="8" spans="1:11" x14ac:dyDescent="0.2">
      <c r="A8" s="25" t="s">
        <v>446</v>
      </c>
      <c r="B8" s="77" t="s">
        <v>217</v>
      </c>
      <c r="C8" s="9" t="s">
        <v>217</v>
      </c>
      <c r="D8" s="9" t="str">
        <f t="shared" si="0"/>
        <v>N/A</v>
      </c>
      <c r="E8" s="9" t="s">
        <v>1743</v>
      </c>
      <c r="F8" s="9" t="str">
        <f t="shared" si="0"/>
        <v>N/A</v>
      </c>
      <c r="G8" s="9">
        <v>1.5355086372</v>
      </c>
      <c r="H8" s="9" t="str">
        <f t="shared" si="1"/>
        <v>N/A</v>
      </c>
      <c r="I8" s="10" t="s">
        <v>217</v>
      </c>
      <c r="J8" s="10" t="s">
        <v>1743</v>
      </c>
      <c r="K8" s="9" t="str">
        <f t="shared" si="2"/>
        <v>N/A</v>
      </c>
    </row>
    <row r="9" spans="1:11" x14ac:dyDescent="0.2">
      <c r="A9" s="25" t="s">
        <v>447</v>
      </c>
      <c r="B9" s="77" t="s">
        <v>217</v>
      </c>
      <c r="C9" s="9" t="s">
        <v>217</v>
      </c>
      <c r="D9" s="9" t="str">
        <f t="shared" si="0"/>
        <v>N/A</v>
      </c>
      <c r="E9" s="9" t="s">
        <v>1743</v>
      </c>
      <c r="F9" s="9" t="str">
        <f t="shared" si="0"/>
        <v>N/A</v>
      </c>
      <c r="G9" s="9">
        <v>69.865642993999998</v>
      </c>
      <c r="H9" s="9" t="str">
        <f t="shared" si="1"/>
        <v>N/A</v>
      </c>
      <c r="I9" s="10" t="s">
        <v>217</v>
      </c>
      <c r="J9" s="10" t="s">
        <v>1743</v>
      </c>
      <c r="K9" s="9" t="str">
        <f t="shared" si="2"/>
        <v>N/A</v>
      </c>
    </row>
    <row r="10" spans="1:11" x14ac:dyDescent="0.2">
      <c r="A10" s="25" t="s">
        <v>448</v>
      </c>
      <c r="B10" s="77" t="s">
        <v>217</v>
      </c>
      <c r="C10" s="9" t="s">
        <v>217</v>
      </c>
      <c r="D10" s="9" t="str">
        <f t="shared" si="0"/>
        <v>N/A</v>
      </c>
      <c r="E10" s="9" t="s">
        <v>1743</v>
      </c>
      <c r="F10" s="9" t="str">
        <f t="shared" si="0"/>
        <v>N/A</v>
      </c>
      <c r="G10" s="9">
        <v>27.831094050000001</v>
      </c>
      <c r="H10" s="9" t="str">
        <f t="shared" si="1"/>
        <v>N/A</v>
      </c>
      <c r="I10" s="10" t="s">
        <v>217</v>
      </c>
      <c r="J10" s="10" t="s">
        <v>1743</v>
      </c>
      <c r="K10" s="9" t="str">
        <f t="shared" si="2"/>
        <v>N/A</v>
      </c>
    </row>
    <row r="11" spans="1:11" x14ac:dyDescent="0.2">
      <c r="A11" s="2" t="s">
        <v>211</v>
      </c>
      <c r="B11" s="77" t="s">
        <v>217</v>
      </c>
      <c r="C11" s="9" t="s">
        <v>217</v>
      </c>
      <c r="D11" s="9" t="str">
        <f t="shared" si="0"/>
        <v>N/A</v>
      </c>
      <c r="E11" s="9" t="s">
        <v>1743</v>
      </c>
      <c r="F11" s="9" t="str">
        <f t="shared" si="0"/>
        <v>N/A</v>
      </c>
      <c r="G11" s="9">
        <v>100</v>
      </c>
      <c r="H11" s="9" t="str">
        <f t="shared" si="1"/>
        <v>N/A</v>
      </c>
      <c r="I11" s="10" t="s">
        <v>217</v>
      </c>
      <c r="J11" s="10" t="s">
        <v>1743</v>
      </c>
      <c r="K11" s="9" t="str">
        <f t="shared" si="2"/>
        <v>N/A</v>
      </c>
    </row>
    <row r="12" spans="1:11" x14ac:dyDescent="0.2">
      <c r="A12" s="2" t="s">
        <v>932</v>
      </c>
      <c r="B12" s="77" t="s">
        <v>217</v>
      </c>
      <c r="C12" s="9" t="s">
        <v>217</v>
      </c>
      <c r="D12" s="9" t="str">
        <f t="shared" si="0"/>
        <v>N/A</v>
      </c>
      <c r="E12" s="9" t="s">
        <v>1743</v>
      </c>
      <c r="F12" s="9" t="str">
        <f t="shared" si="0"/>
        <v>N/A</v>
      </c>
      <c r="G12" s="9">
        <v>0</v>
      </c>
      <c r="H12" s="9" t="str">
        <f t="shared" si="1"/>
        <v>N/A</v>
      </c>
      <c r="I12" s="10" t="s">
        <v>217</v>
      </c>
      <c r="J12" s="10" t="s">
        <v>1743</v>
      </c>
      <c r="K12" s="9" t="str">
        <f t="shared" si="2"/>
        <v>N/A</v>
      </c>
    </row>
    <row r="13" spans="1:11" x14ac:dyDescent="0.2">
      <c r="A13" s="2" t="s">
        <v>51</v>
      </c>
      <c r="B13" s="77" t="s">
        <v>217</v>
      </c>
      <c r="C13" s="9" t="s">
        <v>217</v>
      </c>
      <c r="D13" s="9" t="str">
        <f t="shared" si="0"/>
        <v>N/A</v>
      </c>
      <c r="E13" s="9" t="s">
        <v>1743</v>
      </c>
      <c r="F13" s="9" t="str">
        <f t="shared" si="0"/>
        <v>N/A</v>
      </c>
      <c r="G13" s="9">
        <v>100</v>
      </c>
      <c r="H13" s="9" t="str">
        <f t="shared" si="1"/>
        <v>N/A</v>
      </c>
      <c r="I13" s="10" t="s">
        <v>217</v>
      </c>
      <c r="J13" s="10" t="s">
        <v>1743</v>
      </c>
      <c r="K13" s="9" t="str">
        <f t="shared" si="2"/>
        <v>N/A</v>
      </c>
    </row>
    <row r="14" spans="1:11" x14ac:dyDescent="0.2">
      <c r="A14" s="2" t="s">
        <v>52</v>
      </c>
      <c r="B14" s="77" t="s">
        <v>217</v>
      </c>
      <c r="C14" s="9" t="s">
        <v>217</v>
      </c>
      <c r="D14" s="9" t="str">
        <f t="shared" si="0"/>
        <v>N/A</v>
      </c>
      <c r="E14" s="9" t="s">
        <v>1743</v>
      </c>
      <c r="F14" s="9" t="str">
        <f t="shared" si="0"/>
        <v>N/A</v>
      </c>
      <c r="G14" s="9">
        <v>0</v>
      </c>
      <c r="H14" s="9" t="str">
        <f t="shared" si="1"/>
        <v>N/A</v>
      </c>
      <c r="I14" s="10" t="s">
        <v>217</v>
      </c>
      <c r="J14" s="10" t="s">
        <v>1743</v>
      </c>
      <c r="K14" s="9" t="str">
        <f t="shared" si="2"/>
        <v>N/A</v>
      </c>
    </row>
    <row r="15" spans="1:11" x14ac:dyDescent="0.2">
      <c r="A15" s="2" t="s">
        <v>168</v>
      </c>
      <c r="B15" s="77" t="s">
        <v>217</v>
      </c>
      <c r="C15" s="9" t="s">
        <v>217</v>
      </c>
      <c r="D15" s="9" t="str">
        <f t="shared" si="0"/>
        <v>N/A</v>
      </c>
      <c r="E15" s="9" t="s">
        <v>1743</v>
      </c>
      <c r="F15" s="9" t="str">
        <f t="shared" si="0"/>
        <v>N/A</v>
      </c>
      <c r="G15" s="9">
        <v>0</v>
      </c>
      <c r="H15" s="9" t="str">
        <f t="shared" si="1"/>
        <v>N/A</v>
      </c>
      <c r="I15" s="10" t="s">
        <v>217</v>
      </c>
      <c r="J15" s="10" t="s">
        <v>1743</v>
      </c>
      <c r="K15" s="9" t="str">
        <f t="shared" si="2"/>
        <v>N/A</v>
      </c>
    </row>
    <row r="16" spans="1:11" x14ac:dyDescent="0.2">
      <c r="A16" s="2" t="s">
        <v>169</v>
      </c>
      <c r="B16" s="77" t="s">
        <v>217</v>
      </c>
      <c r="C16" s="9" t="s">
        <v>217</v>
      </c>
      <c r="D16" s="9" t="str">
        <f t="shared" si="0"/>
        <v>N/A</v>
      </c>
      <c r="E16" s="9" t="s">
        <v>1743</v>
      </c>
      <c r="F16" s="9" t="str">
        <f t="shared" si="0"/>
        <v>N/A</v>
      </c>
      <c r="G16" s="9">
        <v>100</v>
      </c>
      <c r="H16" s="9" t="str">
        <f t="shared" si="1"/>
        <v>N/A</v>
      </c>
      <c r="I16" s="10" t="s">
        <v>217</v>
      </c>
      <c r="J16" s="10" t="s">
        <v>1743</v>
      </c>
      <c r="K16" s="9" t="str">
        <f t="shared" si="2"/>
        <v>N/A</v>
      </c>
    </row>
    <row r="17" spans="1:11" x14ac:dyDescent="0.2">
      <c r="A17" s="2" t="s">
        <v>21</v>
      </c>
      <c r="B17" s="77" t="s">
        <v>217</v>
      </c>
      <c r="C17" s="9" t="s">
        <v>217</v>
      </c>
      <c r="D17" s="9" t="str">
        <f t="shared" si="0"/>
        <v>N/A</v>
      </c>
      <c r="E17" s="9" t="s">
        <v>1743</v>
      </c>
      <c r="F17" s="9" t="str">
        <f t="shared" si="0"/>
        <v>N/A</v>
      </c>
      <c r="G17" s="9">
        <v>87.332053743000003</v>
      </c>
      <c r="H17" s="9" t="str">
        <f t="shared" si="1"/>
        <v>N/A</v>
      </c>
      <c r="I17" s="10" t="s">
        <v>217</v>
      </c>
      <c r="J17" s="10" t="s">
        <v>1743</v>
      </c>
      <c r="K17" s="9" t="str">
        <f t="shared" si="2"/>
        <v>N/A</v>
      </c>
    </row>
    <row r="18" spans="1:11" x14ac:dyDescent="0.2">
      <c r="A18" s="2" t="s">
        <v>53</v>
      </c>
      <c r="B18" s="77" t="s">
        <v>217</v>
      </c>
      <c r="C18" s="9" t="s">
        <v>217</v>
      </c>
      <c r="D18" s="9" t="str">
        <f t="shared" si="0"/>
        <v>N/A</v>
      </c>
      <c r="E18" s="9" t="s">
        <v>1743</v>
      </c>
      <c r="F18" s="9" t="str">
        <f t="shared" si="0"/>
        <v>N/A</v>
      </c>
      <c r="G18" s="9">
        <v>0</v>
      </c>
      <c r="H18" s="9" t="str">
        <f t="shared" si="1"/>
        <v>N/A</v>
      </c>
      <c r="I18" s="10" t="s">
        <v>217</v>
      </c>
      <c r="J18" s="10" t="s">
        <v>1743</v>
      </c>
      <c r="K18" s="9" t="str">
        <f t="shared" si="2"/>
        <v>N/A</v>
      </c>
    </row>
    <row r="19" spans="1:11" x14ac:dyDescent="0.2">
      <c r="A19" s="3" t="s">
        <v>678</v>
      </c>
      <c r="B19" s="77" t="s">
        <v>217</v>
      </c>
      <c r="C19" s="9" t="s">
        <v>217</v>
      </c>
      <c r="D19" s="9" t="str">
        <f t="shared" ref="D19:D21" si="3">IF($B19="N/A","N/A",IF(C19&lt;0,"No","Yes"))</f>
        <v>N/A</v>
      </c>
      <c r="E19" s="9" t="s">
        <v>1743</v>
      </c>
      <c r="F19" s="9" t="str">
        <f t="shared" ref="F19:F21" si="4">IF($B19="N/A","N/A",IF(E19&lt;0,"No","Yes"))</f>
        <v>N/A</v>
      </c>
      <c r="G19" s="9">
        <v>0</v>
      </c>
      <c r="H19" s="9" t="str">
        <f t="shared" ref="H19:H21" si="5">IF($B19="N/A","N/A",IF(G19&lt;0,"No","Yes"))</f>
        <v>N/A</v>
      </c>
      <c r="I19" s="10" t="s">
        <v>217</v>
      </c>
      <c r="J19" s="10" t="s">
        <v>1743</v>
      </c>
      <c r="K19" s="9" t="str">
        <f>IF(J19="Div by 0", "N/A", IF(J19="N/A","N/A", IF(J19&gt;30, "No", IF(J19&lt;-30, "No", "Yes"))))</f>
        <v>N/A</v>
      </c>
    </row>
    <row r="20" spans="1:11" x14ac:dyDescent="0.2">
      <c r="A20" s="3" t="s">
        <v>679</v>
      </c>
      <c r="B20" s="77" t="s">
        <v>217</v>
      </c>
      <c r="C20" s="9" t="s">
        <v>217</v>
      </c>
      <c r="D20" s="9" t="str">
        <f t="shared" si="3"/>
        <v>N/A</v>
      </c>
      <c r="E20" s="9" t="s">
        <v>1743</v>
      </c>
      <c r="F20" s="9" t="str">
        <f t="shared" si="4"/>
        <v>N/A</v>
      </c>
      <c r="G20" s="9">
        <v>0</v>
      </c>
      <c r="H20" s="9" t="str">
        <f t="shared" si="5"/>
        <v>N/A</v>
      </c>
      <c r="I20" s="10" t="s">
        <v>217</v>
      </c>
      <c r="J20" s="10" t="s">
        <v>1743</v>
      </c>
      <c r="K20" s="9" t="str">
        <f>IF(J20="Div by 0", "N/A", IF(J20="N/A","N/A", IF(J20&gt;30, "No", IF(J20&lt;-30, "No", "Yes"))))</f>
        <v>N/A</v>
      </c>
    </row>
    <row r="21" spans="1:11" x14ac:dyDescent="0.2">
      <c r="A21" s="3" t="s">
        <v>680</v>
      </c>
      <c r="B21" s="77" t="s">
        <v>217</v>
      </c>
      <c r="C21" s="9" t="s">
        <v>217</v>
      </c>
      <c r="D21" s="9" t="str">
        <f t="shared" si="3"/>
        <v>N/A</v>
      </c>
      <c r="E21" s="9" t="s">
        <v>1743</v>
      </c>
      <c r="F21" s="9" t="str">
        <f t="shared" si="4"/>
        <v>N/A</v>
      </c>
      <c r="G21" s="9">
        <v>0</v>
      </c>
      <c r="H21" s="9" t="str">
        <f t="shared" si="5"/>
        <v>N/A</v>
      </c>
      <c r="I21" s="10" t="s">
        <v>217</v>
      </c>
      <c r="J21" s="10" t="s">
        <v>1743</v>
      </c>
      <c r="K21" s="9" t="str">
        <f>IF(J21="Div by 0", "N/A", IF(J21="N/A","N/A", IF(J21&gt;30, "No", IF(J21&lt;-30, "No", "Yes"))))</f>
        <v>N/A</v>
      </c>
    </row>
    <row r="22" spans="1:11" ht="14.25" customHeight="1" x14ac:dyDescent="0.2">
      <c r="A22" s="3" t="s">
        <v>1724</v>
      </c>
      <c r="B22" s="77" t="s">
        <v>217</v>
      </c>
      <c r="C22" s="9" t="s">
        <v>217</v>
      </c>
      <c r="D22" s="9" t="str">
        <f t="shared" ref="D22:D31" si="6">IF($B22="N/A","N/A",IF(C22&lt;0,"No","Yes"))</f>
        <v>N/A</v>
      </c>
      <c r="E22" s="9" t="s">
        <v>1743</v>
      </c>
      <c r="F22" s="9" t="str">
        <f t="shared" ref="F22:F31" si="7">IF($B22="N/A","N/A",IF(E22&lt;0,"No","Yes"))</f>
        <v>N/A</v>
      </c>
      <c r="G22" s="9">
        <v>0</v>
      </c>
      <c r="I22" s="10" t="s">
        <v>217</v>
      </c>
      <c r="J22" s="10" t="s">
        <v>1743</v>
      </c>
      <c r="K22" s="9" t="str">
        <f t="shared" ref="K22:K31" si="8">IF(J22="Div by 0", "N/A", IF(J22="N/A","N/A", IF(J22&gt;30, "No", IF(J22&lt;-30, "No", "Yes"))))</f>
        <v>N/A</v>
      </c>
    </row>
    <row r="23" spans="1:11" x14ac:dyDescent="0.2">
      <c r="A23" s="3" t="s">
        <v>935</v>
      </c>
      <c r="B23" s="77" t="s">
        <v>217</v>
      </c>
      <c r="C23" s="9" t="s">
        <v>217</v>
      </c>
      <c r="D23" s="9" t="str">
        <f t="shared" si="6"/>
        <v>N/A</v>
      </c>
      <c r="E23" s="9" t="s">
        <v>1743</v>
      </c>
      <c r="F23" s="9" t="str">
        <f t="shared" si="7"/>
        <v>N/A</v>
      </c>
      <c r="G23" s="9">
        <v>0</v>
      </c>
      <c r="H23" s="9" t="str">
        <f t="shared" ref="H23:H31" si="9">IF($B23="N/A","N/A",IF(G23&lt;0,"No","Yes"))</f>
        <v>N/A</v>
      </c>
      <c r="I23" s="10" t="s">
        <v>217</v>
      </c>
      <c r="J23" s="10" t="s">
        <v>1743</v>
      </c>
      <c r="K23" s="9" t="str">
        <f t="shared" si="8"/>
        <v>N/A</v>
      </c>
    </row>
    <row r="24" spans="1:11" ht="25.5" x14ac:dyDescent="0.2">
      <c r="A24" s="3" t="s">
        <v>936</v>
      </c>
      <c r="B24" s="77" t="s">
        <v>217</v>
      </c>
      <c r="C24" s="9" t="s">
        <v>217</v>
      </c>
      <c r="D24" s="9" t="str">
        <f t="shared" si="6"/>
        <v>N/A</v>
      </c>
      <c r="E24" s="9" t="s">
        <v>1743</v>
      </c>
      <c r="F24" s="9" t="str">
        <f t="shared" si="7"/>
        <v>N/A</v>
      </c>
      <c r="G24" s="9">
        <v>0</v>
      </c>
      <c r="H24" s="9" t="str">
        <f t="shared" si="9"/>
        <v>N/A</v>
      </c>
      <c r="I24" s="10" t="s">
        <v>217</v>
      </c>
      <c r="J24" s="10" t="s">
        <v>1743</v>
      </c>
      <c r="K24" s="9" t="str">
        <f t="shared" si="8"/>
        <v>N/A</v>
      </c>
    </row>
    <row r="25" spans="1:11" x14ac:dyDescent="0.2">
      <c r="A25" s="2" t="s">
        <v>170</v>
      </c>
      <c r="B25" s="77" t="s">
        <v>217</v>
      </c>
      <c r="C25" s="9" t="s">
        <v>217</v>
      </c>
      <c r="D25" s="9" t="str">
        <f t="shared" si="6"/>
        <v>N/A</v>
      </c>
      <c r="E25" s="9" t="s">
        <v>1743</v>
      </c>
      <c r="F25" s="9" t="str">
        <f t="shared" si="7"/>
        <v>N/A</v>
      </c>
      <c r="G25" s="9">
        <v>0</v>
      </c>
      <c r="H25" s="9" t="str">
        <f t="shared" si="9"/>
        <v>N/A</v>
      </c>
      <c r="I25" s="10" t="s">
        <v>217</v>
      </c>
      <c r="J25" s="10" t="s">
        <v>1743</v>
      </c>
      <c r="K25" s="9" t="str">
        <f t="shared" si="8"/>
        <v>N/A</v>
      </c>
    </row>
    <row r="26" spans="1:11" x14ac:dyDescent="0.2">
      <c r="A26" s="2" t="s">
        <v>171</v>
      </c>
      <c r="B26" s="77" t="s">
        <v>217</v>
      </c>
      <c r="C26" s="9" t="s">
        <v>217</v>
      </c>
      <c r="D26" s="9" t="str">
        <f t="shared" si="6"/>
        <v>N/A</v>
      </c>
      <c r="E26" s="9" t="s">
        <v>1743</v>
      </c>
      <c r="F26" s="9" t="str">
        <f t="shared" si="7"/>
        <v>N/A</v>
      </c>
      <c r="G26" s="9">
        <v>0</v>
      </c>
      <c r="H26" s="9" t="str">
        <f t="shared" si="9"/>
        <v>N/A</v>
      </c>
      <c r="I26" s="10" t="s">
        <v>217</v>
      </c>
      <c r="J26" s="10" t="s">
        <v>1743</v>
      </c>
      <c r="K26" s="9" t="str">
        <f t="shared" si="8"/>
        <v>N/A</v>
      </c>
    </row>
    <row r="27" spans="1:11" x14ac:dyDescent="0.2">
      <c r="A27" s="2" t="s">
        <v>172</v>
      </c>
      <c r="B27" s="77" t="s">
        <v>217</v>
      </c>
      <c r="C27" s="9" t="s">
        <v>217</v>
      </c>
      <c r="D27" s="9" t="str">
        <f t="shared" si="6"/>
        <v>N/A</v>
      </c>
      <c r="E27" s="9" t="s">
        <v>1743</v>
      </c>
      <c r="F27" s="9" t="str">
        <f t="shared" si="7"/>
        <v>N/A</v>
      </c>
      <c r="G27" s="9">
        <v>0</v>
      </c>
      <c r="H27" s="9" t="str">
        <f t="shared" si="9"/>
        <v>N/A</v>
      </c>
      <c r="I27" s="10" t="s">
        <v>217</v>
      </c>
      <c r="J27" s="10" t="s">
        <v>1743</v>
      </c>
      <c r="K27" s="9" t="str">
        <f t="shared" si="8"/>
        <v>N/A</v>
      </c>
    </row>
    <row r="28" spans="1:11" x14ac:dyDescent="0.2">
      <c r="A28" s="2" t="s">
        <v>54</v>
      </c>
      <c r="B28" s="77" t="s">
        <v>217</v>
      </c>
      <c r="C28" s="9" t="s">
        <v>217</v>
      </c>
      <c r="D28" s="9" t="str">
        <f t="shared" si="6"/>
        <v>N/A</v>
      </c>
      <c r="E28" s="9" t="s">
        <v>1743</v>
      </c>
      <c r="F28" s="9" t="str">
        <f t="shared" si="7"/>
        <v>N/A</v>
      </c>
      <c r="G28" s="9">
        <v>0</v>
      </c>
      <c r="H28" s="9" t="str">
        <f t="shared" si="9"/>
        <v>N/A</v>
      </c>
      <c r="I28" s="10" t="s">
        <v>217</v>
      </c>
      <c r="J28" s="10" t="s">
        <v>1743</v>
      </c>
      <c r="K28" s="9" t="str">
        <f t="shared" si="8"/>
        <v>N/A</v>
      </c>
    </row>
    <row r="29" spans="1:11" x14ac:dyDescent="0.2">
      <c r="A29" s="2" t="s">
        <v>55</v>
      </c>
      <c r="B29" s="77" t="s">
        <v>217</v>
      </c>
      <c r="C29" s="9" t="s">
        <v>217</v>
      </c>
      <c r="D29" s="9" t="str">
        <f t="shared" si="6"/>
        <v>N/A</v>
      </c>
      <c r="E29" s="9" t="s">
        <v>1743</v>
      </c>
      <c r="F29" s="9" t="str">
        <f t="shared" si="7"/>
        <v>N/A</v>
      </c>
      <c r="G29" s="9">
        <v>0</v>
      </c>
      <c r="H29" s="9" t="str">
        <f t="shared" si="9"/>
        <v>N/A</v>
      </c>
      <c r="I29" s="10" t="s">
        <v>217</v>
      </c>
      <c r="J29" s="10" t="s">
        <v>1743</v>
      </c>
      <c r="K29" s="9" t="str">
        <f t="shared" si="8"/>
        <v>N/A</v>
      </c>
    </row>
    <row r="30" spans="1:11" x14ac:dyDescent="0.2">
      <c r="A30" s="2" t="s">
        <v>56</v>
      </c>
      <c r="B30" s="77" t="s">
        <v>217</v>
      </c>
      <c r="C30" s="9" t="s">
        <v>217</v>
      </c>
      <c r="D30" s="9" t="str">
        <f t="shared" si="6"/>
        <v>N/A</v>
      </c>
      <c r="E30" s="9" t="s">
        <v>1743</v>
      </c>
      <c r="F30" s="9" t="str">
        <f t="shared" si="7"/>
        <v>N/A</v>
      </c>
      <c r="G30" s="9">
        <v>0</v>
      </c>
      <c r="H30" s="9" t="str">
        <f t="shared" si="9"/>
        <v>N/A</v>
      </c>
      <c r="I30" s="10" t="s">
        <v>217</v>
      </c>
      <c r="J30" s="10" t="s">
        <v>1743</v>
      </c>
      <c r="K30" s="9" t="str">
        <f t="shared" si="8"/>
        <v>N/A</v>
      </c>
    </row>
    <row r="31" spans="1:11" x14ac:dyDescent="0.2">
      <c r="A31" s="2" t="s">
        <v>57</v>
      </c>
      <c r="B31" s="77" t="s">
        <v>217</v>
      </c>
      <c r="C31" s="9" t="s">
        <v>217</v>
      </c>
      <c r="D31" s="9" t="str">
        <f t="shared" si="6"/>
        <v>N/A</v>
      </c>
      <c r="E31" s="9" t="s">
        <v>1743</v>
      </c>
      <c r="F31" s="9" t="str">
        <f t="shared" si="7"/>
        <v>N/A</v>
      </c>
      <c r="G31" s="9">
        <v>0</v>
      </c>
      <c r="H31" s="9" t="str">
        <f t="shared" si="9"/>
        <v>N/A</v>
      </c>
      <c r="I31" s="10" t="s">
        <v>217</v>
      </c>
      <c r="J31" s="10" t="s">
        <v>1743</v>
      </c>
      <c r="K31" s="9" t="str">
        <f t="shared" si="8"/>
        <v>N/A</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x14ac:dyDescent="0.2">
      <c r="A2" s="164" t="s">
        <v>1606</v>
      </c>
      <c r="B2" s="165"/>
      <c r="C2" s="165"/>
      <c r="D2" s="165"/>
      <c r="E2" s="165"/>
      <c r="F2" s="165"/>
      <c r="G2" s="165"/>
      <c r="H2" s="165"/>
      <c r="I2" s="165"/>
      <c r="J2" s="165"/>
      <c r="K2" s="165"/>
      <c r="L2" s="166"/>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38" t="s">
        <v>11</v>
      </c>
      <c r="B5" s="22" t="s">
        <v>216</v>
      </c>
      <c r="C5" s="22" t="s">
        <v>1671</v>
      </c>
      <c r="D5" s="22" t="s">
        <v>1677</v>
      </c>
      <c r="E5" s="22" t="s">
        <v>651</v>
      </c>
      <c r="F5" s="22" t="s">
        <v>1673</v>
      </c>
      <c r="G5" s="22" t="s">
        <v>652</v>
      </c>
      <c r="H5" s="22" t="s">
        <v>1674</v>
      </c>
      <c r="I5" s="39" t="s">
        <v>1675</v>
      </c>
      <c r="J5" s="39" t="s">
        <v>1676</v>
      </c>
      <c r="K5" s="40" t="s">
        <v>737</v>
      </c>
      <c r="L5" s="41" t="s">
        <v>736</v>
      </c>
    </row>
    <row r="6" spans="1:12" s="27" customFormat="1" ht="12.75" customHeight="1" x14ac:dyDescent="0.2">
      <c r="A6" s="2" t="s">
        <v>349</v>
      </c>
      <c r="B6" s="43" t="s">
        <v>217</v>
      </c>
      <c r="C6" s="26">
        <v>7</v>
      </c>
      <c r="D6" s="43" t="s">
        <v>217</v>
      </c>
      <c r="E6" s="26">
        <v>4</v>
      </c>
      <c r="F6" s="43" t="s">
        <v>217</v>
      </c>
      <c r="G6" s="26">
        <v>7</v>
      </c>
      <c r="H6" s="43" t="s">
        <v>217</v>
      </c>
      <c r="I6" s="12" t="s">
        <v>217</v>
      </c>
      <c r="J6" s="12" t="s">
        <v>217</v>
      </c>
      <c r="K6" s="43" t="s">
        <v>217</v>
      </c>
      <c r="L6" s="43" t="s">
        <v>217</v>
      </c>
    </row>
    <row r="7" spans="1:12" x14ac:dyDescent="0.2">
      <c r="A7" s="3" t="s">
        <v>17</v>
      </c>
      <c r="B7" s="29" t="s">
        <v>217</v>
      </c>
      <c r="C7" s="30">
        <v>174457</v>
      </c>
      <c r="D7" s="74" t="str">
        <f>IF($B7="N/A","N/A",IF(C7&gt;10,"No",IF(C7&lt;-10,"No","Yes")))</f>
        <v>N/A</v>
      </c>
      <c r="E7" s="30">
        <v>180898</v>
      </c>
      <c r="F7" s="74" t="str">
        <f>IF($B7="N/A","N/A",IF(E7&gt;10,"No",IF(E7&lt;-10,"No","Yes")))</f>
        <v>N/A</v>
      </c>
      <c r="G7" s="30">
        <v>230791</v>
      </c>
      <c r="H7" s="74" t="str">
        <f>IF($B7="N/A","N/A",IF(G7&gt;10,"No",IF(G7&lt;-10,"No","Yes")))</f>
        <v>N/A</v>
      </c>
      <c r="I7" s="75">
        <v>3.6920000000000002</v>
      </c>
      <c r="J7" s="75">
        <v>27.58</v>
      </c>
      <c r="K7" s="76" t="s">
        <v>732</v>
      </c>
      <c r="L7" s="31" t="str">
        <f>IF(J7="Div by 0", "N/A", IF(K7="N/A","N/A", IF(J7&gt;VALUE(MID(K7,1,2)), "No", IF(J7&lt;-1*VALUE(MID(K7,1,2)), "No", "Yes"))))</f>
        <v>Yes</v>
      </c>
    </row>
    <row r="8" spans="1:12" x14ac:dyDescent="0.2">
      <c r="A8" s="3" t="s">
        <v>58</v>
      </c>
      <c r="B8" s="34" t="s">
        <v>217</v>
      </c>
      <c r="C8" s="46">
        <v>1689300423</v>
      </c>
      <c r="D8" s="43" t="str">
        <f>IF($B8="N/A","N/A",IF(C8&gt;10,"No",IF(C8&lt;-10,"No","Yes")))</f>
        <v>N/A</v>
      </c>
      <c r="E8" s="46">
        <v>1766021468</v>
      </c>
      <c r="F8" s="43" t="str">
        <f>IF($B8="N/A","N/A",IF(E8&gt;10,"No",IF(E8&lt;-10,"No","Yes")))</f>
        <v>N/A</v>
      </c>
      <c r="G8" s="46">
        <v>1778204781</v>
      </c>
      <c r="H8" s="43" t="str">
        <f>IF($B8="N/A","N/A",IF(G8&gt;10,"No",IF(G8&lt;-10,"No","Yes")))</f>
        <v>N/A</v>
      </c>
      <c r="I8" s="12">
        <v>4.5419999999999998</v>
      </c>
      <c r="J8" s="12">
        <v>0.68989999999999996</v>
      </c>
      <c r="K8" s="44" t="s">
        <v>732</v>
      </c>
      <c r="L8" s="9" t="str">
        <f>IF(J8="Div by 0", "N/A", IF(K8="N/A","N/A", IF(J8&gt;VALUE(MID(K8,1,2)), "No", IF(J8&lt;-1*VALUE(MID(K8,1,2)), "No", "Yes"))))</f>
        <v>Yes</v>
      </c>
    </row>
    <row r="9" spans="1:12" x14ac:dyDescent="0.2">
      <c r="A9" s="58" t="s">
        <v>937</v>
      </c>
      <c r="B9" s="9" t="s">
        <v>217</v>
      </c>
      <c r="C9" s="8">
        <v>3.8238649064999999</v>
      </c>
      <c r="D9" s="43" t="str">
        <f>IF($B9="N/A","N/A",IF(C9&gt;10,"No",IF(C9&lt;-10,"No","Yes")))</f>
        <v>N/A</v>
      </c>
      <c r="E9" s="8">
        <v>3.1387853929</v>
      </c>
      <c r="F9" s="43" t="str">
        <f>IF($B9="N/A","N/A",IF(E9&gt;10,"No",IF(E9&lt;-10,"No","Yes")))</f>
        <v>N/A</v>
      </c>
      <c r="G9" s="8">
        <v>3.3155538993999998</v>
      </c>
      <c r="H9" s="43" t="str">
        <f>IF($B9="N/A","N/A",IF(G9&gt;10,"No",IF(G9&lt;-10,"No","Yes")))</f>
        <v>N/A</v>
      </c>
      <c r="I9" s="12">
        <v>-17.899999999999999</v>
      </c>
      <c r="J9" s="12">
        <v>5.6319999999999997</v>
      </c>
      <c r="K9" s="9" t="s">
        <v>217</v>
      </c>
      <c r="L9" s="9" t="str">
        <f>IF(J9="Div by 0", "N/A", IF(K9="N/A","N/A", IF(J9&gt;VALUE(MID(K9,1,2)), "No", IF(J9&lt;-1*VALUE(MID(K9,1,2)), "No", "Yes"))))</f>
        <v>N/A</v>
      </c>
    </row>
    <row r="10" spans="1:12" x14ac:dyDescent="0.2">
      <c r="A10" s="58" t="s">
        <v>938</v>
      </c>
      <c r="B10" s="9" t="s">
        <v>217</v>
      </c>
      <c r="C10" s="8">
        <v>4.4240127940000002</v>
      </c>
      <c r="D10" s="43" t="str">
        <f t="shared" ref="D10:D19" si="0">IF($B10="N/A","N/A",IF(C10&gt;10,"No",IF(C10&lt;-10,"No","Yes")))</f>
        <v>N/A</v>
      </c>
      <c r="E10" s="8">
        <v>3.6987694723</v>
      </c>
      <c r="F10" s="43" t="str">
        <f t="shared" ref="F10:F19" si="1">IF($B10="N/A","N/A",IF(E10&gt;10,"No",IF(E10&lt;-10,"No","Yes")))</f>
        <v>N/A</v>
      </c>
      <c r="G10" s="8">
        <v>3.4711058923000002</v>
      </c>
      <c r="H10" s="43" t="str">
        <f t="shared" ref="H10:H19" si="2">IF($B10="N/A","N/A",IF(G10&gt;10,"No",IF(G10&lt;-10,"No","Yes")))</f>
        <v>N/A</v>
      </c>
      <c r="I10" s="12">
        <v>-16.399999999999999</v>
      </c>
      <c r="J10" s="12">
        <v>-6.16</v>
      </c>
      <c r="K10" s="9" t="s">
        <v>217</v>
      </c>
      <c r="L10" s="9" t="str">
        <f t="shared" ref="L10:L26" si="3">IF(J10="Div by 0", "N/A", IF(K10="N/A","N/A", IF(J10&gt;VALUE(MID(K10,1,2)), "No", IF(J10&lt;-1*VALUE(MID(K10,1,2)), "No", "Yes"))))</f>
        <v>N/A</v>
      </c>
    </row>
    <row r="11" spans="1:12" x14ac:dyDescent="0.2">
      <c r="A11" s="58" t="s">
        <v>939</v>
      </c>
      <c r="B11" s="9" t="s">
        <v>217</v>
      </c>
      <c r="C11" s="8">
        <v>55.872220661999997</v>
      </c>
      <c r="D11" s="43" t="str">
        <f t="shared" si="0"/>
        <v>N/A</v>
      </c>
      <c r="E11" s="8">
        <v>31.306039867999999</v>
      </c>
      <c r="F11" s="43" t="str">
        <f t="shared" si="1"/>
        <v>N/A</v>
      </c>
      <c r="G11" s="8">
        <v>19.125095865999999</v>
      </c>
      <c r="H11" s="43" t="str">
        <f t="shared" si="2"/>
        <v>N/A</v>
      </c>
      <c r="I11" s="12">
        <v>-44</v>
      </c>
      <c r="J11" s="12">
        <v>-38.9</v>
      </c>
      <c r="K11" s="9" t="s">
        <v>217</v>
      </c>
      <c r="L11" s="9" t="str">
        <f t="shared" si="3"/>
        <v>N/A</v>
      </c>
    </row>
    <row r="12" spans="1:12" x14ac:dyDescent="0.2">
      <c r="A12" s="58" t="s">
        <v>940</v>
      </c>
      <c r="B12" s="9" t="s">
        <v>217</v>
      </c>
      <c r="C12" s="8">
        <v>0</v>
      </c>
      <c r="D12" s="43" t="str">
        <f t="shared" si="0"/>
        <v>N/A</v>
      </c>
      <c r="E12" s="8">
        <v>0.20398235470000001</v>
      </c>
      <c r="F12" s="43" t="str">
        <f t="shared" si="1"/>
        <v>N/A</v>
      </c>
      <c r="G12" s="8">
        <v>1.1178945453</v>
      </c>
      <c r="H12" s="43" t="str">
        <f t="shared" si="2"/>
        <v>N/A</v>
      </c>
      <c r="I12" s="12" t="s">
        <v>1743</v>
      </c>
      <c r="J12" s="12">
        <v>448</v>
      </c>
      <c r="K12" s="9" t="s">
        <v>217</v>
      </c>
      <c r="L12" s="9" t="str">
        <f t="shared" si="3"/>
        <v>N/A</v>
      </c>
    </row>
    <row r="13" spans="1:12" x14ac:dyDescent="0.2">
      <c r="A13" s="58" t="s">
        <v>941</v>
      </c>
      <c r="B13" s="11" t="s">
        <v>217</v>
      </c>
      <c r="C13" s="8">
        <v>35.879901638</v>
      </c>
      <c r="D13" s="43" t="str">
        <f t="shared" si="0"/>
        <v>N/A</v>
      </c>
      <c r="E13" s="8">
        <v>28.285000387</v>
      </c>
      <c r="F13" s="43" t="str">
        <f t="shared" si="1"/>
        <v>N/A</v>
      </c>
      <c r="G13" s="8">
        <v>20.091338050000001</v>
      </c>
      <c r="H13" s="43" t="str">
        <f t="shared" si="2"/>
        <v>N/A</v>
      </c>
      <c r="I13" s="12">
        <v>-21.2</v>
      </c>
      <c r="J13" s="12">
        <v>-29</v>
      </c>
      <c r="K13" s="9" t="s">
        <v>217</v>
      </c>
      <c r="L13" s="9" t="str">
        <f t="shared" si="3"/>
        <v>N/A</v>
      </c>
    </row>
    <row r="14" spans="1:12" ht="12.75" customHeight="1" x14ac:dyDescent="0.2">
      <c r="A14" s="58" t="s">
        <v>942</v>
      </c>
      <c r="B14" s="11" t="s">
        <v>217</v>
      </c>
      <c r="C14" s="8">
        <v>0</v>
      </c>
      <c r="D14" s="43" t="str">
        <f t="shared" si="0"/>
        <v>N/A</v>
      </c>
      <c r="E14" s="8">
        <v>25.529303807000002</v>
      </c>
      <c r="F14" s="43" t="str">
        <f t="shared" si="1"/>
        <v>N/A</v>
      </c>
      <c r="G14" s="8">
        <v>42.459194683</v>
      </c>
      <c r="H14" s="43" t="str">
        <f t="shared" si="2"/>
        <v>N/A</v>
      </c>
      <c r="I14" s="12" t="s">
        <v>1743</v>
      </c>
      <c r="J14" s="12">
        <v>66.319999999999993</v>
      </c>
      <c r="K14" s="9" t="s">
        <v>217</v>
      </c>
      <c r="L14" s="9" t="str">
        <f t="shared" si="3"/>
        <v>N/A</v>
      </c>
    </row>
    <row r="15" spans="1:12" x14ac:dyDescent="0.2">
      <c r="A15" s="58" t="s">
        <v>943</v>
      </c>
      <c r="B15" s="11" t="s">
        <v>217</v>
      </c>
      <c r="C15" s="8">
        <v>0</v>
      </c>
      <c r="D15" s="43" t="str">
        <f t="shared" si="0"/>
        <v>N/A</v>
      </c>
      <c r="E15" s="8">
        <v>0.35821291560000001</v>
      </c>
      <c r="F15" s="43" t="str">
        <f t="shared" si="1"/>
        <v>N/A</v>
      </c>
      <c r="G15" s="8">
        <v>0.55288117820000005</v>
      </c>
      <c r="H15" s="43" t="str">
        <f t="shared" si="2"/>
        <v>N/A</v>
      </c>
      <c r="I15" s="12" t="s">
        <v>1743</v>
      </c>
      <c r="J15" s="12">
        <v>54.34</v>
      </c>
      <c r="K15" s="9" t="s">
        <v>217</v>
      </c>
      <c r="L15" s="9" t="str">
        <f t="shared" si="3"/>
        <v>N/A</v>
      </c>
    </row>
    <row r="16" spans="1:12" ht="12.75" customHeight="1" x14ac:dyDescent="0.2">
      <c r="A16" s="58" t="s">
        <v>944</v>
      </c>
      <c r="B16" s="11" t="s">
        <v>217</v>
      </c>
      <c r="C16" s="8">
        <v>0</v>
      </c>
      <c r="D16" s="43" t="str">
        <f t="shared" si="0"/>
        <v>N/A</v>
      </c>
      <c r="E16" s="8">
        <v>7.4799058033000003</v>
      </c>
      <c r="F16" s="43" t="str">
        <f t="shared" si="1"/>
        <v>N/A</v>
      </c>
      <c r="G16" s="8">
        <v>9.8669358857000002</v>
      </c>
      <c r="H16" s="43" t="str">
        <f t="shared" si="2"/>
        <v>N/A</v>
      </c>
      <c r="I16" s="12" t="s">
        <v>1743</v>
      </c>
      <c r="J16" s="12">
        <v>31.91</v>
      </c>
      <c r="K16" s="9" t="s">
        <v>217</v>
      </c>
      <c r="L16" s="9" t="str">
        <f t="shared" si="3"/>
        <v>N/A</v>
      </c>
    </row>
    <row r="17" spans="1:12" ht="12.75" customHeight="1" x14ac:dyDescent="0.2">
      <c r="A17" s="4" t="s">
        <v>945</v>
      </c>
      <c r="B17" s="11" t="s">
        <v>217</v>
      </c>
      <c r="C17" s="8" t="s">
        <v>217</v>
      </c>
      <c r="D17" s="43" t="str">
        <f t="shared" si="0"/>
        <v>N/A</v>
      </c>
      <c r="E17" s="8" t="s">
        <v>217</v>
      </c>
      <c r="F17" s="43" t="str">
        <f t="shared" si="1"/>
        <v>N/A</v>
      </c>
      <c r="G17" s="8">
        <v>33.982261006999998</v>
      </c>
      <c r="H17" s="43" t="str">
        <f t="shared" si="2"/>
        <v>N/A</v>
      </c>
      <c r="I17" s="12" t="s">
        <v>217</v>
      </c>
      <c r="J17" s="12" t="s">
        <v>217</v>
      </c>
      <c r="K17" s="9" t="s">
        <v>217</v>
      </c>
      <c r="L17" s="9" t="str">
        <f t="shared" si="3"/>
        <v>N/A</v>
      </c>
    </row>
    <row r="18" spans="1:12" ht="12.75" customHeight="1" x14ac:dyDescent="0.2">
      <c r="A18" s="4" t="s">
        <v>946</v>
      </c>
      <c r="B18" s="11" t="s">
        <v>217</v>
      </c>
      <c r="C18" s="8" t="s">
        <v>217</v>
      </c>
      <c r="D18" s="43" t="str">
        <f t="shared" si="0"/>
        <v>N/A</v>
      </c>
      <c r="E18" s="8" t="s">
        <v>217</v>
      </c>
      <c r="F18" s="43" t="str">
        <f t="shared" si="1"/>
        <v>N/A</v>
      </c>
      <c r="G18" s="8">
        <v>62.702185094000001</v>
      </c>
      <c r="H18" s="43" t="str">
        <f t="shared" si="2"/>
        <v>N/A</v>
      </c>
      <c r="I18" s="12" t="s">
        <v>217</v>
      </c>
      <c r="J18" s="12" t="s">
        <v>217</v>
      </c>
      <c r="K18" s="9" t="s">
        <v>217</v>
      </c>
      <c r="L18" s="9" t="str">
        <f t="shared" si="3"/>
        <v>N/A</v>
      </c>
    </row>
    <row r="19" spans="1:12" ht="12.75" customHeight="1" x14ac:dyDescent="0.2">
      <c r="A19" s="16" t="s">
        <v>132</v>
      </c>
      <c r="B19" s="1" t="s">
        <v>217</v>
      </c>
      <c r="C19" s="35">
        <v>2136</v>
      </c>
      <c r="D19" s="43" t="str">
        <f t="shared" si="0"/>
        <v>N/A</v>
      </c>
      <c r="E19" s="35">
        <v>2216</v>
      </c>
      <c r="F19" s="43" t="str">
        <f t="shared" si="1"/>
        <v>N/A</v>
      </c>
      <c r="G19" s="35">
        <v>3508</v>
      </c>
      <c r="H19" s="43" t="str">
        <f t="shared" si="2"/>
        <v>N/A</v>
      </c>
      <c r="I19" s="12">
        <v>3.7450000000000001</v>
      </c>
      <c r="J19" s="12">
        <v>58.3</v>
      </c>
      <c r="K19" s="35" t="s">
        <v>217</v>
      </c>
      <c r="L19" s="9" t="str">
        <f t="shared" si="3"/>
        <v>N/A</v>
      </c>
    </row>
    <row r="20" spans="1:12" ht="12.75" customHeight="1" x14ac:dyDescent="0.2">
      <c r="A20" s="16" t="s">
        <v>133</v>
      </c>
      <c r="B20" s="47" t="s">
        <v>280</v>
      </c>
      <c r="C20" s="8">
        <v>1.2243704752</v>
      </c>
      <c r="D20" s="43" t="str">
        <f>IF($B20="N/A","N/A",IF(C20&gt;=2,"No",IF(C20&lt;0,"No","Yes")))</f>
        <v>Yes</v>
      </c>
      <c r="E20" s="8">
        <v>1.2249997236000001</v>
      </c>
      <c r="F20" s="43" t="str">
        <f>IF($B20="N/A","N/A",IF(E20&gt;=2,"No",IF(E20&lt;0,"No","Yes")))</f>
        <v>Yes</v>
      </c>
      <c r="G20" s="8">
        <v>1.5199899476000001</v>
      </c>
      <c r="H20" s="43" t="str">
        <f>IF($B20="N/A","N/A",IF(G20&gt;=2,"No",IF(G20&lt;0,"No","Yes")))</f>
        <v>Yes</v>
      </c>
      <c r="I20" s="12">
        <v>5.1400000000000001E-2</v>
      </c>
      <c r="J20" s="12">
        <v>24.08</v>
      </c>
      <c r="K20" s="9" t="s">
        <v>217</v>
      </c>
      <c r="L20" s="9" t="str">
        <f t="shared" si="3"/>
        <v>N/A</v>
      </c>
    </row>
    <row r="21" spans="1:12" ht="25.5" x14ac:dyDescent="0.2">
      <c r="A21" s="2" t="s">
        <v>134</v>
      </c>
      <c r="B21" s="47" t="s">
        <v>217</v>
      </c>
      <c r="C21" s="46">
        <v>9109496</v>
      </c>
      <c r="D21" s="43" t="str">
        <f t="shared" ref="D21:D26" si="4">IF($B21="N/A","N/A",IF(C21&gt;10,"No",IF(C21&lt;-10,"No","Yes")))</f>
        <v>N/A</v>
      </c>
      <c r="E21" s="46">
        <v>8077952</v>
      </c>
      <c r="F21" s="43" t="str">
        <f t="shared" ref="F21:F26" si="5">IF($B21="N/A","N/A",IF(E21&gt;10,"No",IF(E21&lt;-10,"No","Yes")))</f>
        <v>N/A</v>
      </c>
      <c r="G21" s="46">
        <v>1219004</v>
      </c>
      <c r="H21" s="43" t="str">
        <f t="shared" ref="H21:H26" si="6">IF($B21="N/A","N/A",IF(G21&gt;10,"No",IF(G21&lt;-10,"No","Yes")))</f>
        <v>N/A</v>
      </c>
      <c r="I21" s="12">
        <v>-11.3</v>
      </c>
      <c r="J21" s="12">
        <v>-84.9</v>
      </c>
      <c r="K21" s="9" t="s">
        <v>217</v>
      </c>
      <c r="L21" s="9" t="str">
        <f t="shared" si="3"/>
        <v>N/A</v>
      </c>
    </row>
    <row r="22" spans="1:12" ht="13.5" customHeight="1" x14ac:dyDescent="0.2">
      <c r="A22" s="2" t="s">
        <v>1725</v>
      </c>
      <c r="B22" s="47" t="s">
        <v>217</v>
      </c>
      <c r="C22" s="46">
        <v>4264.7453183999996</v>
      </c>
      <c r="D22" s="43" t="str">
        <f t="shared" si="4"/>
        <v>N/A</v>
      </c>
      <c r="E22" s="46">
        <v>3645.2851986000001</v>
      </c>
      <c r="F22" s="43" t="str">
        <f t="shared" si="5"/>
        <v>N/A</v>
      </c>
      <c r="G22" s="46">
        <v>347.49258837000002</v>
      </c>
      <c r="H22" s="43" t="str">
        <f t="shared" si="6"/>
        <v>N/A</v>
      </c>
      <c r="I22" s="12">
        <v>-14.5</v>
      </c>
      <c r="J22" s="12">
        <v>-90.5</v>
      </c>
      <c r="K22" s="9" t="s">
        <v>217</v>
      </c>
      <c r="L22" s="9" t="str">
        <f t="shared" si="3"/>
        <v>N/A</v>
      </c>
    </row>
    <row r="23" spans="1:12" ht="12.75" customHeight="1" x14ac:dyDescent="0.2">
      <c r="A23" s="16" t="s">
        <v>135</v>
      </c>
      <c r="B23" s="34" t="s">
        <v>217</v>
      </c>
      <c r="C23" s="1">
        <v>1248</v>
      </c>
      <c r="D23" s="43" t="str">
        <f t="shared" si="4"/>
        <v>N/A</v>
      </c>
      <c r="E23" s="1">
        <v>1145</v>
      </c>
      <c r="F23" s="43" t="str">
        <f t="shared" si="5"/>
        <v>N/A</v>
      </c>
      <c r="G23" s="1">
        <v>122</v>
      </c>
      <c r="H23" s="43" t="str">
        <f t="shared" si="6"/>
        <v>N/A</v>
      </c>
      <c r="I23" s="12">
        <v>-8.25</v>
      </c>
      <c r="J23" s="12">
        <v>-89.3</v>
      </c>
      <c r="K23" s="35" t="s">
        <v>217</v>
      </c>
      <c r="L23" s="9" t="str">
        <f t="shared" si="3"/>
        <v>N/A</v>
      </c>
    </row>
    <row r="24" spans="1:12" ht="12.75" customHeight="1" x14ac:dyDescent="0.2">
      <c r="A24" s="16" t="s">
        <v>136</v>
      </c>
      <c r="B24" s="34" t="s">
        <v>217</v>
      </c>
      <c r="C24" s="13">
        <v>0.71536252489999996</v>
      </c>
      <c r="D24" s="43" t="str">
        <f t="shared" si="4"/>
        <v>N/A</v>
      </c>
      <c r="E24" s="13">
        <v>0.63295337699999998</v>
      </c>
      <c r="F24" s="43" t="str">
        <f t="shared" si="5"/>
        <v>N/A</v>
      </c>
      <c r="G24" s="13">
        <v>5.2861680000000001E-2</v>
      </c>
      <c r="H24" s="43" t="str">
        <f t="shared" si="6"/>
        <v>N/A</v>
      </c>
      <c r="I24" s="12">
        <v>-11.5</v>
      </c>
      <c r="J24" s="12">
        <v>-91.6</v>
      </c>
      <c r="K24" s="9" t="s">
        <v>217</v>
      </c>
      <c r="L24" s="9" t="str">
        <f t="shared" si="3"/>
        <v>N/A</v>
      </c>
    </row>
    <row r="25" spans="1:12" ht="25.5" x14ac:dyDescent="0.2">
      <c r="A25" s="2" t="s">
        <v>137</v>
      </c>
      <c r="B25" s="34" t="s">
        <v>217</v>
      </c>
      <c r="C25" s="14">
        <v>8333678</v>
      </c>
      <c r="D25" s="43" t="str">
        <f t="shared" si="4"/>
        <v>N/A</v>
      </c>
      <c r="E25" s="14">
        <v>7096154</v>
      </c>
      <c r="F25" s="43" t="str">
        <f t="shared" si="5"/>
        <v>N/A</v>
      </c>
      <c r="G25" s="14">
        <v>733845</v>
      </c>
      <c r="H25" s="43" t="str">
        <f t="shared" si="6"/>
        <v>N/A</v>
      </c>
      <c r="I25" s="12">
        <v>-14.8</v>
      </c>
      <c r="J25" s="12">
        <v>-89.7</v>
      </c>
      <c r="K25" s="9" t="s">
        <v>217</v>
      </c>
      <c r="L25" s="9" t="str">
        <f t="shared" si="3"/>
        <v>N/A</v>
      </c>
    </row>
    <row r="26" spans="1:12" ht="25.5" x14ac:dyDescent="0.2">
      <c r="A26" s="2" t="s">
        <v>947</v>
      </c>
      <c r="B26" s="34" t="s">
        <v>217</v>
      </c>
      <c r="C26" s="14">
        <v>6677.6266026000003</v>
      </c>
      <c r="D26" s="43" t="str">
        <f t="shared" si="4"/>
        <v>N/A</v>
      </c>
      <c r="E26" s="14">
        <v>6197.5144104999999</v>
      </c>
      <c r="F26" s="43" t="str">
        <f t="shared" si="5"/>
        <v>N/A</v>
      </c>
      <c r="G26" s="14">
        <v>6015.1229507999997</v>
      </c>
      <c r="H26" s="43" t="str">
        <f t="shared" si="6"/>
        <v>N/A</v>
      </c>
      <c r="I26" s="12">
        <v>-7.19</v>
      </c>
      <c r="J26" s="12">
        <v>-2.94</v>
      </c>
      <c r="K26" s="9" t="s">
        <v>217</v>
      </c>
      <c r="L26" s="9" t="str">
        <f t="shared" si="3"/>
        <v>N/A</v>
      </c>
    </row>
    <row r="27" spans="1:12" x14ac:dyDescent="0.2">
      <c r="A27" s="16" t="s">
        <v>138</v>
      </c>
      <c r="B27" s="1" t="s">
        <v>217</v>
      </c>
      <c r="C27" s="35">
        <v>0</v>
      </c>
      <c r="D27" s="43" t="str">
        <f>IF($B27="N/A","N/A",IF(C27&gt;10,"No",IF(C27&lt;-10,"No","Yes")))</f>
        <v>N/A</v>
      </c>
      <c r="E27" s="35">
        <v>0</v>
      </c>
      <c r="F27" s="43" t="str">
        <f>IF($B27="N/A","N/A",IF(E27&gt;10,"No",IF(E27&lt;-10,"No","Yes")))</f>
        <v>N/A</v>
      </c>
      <c r="G27" s="35">
        <v>0</v>
      </c>
      <c r="H27" s="43" t="str">
        <f>IF($B27="N/A","N/A",IF(G27&gt;10,"No",IF(G27&lt;-10,"No","Yes")))</f>
        <v>N/A</v>
      </c>
      <c r="I27" s="12" t="s">
        <v>1743</v>
      </c>
      <c r="J27" s="12" t="s">
        <v>1743</v>
      </c>
      <c r="K27" s="35" t="s">
        <v>217</v>
      </c>
      <c r="L27" s="9" t="str">
        <f>IF(J27="Div by 0", "N/A", IF(K27="N/A","N/A", IF(J27&gt;VALUE(MID(K27,1,2)), "No", IF(J27&lt;-1*VALUE(MID(K27,1,2)), "No", "Yes"))))</f>
        <v>N/A</v>
      </c>
    </row>
    <row r="28" spans="1:12" x14ac:dyDescent="0.2">
      <c r="A28" s="2" t="s">
        <v>139</v>
      </c>
      <c r="B28" s="47" t="s">
        <v>217</v>
      </c>
      <c r="C28" s="8">
        <v>0</v>
      </c>
      <c r="D28" s="43" t="str">
        <f>IF($B28="N/A","N/A",IF(C28&gt;10,"No",IF(C28&lt;-10,"No","Yes")))</f>
        <v>N/A</v>
      </c>
      <c r="E28" s="8">
        <v>0</v>
      </c>
      <c r="F28" s="43" t="str">
        <f>IF($B28="N/A","N/A",IF(E28&gt;10,"No",IF(E28&lt;-10,"No","Yes")))</f>
        <v>N/A</v>
      </c>
      <c r="G28" s="8">
        <v>0</v>
      </c>
      <c r="H28" s="43" t="str">
        <f>IF($B28="N/A","N/A",IF(G28&gt;10,"No",IF(G28&lt;-10,"No","Yes")))</f>
        <v>N/A</v>
      </c>
      <c r="I28" s="12" t="s">
        <v>1743</v>
      </c>
      <c r="J28" s="12" t="s">
        <v>1743</v>
      </c>
      <c r="K28" s="9" t="s">
        <v>217</v>
      </c>
      <c r="L28" s="9" t="str">
        <f>IF(J28="Div by 0", "N/A", IF(K28="N/A","N/A", IF(J28&gt;VALUE(MID(K28,1,2)), "No", IF(J28&lt;-1*VALUE(MID(K28,1,2)), "No", "Yes"))))</f>
        <v>N/A</v>
      </c>
    </row>
    <row r="29" spans="1:12" x14ac:dyDescent="0.2">
      <c r="A29" s="16" t="s">
        <v>140</v>
      </c>
      <c r="B29" s="35" t="s">
        <v>217</v>
      </c>
      <c r="C29" s="35">
        <v>0</v>
      </c>
      <c r="D29" s="43" t="str">
        <f>IF($B29="N/A","N/A",IF(C29&gt;10,"No",IF(C29&lt;-10,"No","Yes")))</f>
        <v>N/A</v>
      </c>
      <c r="E29" s="35">
        <v>0</v>
      </c>
      <c r="F29" s="43" t="str">
        <f>IF($B29="N/A","N/A",IF(E29&gt;10,"No",IF(E29&lt;-10,"No","Yes")))</f>
        <v>N/A</v>
      </c>
      <c r="G29" s="35">
        <v>0</v>
      </c>
      <c r="H29" s="43" t="str">
        <f>IF($B29="N/A","N/A",IF(G29&gt;10,"No",IF(G29&lt;-10,"No","Yes")))</f>
        <v>N/A</v>
      </c>
      <c r="I29" s="12" t="s">
        <v>1743</v>
      </c>
      <c r="J29" s="12" t="s">
        <v>1743</v>
      </c>
      <c r="K29" s="35" t="s">
        <v>217</v>
      </c>
      <c r="L29" s="9" t="str">
        <f>IF(J29="Div by 0", "N/A", IF(K29="N/A","N/A", IF(J29&gt;VALUE(MID(K29,1,2)), "No", IF(J29&lt;-1*VALUE(MID(K29,1,2)), "No", "Yes"))))</f>
        <v>N/A</v>
      </c>
    </row>
    <row r="30" spans="1:12" x14ac:dyDescent="0.2">
      <c r="A30" s="2" t="s">
        <v>141</v>
      </c>
      <c r="B30" s="34" t="s">
        <v>217</v>
      </c>
      <c r="C30" s="8">
        <v>0</v>
      </c>
      <c r="D30" s="43" t="str">
        <f>IF($B30="N/A","N/A",IF(C30&gt;10,"No",IF(C30&lt;-10,"No","Yes")))</f>
        <v>N/A</v>
      </c>
      <c r="E30" s="8">
        <v>0</v>
      </c>
      <c r="F30" s="43" t="str">
        <f>IF($B30="N/A","N/A",IF(E30&gt;10,"No",IF(E30&lt;-10,"No","Yes")))</f>
        <v>N/A</v>
      </c>
      <c r="G30" s="8">
        <v>0</v>
      </c>
      <c r="H30" s="43" t="str">
        <f>IF($B30="N/A","N/A",IF(G30&gt;10,"No",IF(G30&lt;-10,"No","Yes")))</f>
        <v>N/A</v>
      </c>
      <c r="I30" s="12" t="s">
        <v>1743</v>
      </c>
      <c r="J30" s="12" t="s">
        <v>1743</v>
      </c>
      <c r="K30" s="9" t="s">
        <v>217</v>
      </c>
      <c r="L30" s="9" t="str">
        <f>IF(J30="Div by 0", "N/A", IF(K30="N/A","N/A", IF(J30&gt;VALUE(MID(K30,1,2)), "No", IF(J30&lt;-1*VALUE(MID(K30,1,2)), "No", "Yes"))))</f>
        <v>N/A</v>
      </c>
    </row>
    <row r="31" spans="1:12" ht="12.75" customHeight="1" x14ac:dyDescent="0.2">
      <c r="A31" s="16" t="s">
        <v>142</v>
      </c>
      <c r="B31" s="1" t="s">
        <v>217</v>
      </c>
      <c r="C31" s="1">
        <v>0</v>
      </c>
      <c r="D31" s="43" t="str">
        <f>IF($B31="N/A","N/A",IF(C31&gt;10,"No",IF(C31&lt;-10,"No","Yes")))</f>
        <v>N/A</v>
      </c>
      <c r="E31" s="1">
        <v>0</v>
      </c>
      <c r="F31" s="43" t="str">
        <f>IF($B31="N/A","N/A",IF(E31&gt;10,"No",IF(E31&lt;-10,"No","Yes")))</f>
        <v>N/A</v>
      </c>
      <c r="G31" s="1">
        <v>0</v>
      </c>
      <c r="H31" s="43" t="str">
        <f>IF($B31="N/A","N/A",IF(G31&gt;10,"No",IF(G31&lt;-10,"No","Yes")))</f>
        <v>N/A</v>
      </c>
      <c r="I31" s="12" t="s">
        <v>1743</v>
      </c>
      <c r="J31" s="12" t="s">
        <v>1743</v>
      </c>
      <c r="K31" s="1" t="s">
        <v>217</v>
      </c>
      <c r="L31" s="9" t="str">
        <f>IF(J31="Div by 0", "N/A", IF(K31="N/A","N/A", IF(J31&gt;VALUE(MID(K31,1,2)), "No", IF(J31&lt;-1*VALUE(MID(K31,1,2)), "No", "Yes"))))</f>
        <v>N/A</v>
      </c>
    </row>
    <row r="32" spans="1:12" s="18" customFormat="1" ht="12" customHeight="1" x14ac:dyDescent="0.2">
      <c r="A32" s="173" t="s">
        <v>1649</v>
      </c>
      <c r="B32" s="174"/>
      <c r="C32" s="174"/>
      <c r="D32" s="174"/>
      <c r="E32" s="174"/>
      <c r="F32" s="174"/>
      <c r="G32" s="174"/>
      <c r="H32" s="174"/>
      <c r="I32" s="174"/>
      <c r="J32" s="174"/>
      <c r="K32" s="174"/>
      <c r="L32" s="175"/>
    </row>
    <row r="33" spans="1:12" s="18" customFormat="1" ht="12.75" customHeight="1" x14ac:dyDescent="0.2">
      <c r="A33" s="167" t="s">
        <v>1647</v>
      </c>
      <c r="B33" s="168"/>
      <c r="C33" s="168"/>
      <c r="D33" s="168"/>
      <c r="E33" s="168"/>
      <c r="F33" s="168"/>
      <c r="G33" s="168"/>
      <c r="H33" s="168"/>
      <c r="I33" s="168"/>
      <c r="J33" s="168"/>
      <c r="K33" s="168"/>
      <c r="L33" s="169"/>
    </row>
    <row r="34" spans="1:12" x14ac:dyDescent="0.2">
      <c r="A34" s="55"/>
      <c r="B34" s="53"/>
      <c r="C34" s="8"/>
      <c r="D34" s="8"/>
    </row>
    <row r="35" spans="1:12" x14ac:dyDescent="0.2">
      <c r="A35" s="53"/>
      <c r="B35" s="47"/>
      <c r="C35" s="8"/>
      <c r="D35" s="8"/>
    </row>
    <row r="36" spans="1:12" x14ac:dyDescent="0.2">
      <c r="A36" s="2"/>
      <c r="B36" s="47"/>
      <c r="C36" s="8"/>
      <c r="D36" s="8"/>
    </row>
    <row r="37" spans="1:12" x14ac:dyDescent="0.2">
      <c r="A37" s="2"/>
      <c r="B37" s="53"/>
      <c r="C37" s="8"/>
      <c r="D37" s="8"/>
    </row>
    <row r="38" spans="1:12" x14ac:dyDescent="0.2">
      <c r="A38" s="53"/>
      <c r="B38" s="47"/>
      <c r="C38" s="8"/>
      <c r="D38" s="8"/>
    </row>
    <row r="39" spans="1:12" x14ac:dyDescent="0.2">
      <c r="A39" s="55"/>
      <c r="B39" s="47"/>
      <c r="C39" s="8"/>
      <c r="D39" s="8"/>
    </row>
    <row r="40" spans="1:12" x14ac:dyDescent="0.2">
      <c r="A40" s="55"/>
      <c r="B40" s="47"/>
    </row>
    <row r="41" spans="1:12" x14ac:dyDescent="0.2">
      <c r="A41" s="55"/>
      <c r="B41" s="47"/>
    </row>
    <row r="42" spans="1:12" x14ac:dyDescent="0.2">
      <c r="A42" s="55"/>
      <c r="B42" s="47"/>
    </row>
    <row r="43" spans="1:12" x14ac:dyDescent="0.2">
      <c r="A43" s="55"/>
      <c r="B43" s="47"/>
    </row>
    <row r="44" spans="1:12" x14ac:dyDescent="0.2">
      <c r="A44" s="55"/>
      <c r="B44" s="47"/>
    </row>
    <row r="45" spans="1:12" x14ac:dyDescent="0.2">
      <c r="A45" s="55"/>
      <c r="B45" s="47"/>
    </row>
    <row r="46" spans="1:12" x14ac:dyDescent="0.2">
      <c r="A46" s="55"/>
      <c r="B46" s="53"/>
    </row>
    <row r="47" spans="1:12" x14ac:dyDescent="0.2">
      <c r="A47" s="53"/>
      <c r="B47" s="53"/>
    </row>
    <row r="48" spans="1:12" x14ac:dyDescent="0.2">
      <c r="A48" s="53"/>
      <c r="B48" s="53"/>
    </row>
    <row r="49" spans="1:2" x14ac:dyDescent="0.2">
      <c r="A49" s="53"/>
      <c r="B49" s="53"/>
    </row>
    <row r="50" spans="1:2" x14ac:dyDescent="0.2">
      <c r="A50" s="53"/>
      <c r="B50" s="53"/>
    </row>
    <row r="51" spans="1:2" x14ac:dyDescent="0.2">
      <c r="A51" s="53"/>
      <c r="B51" s="53"/>
    </row>
    <row r="52" spans="1:2" x14ac:dyDescent="0.2">
      <c r="A52" s="53"/>
      <c r="B52" s="53"/>
    </row>
    <row r="53" spans="1:2" x14ac:dyDescent="0.2">
      <c r="A53" s="53"/>
      <c r="B53" s="53"/>
    </row>
    <row r="54" spans="1:2" x14ac:dyDescent="0.2">
      <c r="A54" s="53"/>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1"/>
  <sheetViews>
    <sheetView zoomScaleNormal="100" zoomScaleSheetLayoutView="90" workbookViewId="0">
      <pane xSplit="2" ySplit="5" topLeftCell="H6"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1607</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65" t="s">
        <v>0</v>
      </c>
      <c r="B6" s="35" t="s">
        <v>217</v>
      </c>
      <c r="C6" s="35">
        <v>172321</v>
      </c>
      <c r="D6" s="43" t="str">
        <f>IF($B6="N/A","N/A",IF(C6&gt;10,"No",IF(C6&lt;-10,"No","Yes")))</f>
        <v>N/A</v>
      </c>
      <c r="E6" s="35">
        <v>178682</v>
      </c>
      <c r="F6" s="43" t="str">
        <f>IF($B6="N/A","N/A",IF(E6&gt;10,"No",IF(E6&lt;-10,"No","Yes")))</f>
        <v>N/A</v>
      </c>
      <c r="G6" s="35">
        <v>227283</v>
      </c>
      <c r="H6" s="43" t="str">
        <f>IF($B6="N/A","N/A",IF(G6&gt;10,"No",IF(G6&lt;-10,"No","Yes")))</f>
        <v>N/A</v>
      </c>
      <c r="I6" s="12">
        <v>3.6909999999999998</v>
      </c>
      <c r="J6" s="12">
        <v>27.2</v>
      </c>
      <c r="K6" s="49" t="s">
        <v>732</v>
      </c>
      <c r="L6" s="9" t="str">
        <f>IF(J6="Div by 0", "N/A", IF(K6="N/A","N/A", IF(J6&gt;VALUE(MID(K6,1,2)), "No", IF(J6&lt;-1*VALUE(MID(K6,1,2)), "No", "Yes"))))</f>
        <v>Yes</v>
      </c>
    </row>
    <row r="7" spans="1:12" x14ac:dyDescent="0.2">
      <c r="A7" s="16" t="s">
        <v>59</v>
      </c>
      <c r="B7" s="35" t="s">
        <v>217</v>
      </c>
      <c r="C7" s="35">
        <v>146336.97</v>
      </c>
      <c r="D7" s="43" t="str">
        <f>IF($B7="N/A","N/A",IF(C7&gt;10,"No",IF(C7&lt;-10,"No","Yes")))</f>
        <v>N/A</v>
      </c>
      <c r="E7" s="35">
        <v>153483.97</v>
      </c>
      <c r="F7" s="43" t="str">
        <f>IF($B7="N/A","N/A",IF(E7&gt;10,"No",IF(E7&lt;-10,"No","Yes")))</f>
        <v>N/A</v>
      </c>
      <c r="G7" s="35">
        <v>180661.64</v>
      </c>
      <c r="H7" s="43" t="str">
        <f>IF($B7="N/A","N/A",IF(G7&gt;10,"No",IF(G7&lt;-10,"No","Yes")))</f>
        <v>N/A</v>
      </c>
      <c r="I7" s="12">
        <v>4.8840000000000003</v>
      </c>
      <c r="J7" s="12">
        <v>17.71</v>
      </c>
      <c r="K7" s="49" t="s">
        <v>733</v>
      </c>
      <c r="L7" s="9" t="str">
        <f>IF(J7="Div by 0", "N/A", IF(K7="N/A","N/A", IF(J7&gt;VALUE(MID(K7,1,2)), "No", IF(J7&lt;-1*VALUE(MID(K7,1,2)), "No", "Yes"))))</f>
        <v>No</v>
      </c>
    </row>
    <row r="8" spans="1:12" x14ac:dyDescent="0.2">
      <c r="A8" s="66" t="s">
        <v>143</v>
      </c>
      <c r="B8" s="35" t="s">
        <v>217</v>
      </c>
      <c r="C8" s="35">
        <v>9486</v>
      </c>
      <c r="D8" s="43" t="str">
        <f>IF($B8="N/A","N/A",IF(C8&gt;10,"No",IF(C8&lt;-10,"No","Yes")))</f>
        <v>N/A</v>
      </c>
      <c r="E8" s="35">
        <v>9546</v>
      </c>
      <c r="F8" s="43" t="str">
        <f>IF($B8="N/A","N/A",IF(E8&gt;10,"No",IF(E8&lt;-10,"No","Yes")))</f>
        <v>N/A</v>
      </c>
      <c r="G8" s="35">
        <v>8961</v>
      </c>
      <c r="H8" s="43" t="str">
        <f>IF($B8="N/A","N/A",IF(G8&gt;10,"No",IF(G8&lt;-10,"No","Yes")))</f>
        <v>N/A</v>
      </c>
      <c r="I8" s="12">
        <v>0.63249999999999995</v>
      </c>
      <c r="J8" s="12">
        <v>-6.13</v>
      </c>
      <c r="K8" s="35" t="s">
        <v>217</v>
      </c>
      <c r="L8" s="9" t="str">
        <f>IF(J8="Div by 0", "N/A", IF(K8="N/A","N/A", IF(J8&gt;VALUE(MID(K8,1,2)), "No", IF(J8&lt;-1*VALUE(MID(K8,1,2)), "No", "Yes"))))</f>
        <v>N/A</v>
      </c>
    </row>
    <row r="9" spans="1:12" x14ac:dyDescent="0.2">
      <c r="A9" s="16" t="s">
        <v>681</v>
      </c>
      <c r="B9" s="35" t="s">
        <v>217</v>
      </c>
      <c r="C9" s="35">
        <v>8994</v>
      </c>
      <c r="D9" s="43" t="str">
        <f t="shared" ref="D9:D11" si="0">IF($B9="N/A","N/A",IF(C9&gt;10,"No",IF(C9&lt;-10,"No","Yes")))</f>
        <v>N/A</v>
      </c>
      <c r="E9" s="35">
        <v>8914</v>
      </c>
      <c r="F9" s="43" t="str">
        <f t="shared" ref="F9:F11" si="1">IF($B9="N/A","N/A",IF(E9&gt;10,"No",IF(E9&lt;-10,"No","Yes")))</f>
        <v>N/A</v>
      </c>
      <c r="G9" s="35">
        <v>8299</v>
      </c>
      <c r="H9" s="43" t="str">
        <f t="shared" ref="H9:H11" si="2">IF($B9="N/A","N/A",IF(G9&gt;10,"No",IF(G9&lt;-10,"No","Yes")))</f>
        <v>N/A</v>
      </c>
      <c r="I9" s="12">
        <v>-0.88900000000000001</v>
      </c>
      <c r="J9" s="12">
        <v>-6.9</v>
      </c>
      <c r="K9" s="35" t="s">
        <v>217</v>
      </c>
      <c r="L9" s="9" t="str">
        <f t="shared" ref="L9:L11" si="3">IF(J9="Div by 0", "N/A", IF(K9="N/A","N/A", IF(J9&gt;VALUE(MID(K9,1,2)), "No", IF(J9&lt;-1*VALUE(MID(K9,1,2)), "No", "Yes"))))</f>
        <v>N/A</v>
      </c>
    </row>
    <row r="10" spans="1:12" x14ac:dyDescent="0.2">
      <c r="A10" s="16" t="s">
        <v>424</v>
      </c>
      <c r="B10" s="35" t="s">
        <v>217</v>
      </c>
      <c r="C10" s="35">
        <v>492</v>
      </c>
      <c r="D10" s="43" t="str">
        <f t="shared" si="0"/>
        <v>N/A</v>
      </c>
      <c r="E10" s="35">
        <v>632</v>
      </c>
      <c r="F10" s="43" t="str">
        <f t="shared" si="1"/>
        <v>N/A</v>
      </c>
      <c r="G10" s="35">
        <v>662</v>
      </c>
      <c r="H10" s="43" t="str">
        <f t="shared" si="2"/>
        <v>N/A</v>
      </c>
      <c r="I10" s="12">
        <v>28.46</v>
      </c>
      <c r="J10" s="12">
        <v>4.7469999999999999</v>
      </c>
      <c r="K10" s="35" t="s">
        <v>217</v>
      </c>
      <c r="L10" s="9" t="str">
        <f t="shared" si="3"/>
        <v>N/A</v>
      </c>
    </row>
    <row r="11" spans="1:12" x14ac:dyDescent="0.2">
      <c r="A11" s="16" t="s">
        <v>173</v>
      </c>
      <c r="B11" s="35" t="s">
        <v>217</v>
      </c>
      <c r="C11" s="8">
        <v>5.5048427062999998</v>
      </c>
      <c r="D11" s="43" t="str">
        <f t="shared" si="0"/>
        <v>N/A</v>
      </c>
      <c r="E11" s="8">
        <v>5.3424519538000004</v>
      </c>
      <c r="F11" s="43" t="str">
        <f t="shared" si="1"/>
        <v>N/A</v>
      </c>
      <c r="G11" s="8">
        <v>3.9426617917</v>
      </c>
      <c r="H11" s="43" t="str">
        <f t="shared" si="2"/>
        <v>N/A</v>
      </c>
      <c r="I11" s="12">
        <v>-2.95</v>
      </c>
      <c r="J11" s="12">
        <v>-26.2</v>
      </c>
      <c r="K11" s="35" t="s">
        <v>217</v>
      </c>
      <c r="L11" s="9" t="str">
        <f t="shared" si="3"/>
        <v>N/A</v>
      </c>
    </row>
    <row r="12" spans="1:12" x14ac:dyDescent="0.2">
      <c r="A12" s="16" t="s">
        <v>144</v>
      </c>
      <c r="B12" s="35" t="s">
        <v>217</v>
      </c>
      <c r="C12" s="35">
        <v>6389.4166667</v>
      </c>
      <c r="D12" s="43" t="str">
        <f>IF($B12="N/A","N/A",IF(C12&gt;10,"No",IF(C12&lt;-10,"No","Yes")))</f>
        <v>N/A</v>
      </c>
      <c r="E12" s="35">
        <v>6530.6666667</v>
      </c>
      <c r="F12" s="43" t="str">
        <f>IF($B12="N/A","N/A",IF(E12&gt;10,"No",IF(E12&lt;-10,"No","Yes")))</f>
        <v>N/A</v>
      </c>
      <c r="G12" s="35">
        <v>6342.6666667</v>
      </c>
      <c r="H12" s="43" t="str">
        <f>IF($B12="N/A","N/A",IF(G12&gt;10,"No",IF(G12&lt;-10,"No","Yes")))</f>
        <v>N/A</v>
      </c>
      <c r="I12" s="12">
        <v>2.2109999999999999</v>
      </c>
      <c r="J12" s="12">
        <v>-2.88</v>
      </c>
      <c r="K12" s="35" t="s">
        <v>217</v>
      </c>
      <c r="L12" s="9" t="str">
        <f>IF(J12="Div by 0", "N/A", IF(K12="N/A","N/A", IF(J12&gt;VALUE(MID(K12,1,2)), "No", IF(J12&lt;-1*VALUE(MID(K12,1,2)), "No", "Yes"))))</f>
        <v>N/A</v>
      </c>
    </row>
    <row r="13" spans="1:12" s="104" customFormat="1" ht="12.75" customHeight="1" x14ac:dyDescent="0.2">
      <c r="A13" s="2" t="s">
        <v>1656</v>
      </c>
      <c r="B13" s="47" t="s">
        <v>281</v>
      </c>
      <c r="C13" s="13">
        <v>95.225190197000003</v>
      </c>
      <c r="D13" s="11" t="str">
        <f>IF($B13="N/A","N/A",IF(C13&gt;=95,"Yes","No"))</f>
        <v>Yes</v>
      </c>
      <c r="E13" s="13">
        <v>95.724247546000001</v>
      </c>
      <c r="F13" s="11" t="str">
        <f>IF($B13="N/A","N/A",IF(E13&gt;=95,"Yes","No"))</f>
        <v>Yes</v>
      </c>
      <c r="G13" s="13">
        <v>97.883695657000004</v>
      </c>
      <c r="H13" s="11" t="str">
        <f>IF($B13="N/A","N/A",IF(G13&gt;=95,"Yes","No"))</f>
        <v>Yes</v>
      </c>
      <c r="I13" s="56">
        <v>0.52410000000000001</v>
      </c>
      <c r="J13" s="56">
        <v>2.2559999999999998</v>
      </c>
      <c r="K13" s="47" t="s">
        <v>733</v>
      </c>
      <c r="L13" s="11" t="str">
        <f t="shared" ref="L13:L25" si="4">IF(J13="Div by 0", "N/A", IF(K13="N/A","N/A", IF(J13&gt;VALUE(MID(K13,1,2)), "No", IF(J13&lt;-1*VALUE(MID(K13,1,2)), "No", "Yes"))))</f>
        <v>Yes</v>
      </c>
    </row>
    <row r="14" spans="1:12" s="104" customFormat="1" ht="12.75" customHeight="1" x14ac:dyDescent="0.2">
      <c r="A14" s="2" t="s">
        <v>1657</v>
      </c>
      <c r="B14" s="127" t="s">
        <v>1658</v>
      </c>
      <c r="C14" s="68">
        <v>95.060381496999995</v>
      </c>
      <c r="D14" s="11" t="str">
        <f>IF($B14="N/A","N/A",IF(C14&gt;95,"Yes","No"))</f>
        <v>Yes</v>
      </c>
      <c r="E14" s="68">
        <v>95.708577249000001</v>
      </c>
      <c r="F14" s="11" t="str">
        <f>IF($B14="N/A","N/A",IF(E14&gt;95,"Yes","No"))</f>
        <v>Yes</v>
      </c>
      <c r="G14" s="68">
        <v>97.786460051999995</v>
      </c>
      <c r="H14" s="11" t="str">
        <f>IF($B14="N/A","N/A",IF(G14&gt;95,"Yes","No"))</f>
        <v>Yes</v>
      </c>
      <c r="I14" s="128">
        <v>0.68189999999999995</v>
      </c>
      <c r="J14" s="128">
        <v>2.1709999999999998</v>
      </c>
      <c r="K14" s="127" t="s">
        <v>733</v>
      </c>
      <c r="L14" s="11" t="str">
        <f t="shared" si="4"/>
        <v>Yes</v>
      </c>
    </row>
    <row r="15" spans="1:12" s="104" customFormat="1" ht="12.75" customHeight="1" x14ac:dyDescent="0.2">
      <c r="A15" s="2" t="s">
        <v>1659</v>
      </c>
      <c r="B15" s="127" t="s">
        <v>217</v>
      </c>
      <c r="C15" s="68">
        <v>0</v>
      </c>
      <c r="D15" s="129" t="str">
        <f t="shared" ref="D15:D19" si="5">IF($B15="N/A","N/A",IF(C15&gt;10,"No",IF(C15&lt;-10,"No","Yes")))</f>
        <v>N/A</v>
      </c>
      <c r="E15" s="68">
        <v>0</v>
      </c>
      <c r="F15" s="129" t="str">
        <f t="shared" ref="F15:F19" si="6">IF($B15="N/A","N/A",IF(E15&gt;10,"No",IF(E15&lt;-10,"No","Yes")))</f>
        <v>N/A</v>
      </c>
      <c r="G15" s="68">
        <v>2.1999006000000001E-3</v>
      </c>
      <c r="H15" s="129" t="str">
        <f t="shared" ref="H15:H19" si="7">IF($B15="N/A","N/A",IF(G15&gt;10,"No",IF(G15&lt;-10,"No","Yes")))</f>
        <v>N/A</v>
      </c>
      <c r="I15" s="128" t="s">
        <v>1743</v>
      </c>
      <c r="J15" s="128" t="s">
        <v>1743</v>
      </c>
      <c r="K15" s="127" t="s">
        <v>217</v>
      </c>
      <c r="L15" s="11" t="str">
        <f t="shared" si="4"/>
        <v>N/A</v>
      </c>
    </row>
    <row r="16" spans="1:12" s="104" customFormat="1" ht="12.75" customHeight="1" x14ac:dyDescent="0.2">
      <c r="A16" s="2" t="s">
        <v>1660</v>
      </c>
      <c r="B16" s="127" t="s">
        <v>217</v>
      </c>
      <c r="C16" s="68">
        <v>0</v>
      </c>
      <c r="D16" s="129" t="str">
        <f t="shared" si="5"/>
        <v>N/A</v>
      </c>
      <c r="E16" s="68">
        <v>0</v>
      </c>
      <c r="F16" s="129" t="str">
        <f t="shared" si="6"/>
        <v>N/A</v>
      </c>
      <c r="G16" s="68">
        <v>0</v>
      </c>
      <c r="H16" s="129" t="str">
        <f t="shared" si="7"/>
        <v>N/A</v>
      </c>
      <c r="I16" s="128" t="s">
        <v>1743</v>
      </c>
      <c r="J16" s="128" t="s">
        <v>1743</v>
      </c>
      <c r="K16" s="127" t="s">
        <v>217</v>
      </c>
      <c r="L16" s="11" t="str">
        <f t="shared" si="4"/>
        <v>N/A</v>
      </c>
    </row>
    <row r="17" spans="1:14" s="104" customFormat="1" ht="12.75" customHeight="1" x14ac:dyDescent="0.2">
      <c r="A17" s="2" t="s">
        <v>1661</v>
      </c>
      <c r="B17" s="127" t="s">
        <v>217</v>
      </c>
      <c r="C17" s="68">
        <v>0</v>
      </c>
      <c r="D17" s="129" t="str">
        <f t="shared" si="5"/>
        <v>N/A</v>
      </c>
      <c r="E17" s="68">
        <v>0</v>
      </c>
      <c r="F17" s="129" t="str">
        <f t="shared" si="6"/>
        <v>N/A</v>
      </c>
      <c r="G17" s="68">
        <v>0</v>
      </c>
      <c r="H17" s="129" t="str">
        <f t="shared" si="7"/>
        <v>N/A</v>
      </c>
      <c r="I17" s="128" t="s">
        <v>1743</v>
      </c>
      <c r="J17" s="128" t="s">
        <v>1743</v>
      </c>
      <c r="K17" s="127" t="s">
        <v>217</v>
      </c>
      <c r="L17" s="11" t="str">
        <f t="shared" si="4"/>
        <v>N/A</v>
      </c>
    </row>
    <row r="18" spans="1:14" s="104" customFormat="1" ht="25.5" x14ac:dyDescent="0.2">
      <c r="A18" s="2" t="s">
        <v>1662</v>
      </c>
      <c r="B18" s="47" t="s">
        <v>217</v>
      </c>
      <c r="C18" s="13">
        <v>0.1648087</v>
      </c>
      <c r="D18" s="11" t="str">
        <f t="shared" si="5"/>
        <v>N/A</v>
      </c>
      <c r="E18" s="13">
        <v>1.5670297E-2</v>
      </c>
      <c r="F18" s="11" t="str">
        <f t="shared" si="6"/>
        <v>N/A</v>
      </c>
      <c r="G18" s="13">
        <v>9.4595724300000003E-2</v>
      </c>
      <c r="H18" s="11" t="str">
        <f t="shared" si="7"/>
        <v>N/A</v>
      </c>
      <c r="I18" s="56">
        <v>-90.5</v>
      </c>
      <c r="J18" s="56">
        <v>503.7</v>
      </c>
      <c r="K18" s="47" t="s">
        <v>217</v>
      </c>
      <c r="L18" s="11" t="str">
        <f t="shared" si="4"/>
        <v>N/A</v>
      </c>
    </row>
    <row r="19" spans="1:14" s="104" customFormat="1" ht="27.75" customHeight="1" x14ac:dyDescent="0.2">
      <c r="A19" s="2" t="s">
        <v>1663</v>
      </c>
      <c r="B19" s="47" t="s">
        <v>217</v>
      </c>
      <c r="C19" s="13">
        <v>0</v>
      </c>
      <c r="D19" s="11" t="str">
        <f t="shared" si="5"/>
        <v>N/A</v>
      </c>
      <c r="E19" s="13">
        <v>0</v>
      </c>
      <c r="F19" s="11" t="str">
        <f t="shared" si="6"/>
        <v>N/A</v>
      </c>
      <c r="G19" s="13">
        <v>4.3998010000000001E-4</v>
      </c>
      <c r="H19" s="11" t="str">
        <f t="shared" si="7"/>
        <v>N/A</v>
      </c>
      <c r="I19" s="56" t="s">
        <v>1743</v>
      </c>
      <c r="J19" s="56" t="s">
        <v>1743</v>
      </c>
      <c r="K19" s="47" t="s">
        <v>217</v>
      </c>
      <c r="L19" s="11" t="str">
        <f t="shared" si="4"/>
        <v>N/A</v>
      </c>
    </row>
    <row r="20" spans="1:14" s="104" customFormat="1" x14ac:dyDescent="0.2">
      <c r="A20" s="2" t="s">
        <v>1664</v>
      </c>
      <c r="B20" s="47" t="s">
        <v>217</v>
      </c>
      <c r="C20" s="1">
        <v>8512</v>
      </c>
      <c r="D20" s="11" t="str">
        <f>IF($B20="N/A","N/A",IF(C20&gt;0,"No",IF(C20&lt;0,"No","Yes")))</f>
        <v>N/A</v>
      </c>
      <c r="E20" s="1">
        <v>7668</v>
      </c>
      <c r="F20" s="11" t="str">
        <f>IF($B20="N/A","N/A",IF(E20&gt;0,"No",IF(E20&lt;0,"No","Yes")))</f>
        <v>N/A</v>
      </c>
      <c r="G20" s="1">
        <v>5031</v>
      </c>
      <c r="H20" s="11" t="str">
        <f>IF($B20="N/A","N/A",IF(G20&gt;0,"No",IF(G20&lt;0,"No","Yes")))</f>
        <v>N/A</v>
      </c>
      <c r="I20" s="56">
        <v>-9.92</v>
      </c>
      <c r="J20" s="56">
        <v>-34.4</v>
      </c>
      <c r="K20" s="47" t="s">
        <v>217</v>
      </c>
      <c r="L20" s="11" t="str">
        <f t="shared" si="4"/>
        <v>N/A</v>
      </c>
    </row>
    <row r="21" spans="1:14" s="104" customFormat="1" x14ac:dyDescent="0.2">
      <c r="A21" s="2" t="s">
        <v>1665</v>
      </c>
      <c r="B21" s="47" t="s">
        <v>282</v>
      </c>
      <c r="C21" s="13">
        <v>4.9396185027000001</v>
      </c>
      <c r="D21" s="11" t="str">
        <f>IF($B21="N/A","N/A",IF(C21&gt;=5,"No",IF(C21&lt;0,"No","Yes")))</f>
        <v>Yes</v>
      </c>
      <c r="E21" s="13">
        <v>4.2914227509999998</v>
      </c>
      <c r="F21" s="11" t="str">
        <f>IF($B21="N/A","N/A",IF(E21&gt;=5,"No",IF(E21&lt;0,"No","Yes")))</f>
        <v>Yes</v>
      </c>
      <c r="G21" s="13">
        <v>2.2135399480000002</v>
      </c>
      <c r="H21" s="11" t="str">
        <f>IF($B21="N/A","N/A",IF(G21&gt;=5,"No",IF(G21&lt;0,"No","Yes")))</f>
        <v>Yes</v>
      </c>
      <c r="I21" s="56">
        <v>-13.1</v>
      </c>
      <c r="J21" s="56">
        <v>-48.4</v>
      </c>
      <c r="K21" s="11" t="s">
        <v>217</v>
      </c>
      <c r="L21" s="11" t="str">
        <f t="shared" si="4"/>
        <v>N/A</v>
      </c>
    </row>
    <row r="22" spans="1:14" s="104" customFormat="1" ht="12.75" customHeight="1" x14ac:dyDescent="0.2">
      <c r="A22" s="4" t="s">
        <v>1666</v>
      </c>
      <c r="B22" s="127" t="s">
        <v>217</v>
      </c>
      <c r="C22" s="68">
        <v>83.047462405999994</v>
      </c>
      <c r="D22" s="129" t="str">
        <f t="shared" ref="D22:D25" si="8">IF($B22="N/A","N/A",IF(C22&gt;10,"No",IF(C22&lt;-10,"No","Yes")))</f>
        <v>N/A</v>
      </c>
      <c r="E22" s="68">
        <v>80.803338550000007</v>
      </c>
      <c r="F22" s="129" t="str">
        <f t="shared" ref="F22:F25" si="9">IF($B22="N/A","N/A",IF(E22&gt;10,"No",IF(E22&lt;-10,"No","Yes")))</f>
        <v>N/A</v>
      </c>
      <c r="G22" s="68">
        <v>70.562512423000001</v>
      </c>
      <c r="H22" s="129" t="str">
        <f t="shared" ref="H22:H25" si="10">IF($B22="N/A","N/A",IF(G22&gt;10,"No",IF(G22&lt;-10,"No","Yes")))</f>
        <v>N/A</v>
      </c>
      <c r="I22" s="56">
        <v>-2.7</v>
      </c>
      <c r="J22" s="56">
        <v>-12.7</v>
      </c>
      <c r="K22" s="127" t="s">
        <v>217</v>
      </c>
      <c r="L22" s="11" t="str">
        <f t="shared" si="4"/>
        <v>N/A</v>
      </c>
    </row>
    <row r="23" spans="1:14" s="104" customFormat="1" ht="12.75" customHeight="1" x14ac:dyDescent="0.2">
      <c r="A23" s="4" t="s">
        <v>1667</v>
      </c>
      <c r="B23" s="127" t="s">
        <v>217</v>
      </c>
      <c r="C23" s="68">
        <v>40.413533835000003</v>
      </c>
      <c r="D23" s="129" t="str">
        <f t="shared" si="8"/>
        <v>N/A</v>
      </c>
      <c r="E23" s="68">
        <v>33.359415753999997</v>
      </c>
      <c r="F23" s="129" t="str">
        <f t="shared" si="9"/>
        <v>N/A</v>
      </c>
      <c r="G23" s="68">
        <v>23.235937189000001</v>
      </c>
      <c r="H23" s="129" t="str">
        <f t="shared" si="10"/>
        <v>N/A</v>
      </c>
      <c r="I23" s="56">
        <v>-17.5</v>
      </c>
      <c r="J23" s="56">
        <v>-30.3</v>
      </c>
      <c r="K23" s="127" t="s">
        <v>217</v>
      </c>
      <c r="L23" s="11" t="str">
        <f t="shared" si="4"/>
        <v>N/A</v>
      </c>
    </row>
    <row r="24" spans="1:14" s="104" customFormat="1" ht="12.75" customHeight="1" x14ac:dyDescent="0.2">
      <c r="A24" s="4" t="s">
        <v>1668</v>
      </c>
      <c r="B24" s="127" t="s">
        <v>217</v>
      </c>
      <c r="C24" s="68">
        <v>15.119830826999999</v>
      </c>
      <c r="D24" s="129" t="str">
        <f t="shared" si="8"/>
        <v>N/A</v>
      </c>
      <c r="E24" s="68">
        <v>16.744913927999999</v>
      </c>
      <c r="F24" s="129" t="str">
        <f t="shared" si="9"/>
        <v>N/A</v>
      </c>
      <c r="G24" s="68">
        <v>23.156430133000001</v>
      </c>
      <c r="H24" s="129" t="str">
        <f t="shared" si="10"/>
        <v>N/A</v>
      </c>
      <c r="I24" s="56">
        <v>10.75</v>
      </c>
      <c r="J24" s="56">
        <v>38.29</v>
      </c>
      <c r="K24" s="127" t="s">
        <v>217</v>
      </c>
      <c r="L24" s="11" t="str">
        <f t="shared" si="4"/>
        <v>N/A</v>
      </c>
    </row>
    <row r="25" spans="1:14" s="104" customFormat="1" ht="12.75" customHeight="1" x14ac:dyDescent="0.2">
      <c r="A25" s="4" t="s">
        <v>1669</v>
      </c>
      <c r="B25" s="127" t="s">
        <v>217</v>
      </c>
      <c r="C25" s="68">
        <v>0</v>
      </c>
      <c r="D25" s="129" t="str">
        <f t="shared" si="8"/>
        <v>N/A</v>
      </c>
      <c r="E25" s="68">
        <v>0</v>
      </c>
      <c r="F25" s="129" t="str">
        <f t="shared" si="9"/>
        <v>N/A</v>
      </c>
      <c r="G25" s="68">
        <v>0</v>
      </c>
      <c r="H25" s="129" t="str">
        <f t="shared" si="10"/>
        <v>N/A</v>
      </c>
      <c r="I25" s="56" t="s">
        <v>1743</v>
      </c>
      <c r="J25" s="56" t="s">
        <v>1743</v>
      </c>
      <c r="K25" s="127" t="s">
        <v>217</v>
      </c>
      <c r="L25" s="11" t="str">
        <f t="shared" si="4"/>
        <v>N/A</v>
      </c>
    </row>
    <row r="26" spans="1:14" x14ac:dyDescent="0.2">
      <c r="A26" s="2" t="s">
        <v>1670</v>
      </c>
      <c r="B26" s="47" t="s">
        <v>221</v>
      </c>
      <c r="C26" s="1">
        <v>123</v>
      </c>
      <c r="D26" s="43" t="str">
        <f>IF($B26="N/A","N/A",IF(C26&gt;0,"No",IF(C26&lt;0,"No","Yes")))</f>
        <v>No</v>
      </c>
      <c r="E26" s="1">
        <v>92</v>
      </c>
      <c r="F26" s="43" t="str">
        <f>IF($B26="N/A","N/A",IF(E26&gt;0,"No",IF(E26&lt;0,"No","Yes")))</f>
        <v>No</v>
      </c>
      <c r="G26" s="1">
        <v>142</v>
      </c>
      <c r="H26" s="43" t="str">
        <f>IF($B26="N/A","N/A",IF(G26&gt;0,"No",IF(G26&lt;0,"No","Yes")))</f>
        <v>No</v>
      </c>
      <c r="I26" s="12">
        <v>-25.2</v>
      </c>
      <c r="J26" s="12">
        <v>54.35</v>
      </c>
      <c r="K26" s="44" t="s">
        <v>217</v>
      </c>
      <c r="L26" s="9" t="str">
        <f t="shared" ref="L26:L74" si="11">IF(J26="Div by 0", "N/A", IF(K26="N/A","N/A", IF(J26&gt;VALUE(MID(K26,1,2)), "No", IF(J26&lt;-1*VALUE(MID(K26,1,2)), "No", "Yes"))))</f>
        <v>N/A</v>
      </c>
    </row>
    <row r="27" spans="1:14" x14ac:dyDescent="0.2">
      <c r="A27" s="6" t="s">
        <v>149</v>
      </c>
      <c r="B27" s="47" t="s">
        <v>283</v>
      </c>
      <c r="C27" s="8">
        <v>0.1427568317</v>
      </c>
      <c r="D27" s="43" t="str">
        <f>IF($B27="N/A","N/A",IF(C27&gt;=10,"No",IF(C27&lt;0,"No","Yes")))</f>
        <v>Yes</v>
      </c>
      <c r="E27" s="8">
        <v>0.10297623710000001</v>
      </c>
      <c r="F27" s="43" t="str">
        <f>IF($B27="N/A","N/A",IF(E27&gt;=10,"No",IF(E27&lt;0,"No","Yes")))</f>
        <v>Yes</v>
      </c>
      <c r="G27" s="8">
        <v>0.1249543521</v>
      </c>
      <c r="H27" s="43" t="str">
        <f>IF($B27="N/A","N/A",IF(G27&gt;=10,"No",IF(G27&lt;0,"No","Yes")))</f>
        <v>Yes</v>
      </c>
      <c r="I27" s="12">
        <v>-27.9</v>
      </c>
      <c r="J27" s="12">
        <v>21.34</v>
      </c>
      <c r="K27" s="44" t="s">
        <v>217</v>
      </c>
      <c r="L27" s="9" t="str">
        <f t="shared" si="11"/>
        <v>N/A</v>
      </c>
    </row>
    <row r="28" spans="1:14" x14ac:dyDescent="0.2">
      <c r="A28" s="2" t="s">
        <v>425</v>
      </c>
      <c r="B28" s="34" t="s">
        <v>217</v>
      </c>
      <c r="C28" s="13">
        <v>69.512195121999994</v>
      </c>
      <c r="D28" s="70" t="str">
        <f t="shared" ref="D28:D31" si="12">IF($B28="N/A","N/A",IF(C28&gt;10,"No",IF(C28&lt;-10,"No","Yes")))</f>
        <v>N/A</v>
      </c>
      <c r="E28" s="13">
        <v>65.760869564999993</v>
      </c>
      <c r="F28" s="43" t="str">
        <f t="shared" ref="F28:F31" si="13">IF($B28="N/A","N/A",IF(E28&gt;10,"No",IF(E28&lt;-10,"No","Yes")))</f>
        <v>N/A</v>
      </c>
      <c r="G28" s="13">
        <v>64.788732393999993</v>
      </c>
      <c r="H28" s="43" t="str">
        <f t="shared" ref="H28:H31" si="14">IF($B28="N/A","N/A",IF(G28&gt;10,"No",IF(G28&lt;-10,"No","Yes")))</f>
        <v>N/A</v>
      </c>
      <c r="I28" s="12">
        <v>-5.4</v>
      </c>
      <c r="J28" s="12">
        <v>-1.48</v>
      </c>
      <c r="K28" s="44" t="s">
        <v>217</v>
      </c>
      <c r="L28" s="9" t="str">
        <f t="shared" si="11"/>
        <v>N/A</v>
      </c>
    </row>
    <row r="29" spans="1:14" x14ac:dyDescent="0.2">
      <c r="A29" s="2" t="s">
        <v>426</v>
      </c>
      <c r="B29" s="34" t="s">
        <v>217</v>
      </c>
      <c r="C29" s="13">
        <v>6.5040650406999996</v>
      </c>
      <c r="D29" s="70" t="str">
        <f t="shared" si="12"/>
        <v>N/A</v>
      </c>
      <c r="E29" s="13">
        <v>3.2608695652000002</v>
      </c>
      <c r="F29" s="43" t="str">
        <f t="shared" si="13"/>
        <v>N/A</v>
      </c>
      <c r="G29" s="13">
        <v>8.8028169013999999</v>
      </c>
      <c r="H29" s="43" t="str">
        <f t="shared" si="14"/>
        <v>N/A</v>
      </c>
      <c r="I29" s="12">
        <v>-49.9</v>
      </c>
      <c r="J29" s="12">
        <v>170</v>
      </c>
      <c r="K29" s="44" t="s">
        <v>217</v>
      </c>
      <c r="L29" s="9" t="str">
        <f t="shared" si="11"/>
        <v>N/A</v>
      </c>
    </row>
    <row r="30" spans="1:14" x14ac:dyDescent="0.2">
      <c r="A30" s="2" t="s">
        <v>422</v>
      </c>
      <c r="B30" s="34" t="s">
        <v>217</v>
      </c>
      <c r="C30" s="13">
        <v>0</v>
      </c>
      <c r="D30" s="70" t="str">
        <f t="shared" si="12"/>
        <v>N/A</v>
      </c>
      <c r="E30" s="13">
        <v>0</v>
      </c>
      <c r="F30" s="43" t="str">
        <f t="shared" si="13"/>
        <v>N/A</v>
      </c>
      <c r="G30" s="13">
        <v>0</v>
      </c>
      <c r="H30" s="43" t="str">
        <f t="shared" si="14"/>
        <v>N/A</v>
      </c>
      <c r="I30" s="12" t="s">
        <v>1743</v>
      </c>
      <c r="J30" s="12" t="s">
        <v>1743</v>
      </c>
      <c r="K30" s="44" t="s">
        <v>217</v>
      </c>
      <c r="L30" s="9" t="str">
        <f t="shared" si="11"/>
        <v>N/A</v>
      </c>
    </row>
    <row r="31" spans="1:14" x14ac:dyDescent="0.2">
      <c r="A31" s="2" t="s">
        <v>423</v>
      </c>
      <c r="B31" s="34" t="s">
        <v>217</v>
      </c>
      <c r="C31" s="13">
        <v>0</v>
      </c>
      <c r="D31" s="70" t="str">
        <f t="shared" si="12"/>
        <v>N/A</v>
      </c>
      <c r="E31" s="13">
        <v>0</v>
      </c>
      <c r="F31" s="43" t="str">
        <f t="shared" si="13"/>
        <v>N/A</v>
      </c>
      <c r="G31" s="13">
        <v>0</v>
      </c>
      <c r="H31" s="43" t="str">
        <f t="shared" si="14"/>
        <v>N/A</v>
      </c>
      <c r="I31" s="12" t="s">
        <v>1743</v>
      </c>
      <c r="J31" s="12" t="s">
        <v>1743</v>
      </c>
      <c r="K31" s="44" t="s">
        <v>217</v>
      </c>
      <c r="L31" s="9" t="str">
        <f t="shared" si="11"/>
        <v>N/A</v>
      </c>
    </row>
    <row r="32" spans="1:14" x14ac:dyDescent="0.2">
      <c r="A32" s="2" t="s">
        <v>948</v>
      </c>
      <c r="B32" s="34" t="s">
        <v>217</v>
      </c>
      <c r="C32" s="68">
        <v>14.700471794</v>
      </c>
      <c r="D32" s="70" t="str">
        <f>IF($B32="N/A","N/A",IF(C32&gt;10,"No",IF(C32&lt;-10,"No","Yes")))</f>
        <v>N/A</v>
      </c>
      <c r="E32" s="68">
        <v>15.34513829</v>
      </c>
      <c r="F32" s="70" t="str">
        <f>IF($B32="N/A","N/A",IF(E32&gt;10,"No",IF(E32&lt;-10,"No","Yes")))</f>
        <v>N/A</v>
      </c>
      <c r="G32" s="68">
        <v>13.709780318</v>
      </c>
      <c r="H32" s="70" t="str">
        <f>IF($B32="N/A","N/A",IF(G32&gt;10,"No",IF(G32&lt;-10,"No","Yes")))</f>
        <v>N/A</v>
      </c>
      <c r="I32" s="12">
        <v>4.3849999999999998</v>
      </c>
      <c r="J32" s="12">
        <v>-10.7</v>
      </c>
      <c r="K32" s="69" t="s">
        <v>733</v>
      </c>
      <c r="L32" s="9" t="str">
        <f t="shared" si="11"/>
        <v>No</v>
      </c>
      <c r="M32" s="54"/>
      <c r="N32" s="54"/>
    </row>
    <row r="33" spans="1:14" s="54" customFormat="1" ht="25.5" x14ac:dyDescent="0.2">
      <c r="A33" s="2" t="s">
        <v>949</v>
      </c>
      <c r="B33" s="34" t="s">
        <v>217</v>
      </c>
      <c r="C33" s="68">
        <v>0</v>
      </c>
      <c r="D33" s="70" t="str">
        <f>IF($B33="N/A","N/A",IF(C33&gt;10,"No",IF(C33&lt;-10,"No","Yes")))</f>
        <v>N/A</v>
      </c>
      <c r="E33" s="68">
        <v>0</v>
      </c>
      <c r="F33" s="70" t="str">
        <f>IF($B33="N/A","N/A",IF(E33&gt;10,"No",IF(E33&lt;-10,"No","Yes")))</f>
        <v>N/A</v>
      </c>
      <c r="G33" s="68">
        <v>0</v>
      </c>
      <c r="H33" s="70" t="str">
        <f>IF($B33="N/A","N/A",IF(G33&gt;10,"No",IF(G33&lt;-10,"No","Yes")))</f>
        <v>N/A</v>
      </c>
      <c r="I33" s="12" t="s">
        <v>1743</v>
      </c>
      <c r="J33" s="12" t="s">
        <v>1743</v>
      </c>
      <c r="K33" s="69" t="s">
        <v>733</v>
      </c>
      <c r="L33" s="9" t="str">
        <f t="shared" si="11"/>
        <v>N/A</v>
      </c>
      <c r="M33" s="42"/>
      <c r="N33" s="42"/>
    </row>
    <row r="34" spans="1:14" x14ac:dyDescent="0.2">
      <c r="A34" s="2" t="s">
        <v>20</v>
      </c>
      <c r="B34" s="47" t="s">
        <v>284</v>
      </c>
      <c r="C34" s="13">
        <v>99.726672894999993</v>
      </c>
      <c r="D34" s="43" t="str">
        <f>IF($B34="N/A","N/A",IF(C34&gt;=98,"Yes","No"))</f>
        <v>Yes</v>
      </c>
      <c r="E34" s="13">
        <v>99.833782921999997</v>
      </c>
      <c r="F34" s="43" t="str">
        <f>IF($B34="N/A","N/A",IF(E34&gt;=98,"Yes","No"))</f>
        <v>Yes</v>
      </c>
      <c r="G34" s="13">
        <v>99.912883937999993</v>
      </c>
      <c r="H34" s="43" t="str">
        <f>IF($B34="N/A","N/A",IF(G34&gt;=98,"Yes","No"))</f>
        <v>Yes</v>
      </c>
      <c r="I34" s="12">
        <v>0.1074</v>
      </c>
      <c r="J34" s="12">
        <v>7.9200000000000007E-2</v>
      </c>
      <c r="K34" s="44" t="s">
        <v>733</v>
      </c>
      <c r="L34" s="9" t="str">
        <f t="shared" si="11"/>
        <v>Yes</v>
      </c>
    </row>
    <row r="35" spans="1:14" x14ac:dyDescent="0.2">
      <c r="A35" s="2" t="s">
        <v>18</v>
      </c>
      <c r="B35" s="47" t="s">
        <v>281</v>
      </c>
      <c r="C35" s="13">
        <v>100</v>
      </c>
      <c r="D35" s="43" t="str">
        <f>IF($B35="N/A","N/A",IF(C35&gt;=95,"Yes","No"))</f>
        <v>Yes</v>
      </c>
      <c r="E35" s="13">
        <v>100</v>
      </c>
      <c r="F35" s="43" t="str">
        <f>IF($B35="N/A","N/A",IF(E35&gt;=95,"Yes","No"))</f>
        <v>Yes</v>
      </c>
      <c r="G35" s="13">
        <v>100</v>
      </c>
      <c r="H35" s="43" t="str">
        <f>IF($B35="N/A","N/A",IF(G35&gt;=95,"Yes","No"))</f>
        <v>Yes</v>
      </c>
      <c r="I35" s="12">
        <v>0</v>
      </c>
      <c r="J35" s="12">
        <v>0</v>
      </c>
      <c r="K35" s="44" t="s">
        <v>733</v>
      </c>
      <c r="L35" s="9" t="str">
        <f t="shared" si="11"/>
        <v>Yes</v>
      </c>
    </row>
    <row r="36" spans="1:14" x14ac:dyDescent="0.2">
      <c r="A36" s="2" t="s">
        <v>23</v>
      </c>
      <c r="B36" s="34" t="s">
        <v>217</v>
      </c>
      <c r="C36" s="13">
        <v>1.6451854388</v>
      </c>
      <c r="D36" s="43" t="str">
        <f t="shared" ref="D36:D41" si="15">IF($B36="N/A","N/A",IF(C36&gt;10,"No",IF(C36&lt;-10,"No","Yes")))</f>
        <v>N/A</v>
      </c>
      <c r="E36" s="13">
        <v>1.6789603876999999</v>
      </c>
      <c r="F36" s="43" t="str">
        <f t="shared" ref="F36:F41" si="16">IF($B36="N/A","N/A",IF(E36&gt;10,"No",IF(E36&lt;-10,"No","Yes")))</f>
        <v>N/A</v>
      </c>
      <c r="G36" s="13">
        <v>1.9029139882999999</v>
      </c>
      <c r="H36" s="43" t="str">
        <f t="shared" ref="H36:H41" si="17">IF($B36="N/A","N/A",IF(G36&gt;10,"No",IF(G36&lt;-10,"No","Yes")))</f>
        <v>N/A</v>
      </c>
      <c r="I36" s="12">
        <v>2.0529999999999999</v>
      </c>
      <c r="J36" s="12">
        <v>13.34</v>
      </c>
      <c r="K36" s="44" t="s">
        <v>733</v>
      </c>
      <c r="L36" s="9" t="str">
        <f t="shared" si="11"/>
        <v>No</v>
      </c>
    </row>
    <row r="37" spans="1:14" x14ac:dyDescent="0.2">
      <c r="A37" s="2" t="s">
        <v>24</v>
      </c>
      <c r="B37" s="34" t="s">
        <v>217</v>
      </c>
      <c r="C37" s="13">
        <v>85.375549121000006</v>
      </c>
      <c r="D37" s="43" t="str">
        <f t="shared" si="15"/>
        <v>N/A</v>
      </c>
      <c r="E37" s="13">
        <v>84.899989926000003</v>
      </c>
      <c r="F37" s="43" t="str">
        <f t="shared" si="16"/>
        <v>N/A</v>
      </c>
      <c r="G37" s="13">
        <v>85.740684521000006</v>
      </c>
      <c r="H37" s="43" t="str">
        <f t="shared" si="17"/>
        <v>N/A</v>
      </c>
      <c r="I37" s="12">
        <v>-0.55700000000000005</v>
      </c>
      <c r="J37" s="12">
        <v>0.99019999999999997</v>
      </c>
      <c r="K37" s="44" t="s">
        <v>733</v>
      </c>
      <c r="L37" s="9" t="str">
        <f t="shared" si="11"/>
        <v>Yes</v>
      </c>
    </row>
    <row r="38" spans="1:14" x14ac:dyDescent="0.2">
      <c r="A38" s="2" t="s">
        <v>25</v>
      </c>
      <c r="B38" s="34" t="s">
        <v>217</v>
      </c>
      <c r="C38" s="13">
        <v>4.2943111999999999E-2</v>
      </c>
      <c r="D38" s="43" t="str">
        <f t="shared" si="15"/>
        <v>N/A</v>
      </c>
      <c r="E38" s="13">
        <v>4.7570544300000003E-2</v>
      </c>
      <c r="F38" s="43" t="str">
        <f t="shared" si="16"/>
        <v>N/A</v>
      </c>
      <c r="G38" s="13">
        <v>4.6637892E-2</v>
      </c>
      <c r="H38" s="43" t="str">
        <f t="shared" si="17"/>
        <v>N/A</v>
      </c>
      <c r="I38" s="12">
        <v>10.78</v>
      </c>
      <c r="J38" s="12">
        <v>-1.96</v>
      </c>
      <c r="K38" s="44" t="s">
        <v>733</v>
      </c>
      <c r="L38" s="9" t="str">
        <f t="shared" si="11"/>
        <v>Yes</v>
      </c>
    </row>
    <row r="39" spans="1:14" x14ac:dyDescent="0.2">
      <c r="A39" s="2" t="s">
        <v>26</v>
      </c>
      <c r="B39" s="47" t="s">
        <v>217</v>
      </c>
      <c r="C39" s="13">
        <v>0.8495772425</v>
      </c>
      <c r="D39" s="11" t="str">
        <f t="shared" si="15"/>
        <v>N/A</v>
      </c>
      <c r="E39" s="13">
        <v>0.83444331270000005</v>
      </c>
      <c r="F39" s="11" t="str">
        <f t="shared" si="16"/>
        <v>N/A</v>
      </c>
      <c r="G39" s="13">
        <v>0.79152422310000004</v>
      </c>
      <c r="H39" s="11" t="str">
        <f t="shared" si="17"/>
        <v>N/A</v>
      </c>
      <c r="I39" s="12">
        <v>-1.78</v>
      </c>
      <c r="J39" s="12">
        <v>-5.14</v>
      </c>
      <c r="K39" s="47" t="s">
        <v>217</v>
      </c>
      <c r="L39" s="9" t="str">
        <f t="shared" si="11"/>
        <v>N/A</v>
      </c>
    </row>
    <row r="40" spans="1:14" x14ac:dyDescent="0.2">
      <c r="A40" s="2" t="s">
        <v>60</v>
      </c>
      <c r="B40" s="47" t="s">
        <v>217</v>
      </c>
      <c r="C40" s="13">
        <v>0</v>
      </c>
      <c r="D40" s="11" t="str">
        <f t="shared" si="15"/>
        <v>N/A</v>
      </c>
      <c r="E40" s="13">
        <v>0</v>
      </c>
      <c r="F40" s="11" t="str">
        <f t="shared" si="16"/>
        <v>N/A</v>
      </c>
      <c r="G40" s="13">
        <v>0</v>
      </c>
      <c r="H40" s="11" t="str">
        <f t="shared" si="17"/>
        <v>N/A</v>
      </c>
      <c r="I40" s="12" t="s">
        <v>1743</v>
      </c>
      <c r="J40" s="12" t="s">
        <v>1743</v>
      </c>
      <c r="K40" s="47" t="s">
        <v>217</v>
      </c>
      <c r="L40" s="9" t="str">
        <f t="shared" si="11"/>
        <v>N/A</v>
      </c>
    </row>
    <row r="41" spans="1:14" x14ac:dyDescent="0.2">
      <c r="A41" s="2" t="s">
        <v>61</v>
      </c>
      <c r="B41" s="47" t="s">
        <v>217</v>
      </c>
      <c r="C41" s="13">
        <v>0</v>
      </c>
      <c r="D41" s="11" t="str">
        <f t="shared" si="15"/>
        <v>N/A</v>
      </c>
      <c r="E41" s="13">
        <v>0</v>
      </c>
      <c r="F41" s="11" t="str">
        <f t="shared" si="16"/>
        <v>N/A</v>
      </c>
      <c r="G41" s="13">
        <v>0</v>
      </c>
      <c r="H41" s="11" t="str">
        <f t="shared" si="17"/>
        <v>N/A</v>
      </c>
      <c r="I41" s="12" t="s">
        <v>1743</v>
      </c>
      <c r="J41" s="12" t="s">
        <v>1743</v>
      </c>
      <c r="K41" s="47" t="s">
        <v>217</v>
      </c>
      <c r="L41" s="9" t="str">
        <f t="shared" si="11"/>
        <v>N/A</v>
      </c>
    </row>
    <row r="42" spans="1:14" x14ac:dyDescent="0.2">
      <c r="A42" s="2" t="s">
        <v>62</v>
      </c>
      <c r="B42" s="47" t="s">
        <v>282</v>
      </c>
      <c r="C42" s="13">
        <v>12.086745086000001</v>
      </c>
      <c r="D42" s="11" t="str">
        <f>IF($B42="N/A","N/A",IF(C42&gt;=5,"No",IF(C42&lt;0,"No","Yes")))</f>
        <v>No</v>
      </c>
      <c r="E42" s="13">
        <v>12.539035828999999</v>
      </c>
      <c r="F42" s="11" t="str">
        <f>IF($B42="N/A","N/A",IF(E42&gt;=5,"No",IF(E42&lt;0,"No","Yes")))</f>
        <v>No</v>
      </c>
      <c r="G42" s="13">
        <v>11.518239376</v>
      </c>
      <c r="H42" s="11" t="str">
        <f>IF($B42="N/A","N/A",IF(G42&gt;=5,"No",IF(G42&lt;0,"No","Yes")))</f>
        <v>No</v>
      </c>
      <c r="I42" s="12">
        <v>3.742</v>
      </c>
      <c r="J42" s="12">
        <v>-8.14</v>
      </c>
      <c r="K42" s="44" t="s">
        <v>733</v>
      </c>
      <c r="L42" s="9" t="str">
        <f t="shared" si="11"/>
        <v>Yes</v>
      </c>
    </row>
    <row r="43" spans="1:14" x14ac:dyDescent="0.2">
      <c r="A43" s="2" t="s">
        <v>63</v>
      </c>
      <c r="B43" s="47" t="s">
        <v>217</v>
      </c>
      <c r="C43" s="13">
        <v>9.2704893774000006</v>
      </c>
      <c r="D43" s="11" t="str">
        <f>IF($B43="N/A","N/A",IF(C43&gt;10,"No",IF(C43&lt;-10,"No","Yes")))</f>
        <v>N/A</v>
      </c>
      <c r="E43" s="13">
        <v>9.5169071311</v>
      </c>
      <c r="F43" s="11" t="str">
        <f>IF($B43="N/A","N/A",IF(E43&gt;10,"No",IF(E43&lt;-10,"No","Yes")))</f>
        <v>N/A</v>
      </c>
      <c r="G43" s="13">
        <v>8.4295789830000007</v>
      </c>
      <c r="H43" s="11" t="str">
        <f>IF($B43="N/A","N/A",IF(G43&gt;10,"No",IF(G43&lt;-10,"No","Yes")))</f>
        <v>N/A</v>
      </c>
      <c r="I43" s="12">
        <v>2.6579999999999999</v>
      </c>
      <c r="J43" s="12">
        <v>-11.4</v>
      </c>
      <c r="K43" s="47" t="s">
        <v>733</v>
      </c>
      <c r="L43" s="9" t="str">
        <f t="shared" si="11"/>
        <v>No</v>
      </c>
    </row>
    <row r="44" spans="1:14" x14ac:dyDescent="0.2">
      <c r="A44" s="2" t="s">
        <v>64</v>
      </c>
      <c r="B44" s="47" t="s">
        <v>217</v>
      </c>
      <c r="C44" s="13">
        <v>100</v>
      </c>
      <c r="D44" s="11" t="str">
        <f>IF($B44="N/A","N/A",IF(C44&gt;10,"No",IF(C44&lt;-10,"No","Yes")))</f>
        <v>N/A</v>
      </c>
      <c r="E44" s="13">
        <v>100</v>
      </c>
      <c r="F44" s="11" t="str">
        <f>IF($B44="N/A","N/A",IF(E44&gt;10,"No",IF(E44&lt;-10,"No","Yes")))</f>
        <v>N/A</v>
      </c>
      <c r="G44" s="13">
        <v>100</v>
      </c>
      <c r="H44" s="11" t="str">
        <f>IF($B44="N/A","N/A",IF(G44&gt;10,"No",IF(G44&lt;-10,"No","Yes")))</f>
        <v>N/A</v>
      </c>
      <c r="I44" s="12">
        <v>0</v>
      </c>
      <c r="J44" s="12">
        <v>0</v>
      </c>
      <c r="K44" s="44" t="s">
        <v>733</v>
      </c>
      <c r="L44" s="9" t="str">
        <f t="shared" si="11"/>
        <v>Yes</v>
      </c>
    </row>
    <row r="45" spans="1:14" x14ac:dyDescent="0.2">
      <c r="A45" s="3" t="s">
        <v>19</v>
      </c>
      <c r="B45" s="34" t="s">
        <v>285</v>
      </c>
      <c r="C45" s="8">
        <v>3.6037395326000001</v>
      </c>
      <c r="D45" s="43" t="str">
        <f>IF($B45="N/A","N/A",IF(C45&gt;8,"No",IF(C45&lt;2,"No","Yes")))</f>
        <v>Yes</v>
      </c>
      <c r="E45" s="8">
        <v>3.3388925576999999</v>
      </c>
      <c r="F45" s="43" t="str">
        <f>IF($B45="N/A","N/A",IF(E45&gt;8,"No",IF(E45&lt;2,"No","Yes")))</f>
        <v>Yes</v>
      </c>
      <c r="G45" s="8">
        <v>2.618761632</v>
      </c>
      <c r="H45" s="43" t="str">
        <f>IF($B45="N/A","N/A",IF(G45&gt;8,"No",IF(G45&lt;2,"No","Yes")))</f>
        <v>Yes</v>
      </c>
      <c r="I45" s="12">
        <v>-7.35</v>
      </c>
      <c r="J45" s="12">
        <v>-21.6</v>
      </c>
      <c r="K45" s="44" t="s">
        <v>733</v>
      </c>
      <c r="L45" s="9" t="str">
        <f t="shared" si="11"/>
        <v>No</v>
      </c>
    </row>
    <row r="46" spans="1:14" x14ac:dyDescent="0.2">
      <c r="A46" s="3" t="s">
        <v>174</v>
      </c>
      <c r="B46" s="34" t="s">
        <v>217</v>
      </c>
      <c r="C46" s="8">
        <v>14.430626563000001</v>
      </c>
      <c r="D46" s="11" t="str">
        <f t="shared" ref="D46:D53" si="18">IF($B46="N/A","N/A",IF(C46&gt;10,"No",IF(C46&lt;-10,"No","Yes")))</f>
        <v>N/A</v>
      </c>
      <c r="E46" s="8">
        <v>14.761979382</v>
      </c>
      <c r="F46" s="11" t="str">
        <f t="shared" ref="F46:F53" si="19">IF($B46="N/A","N/A",IF(E46&gt;10,"No",IF(E46&lt;-10,"No","Yes")))</f>
        <v>N/A</v>
      </c>
      <c r="G46" s="8">
        <v>12.180849426</v>
      </c>
      <c r="H46" s="11" t="str">
        <f t="shared" ref="H46:H53" si="20">IF($B46="N/A","N/A",IF(G46&gt;10,"No",IF(G46&lt;-10,"No","Yes")))</f>
        <v>N/A</v>
      </c>
      <c r="I46" s="12">
        <v>2.2959999999999998</v>
      </c>
      <c r="J46" s="12">
        <v>-17.5</v>
      </c>
      <c r="K46" s="44" t="s">
        <v>733</v>
      </c>
      <c r="L46" s="9" t="str">
        <f>IF(J46="Div by 0", "N/A", IF(OR(J46="N/A",K46="N/A"),"N/A", IF(J46&gt;VALUE(MID(K46,1,2)), "No", IF(J46&lt;-1*VALUE(MID(K46,1,2)), "No", "Yes"))))</f>
        <v>No</v>
      </c>
    </row>
    <row r="47" spans="1:14" x14ac:dyDescent="0.2">
      <c r="A47" s="3" t="s">
        <v>175</v>
      </c>
      <c r="B47" s="34" t="s">
        <v>217</v>
      </c>
      <c r="C47" s="8">
        <v>29.671369130999999</v>
      </c>
      <c r="D47" s="11" t="str">
        <f t="shared" si="18"/>
        <v>N/A</v>
      </c>
      <c r="E47" s="8">
        <v>28.400174612000001</v>
      </c>
      <c r="F47" s="11" t="str">
        <f t="shared" si="19"/>
        <v>N/A</v>
      </c>
      <c r="G47" s="8">
        <v>22.771610722999998</v>
      </c>
      <c r="H47" s="11" t="str">
        <f t="shared" si="20"/>
        <v>N/A</v>
      </c>
      <c r="I47" s="12">
        <v>-4.28</v>
      </c>
      <c r="J47" s="12">
        <v>-19.8</v>
      </c>
      <c r="K47" s="44" t="s">
        <v>733</v>
      </c>
      <c r="L47" s="9" t="str">
        <f>IF(J47="Div by 0", "N/A", IF(OR(J47="N/A",K47="N/A"),"N/A", IF(J47&gt;VALUE(MID(K47,1,2)), "No", IF(J47&lt;-1*VALUE(MID(K47,1,2)), "No", "Yes"))))</f>
        <v>No</v>
      </c>
    </row>
    <row r="48" spans="1:14" x14ac:dyDescent="0.2">
      <c r="A48" s="3" t="s">
        <v>176</v>
      </c>
      <c r="B48" s="34" t="s">
        <v>217</v>
      </c>
      <c r="C48" s="8">
        <v>4.3314511869999999</v>
      </c>
      <c r="D48" s="11" t="str">
        <f t="shared" si="18"/>
        <v>N/A</v>
      </c>
      <c r="E48" s="8">
        <v>4.9546121041999998</v>
      </c>
      <c r="F48" s="11" t="str">
        <f t="shared" si="19"/>
        <v>N/A</v>
      </c>
      <c r="G48" s="8">
        <v>4.2493279303999998</v>
      </c>
      <c r="H48" s="11" t="str">
        <f t="shared" si="20"/>
        <v>N/A</v>
      </c>
      <c r="I48" s="12">
        <v>14.39</v>
      </c>
      <c r="J48" s="12">
        <v>-14.2</v>
      </c>
      <c r="K48" s="44" t="s">
        <v>733</v>
      </c>
      <c r="L48" s="9" t="str">
        <f t="shared" ref="L48:L57" si="21">IF(J48="Div by 0", "N/A", IF(OR(J48="N/A",K48="N/A"),"N/A", IF(J48&gt;VALUE(MID(K48,1,2)), "No", IF(J48&lt;-1*VALUE(MID(K48,1,2)), "No", "Yes"))))</f>
        <v>No</v>
      </c>
    </row>
    <row r="49" spans="1:12" x14ac:dyDescent="0.2">
      <c r="A49" s="3" t="s">
        <v>177</v>
      </c>
      <c r="B49" s="34" t="s">
        <v>217</v>
      </c>
      <c r="C49" s="8">
        <v>22.951352417999999</v>
      </c>
      <c r="D49" s="11" t="str">
        <f t="shared" si="18"/>
        <v>N/A</v>
      </c>
      <c r="E49" s="8">
        <v>22.851210529999999</v>
      </c>
      <c r="F49" s="11" t="str">
        <f t="shared" si="19"/>
        <v>N/A</v>
      </c>
      <c r="G49" s="8">
        <v>28.858295604999999</v>
      </c>
      <c r="H49" s="11" t="str">
        <f t="shared" si="20"/>
        <v>N/A</v>
      </c>
      <c r="I49" s="12">
        <v>-0.436</v>
      </c>
      <c r="J49" s="12">
        <v>26.29</v>
      </c>
      <c r="K49" s="44" t="s">
        <v>733</v>
      </c>
      <c r="L49" s="9" t="str">
        <f t="shared" si="21"/>
        <v>No</v>
      </c>
    </row>
    <row r="50" spans="1:12" x14ac:dyDescent="0.2">
      <c r="A50" s="3" t="s">
        <v>178</v>
      </c>
      <c r="B50" s="34" t="s">
        <v>217</v>
      </c>
      <c r="C50" s="8">
        <v>16.147190418000001</v>
      </c>
      <c r="D50" s="11" t="str">
        <f t="shared" si="18"/>
        <v>N/A</v>
      </c>
      <c r="E50" s="8">
        <v>16.654167738999998</v>
      </c>
      <c r="F50" s="11" t="str">
        <f t="shared" si="19"/>
        <v>N/A</v>
      </c>
      <c r="G50" s="8">
        <v>21.586304298999998</v>
      </c>
      <c r="H50" s="11" t="str">
        <f t="shared" si="20"/>
        <v>N/A</v>
      </c>
      <c r="I50" s="12">
        <v>3.14</v>
      </c>
      <c r="J50" s="12">
        <v>29.62</v>
      </c>
      <c r="K50" s="44" t="s">
        <v>733</v>
      </c>
      <c r="L50" s="9" t="str">
        <f t="shared" si="21"/>
        <v>No</v>
      </c>
    </row>
    <row r="51" spans="1:12" x14ac:dyDescent="0.2">
      <c r="A51" s="3" t="s">
        <v>179</v>
      </c>
      <c r="B51" s="34" t="s">
        <v>217</v>
      </c>
      <c r="C51" s="8">
        <v>4.4771095803999996</v>
      </c>
      <c r="D51" s="11" t="str">
        <f t="shared" si="18"/>
        <v>N/A</v>
      </c>
      <c r="E51" s="8">
        <v>4.6708677986999998</v>
      </c>
      <c r="F51" s="11" t="str">
        <f t="shared" si="19"/>
        <v>N/A</v>
      </c>
      <c r="G51" s="8">
        <v>4.0451771580000004</v>
      </c>
      <c r="H51" s="11" t="str">
        <f t="shared" si="20"/>
        <v>N/A</v>
      </c>
      <c r="I51" s="12">
        <v>4.3280000000000003</v>
      </c>
      <c r="J51" s="12">
        <v>-13.4</v>
      </c>
      <c r="K51" s="44" t="s">
        <v>733</v>
      </c>
      <c r="L51" s="9" t="str">
        <f t="shared" si="21"/>
        <v>No</v>
      </c>
    </row>
    <row r="52" spans="1:12" x14ac:dyDescent="0.2">
      <c r="A52" s="3" t="s">
        <v>180</v>
      </c>
      <c r="B52" s="34" t="s">
        <v>217</v>
      </c>
      <c r="C52" s="8">
        <v>2.7733125967999999</v>
      </c>
      <c r="D52" s="11" t="str">
        <f t="shared" si="18"/>
        <v>N/A</v>
      </c>
      <c r="E52" s="8">
        <v>2.7495774615999999</v>
      </c>
      <c r="F52" s="11" t="str">
        <f t="shared" si="19"/>
        <v>N/A</v>
      </c>
      <c r="G52" s="8">
        <v>2.3512537233000002</v>
      </c>
      <c r="H52" s="11" t="str">
        <f t="shared" si="20"/>
        <v>N/A</v>
      </c>
      <c r="I52" s="12">
        <v>-0.85599999999999998</v>
      </c>
      <c r="J52" s="12">
        <v>-14.5</v>
      </c>
      <c r="K52" s="44" t="s">
        <v>733</v>
      </c>
      <c r="L52" s="9" t="str">
        <f t="shared" si="21"/>
        <v>No</v>
      </c>
    </row>
    <row r="53" spans="1:12" x14ac:dyDescent="0.2">
      <c r="A53" s="3" t="s">
        <v>950</v>
      </c>
      <c r="B53" s="34" t="s">
        <v>217</v>
      </c>
      <c r="C53" s="8">
        <v>1.6103666994000001</v>
      </c>
      <c r="D53" s="11" t="str">
        <f t="shared" si="18"/>
        <v>N/A</v>
      </c>
      <c r="E53" s="8">
        <v>1.6185178138</v>
      </c>
      <c r="F53" s="11" t="str">
        <f t="shared" si="19"/>
        <v>N/A</v>
      </c>
      <c r="G53" s="8">
        <v>1.3384195033999999</v>
      </c>
      <c r="H53" s="11" t="str">
        <f t="shared" si="20"/>
        <v>N/A</v>
      </c>
      <c r="I53" s="12">
        <v>0.50619999999999998</v>
      </c>
      <c r="J53" s="12">
        <v>-17.3</v>
      </c>
      <c r="K53" s="44" t="s">
        <v>733</v>
      </c>
      <c r="L53" s="9" t="str">
        <f t="shared" si="21"/>
        <v>No</v>
      </c>
    </row>
    <row r="54" spans="1:12" x14ac:dyDescent="0.2">
      <c r="A54" s="2" t="s">
        <v>212</v>
      </c>
      <c r="B54" s="34" t="s">
        <v>217</v>
      </c>
      <c r="C54" s="35" t="s">
        <v>217</v>
      </c>
      <c r="D54" s="9" t="str">
        <f t="shared" ref="D54:D57" si="22">IF($B54="N/A","N/A",IF(C54&lt;0,"No","Yes"))</f>
        <v>N/A</v>
      </c>
      <c r="E54" s="35">
        <v>82908</v>
      </c>
      <c r="F54" s="9" t="str">
        <f t="shared" ref="F54:F57" si="23">IF($B54="N/A","N/A",IF(E54&lt;0,"No","Yes"))</f>
        <v>N/A</v>
      </c>
      <c r="G54" s="35">
        <v>84987</v>
      </c>
      <c r="H54" s="9" t="str">
        <f t="shared" ref="H54:H57" si="24">IF($B54="N/A","N/A",IF(G54&lt;0,"No","Yes"))</f>
        <v>N/A</v>
      </c>
      <c r="I54" s="12" t="s">
        <v>217</v>
      </c>
      <c r="J54" s="12">
        <v>2.508</v>
      </c>
      <c r="K54" s="44" t="s">
        <v>733</v>
      </c>
      <c r="L54" s="9" t="str">
        <f t="shared" si="21"/>
        <v>Yes</v>
      </c>
    </row>
    <row r="55" spans="1:12" x14ac:dyDescent="0.2">
      <c r="A55" s="2" t="s">
        <v>213</v>
      </c>
      <c r="B55" s="34" t="s">
        <v>217</v>
      </c>
      <c r="C55" s="35" t="s">
        <v>217</v>
      </c>
      <c r="D55" s="9" t="str">
        <f t="shared" si="22"/>
        <v>N/A</v>
      </c>
      <c r="E55" s="35">
        <v>8839</v>
      </c>
      <c r="F55" s="9" t="str">
        <f t="shared" si="23"/>
        <v>N/A</v>
      </c>
      <c r="G55" s="35">
        <v>9620</v>
      </c>
      <c r="H55" s="9" t="str">
        <f t="shared" si="24"/>
        <v>N/A</v>
      </c>
      <c r="I55" s="12" t="s">
        <v>217</v>
      </c>
      <c r="J55" s="12">
        <v>8.8360000000000003</v>
      </c>
      <c r="K55" s="44" t="s">
        <v>733</v>
      </c>
      <c r="L55" s="9" t="str">
        <f t="shared" si="21"/>
        <v>Yes</v>
      </c>
    </row>
    <row r="56" spans="1:12" x14ac:dyDescent="0.2">
      <c r="A56" s="2" t="s">
        <v>214</v>
      </c>
      <c r="B56" s="34" t="s">
        <v>217</v>
      </c>
      <c r="C56" s="35" t="s">
        <v>217</v>
      </c>
      <c r="D56" s="9" t="str">
        <f t="shared" si="22"/>
        <v>N/A</v>
      </c>
      <c r="E56" s="35">
        <v>69089</v>
      </c>
      <c r="F56" s="9" t="str">
        <f t="shared" si="23"/>
        <v>N/A</v>
      </c>
      <c r="G56" s="35">
        <v>112834</v>
      </c>
      <c r="H56" s="9" t="str">
        <f t="shared" si="24"/>
        <v>N/A</v>
      </c>
      <c r="I56" s="12" t="s">
        <v>217</v>
      </c>
      <c r="J56" s="12">
        <v>63.32</v>
      </c>
      <c r="K56" s="44" t="s">
        <v>733</v>
      </c>
      <c r="L56" s="9" t="str">
        <f t="shared" si="21"/>
        <v>No</v>
      </c>
    </row>
    <row r="57" spans="1:12" x14ac:dyDescent="0.2">
      <c r="A57" s="2" t="s">
        <v>951</v>
      </c>
      <c r="B57" s="34" t="s">
        <v>217</v>
      </c>
      <c r="C57" s="35" t="s">
        <v>217</v>
      </c>
      <c r="D57" s="9" t="str">
        <f t="shared" si="22"/>
        <v>N/A</v>
      </c>
      <c r="E57" s="35">
        <v>13608</v>
      </c>
      <c r="F57" s="9" t="str">
        <f t="shared" si="23"/>
        <v>N/A</v>
      </c>
      <c r="G57" s="35">
        <v>15130</v>
      </c>
      <c r="H57" s="9" t="str">
        <f t="shared" si="24"/>
        <v>N/A</v>
      </c>
      <c r="I57" s="12" t="s">
        <v>217</v>
      </c>
      <c r="J57" s="12">
        <v>11.18</v>
      </c>
      <c r="K57" s="44" t="s">
        <v>733</v>
      </c>
      <c r="L57" s="9" t="str">
        <f t="shared" si="21"/>
        <v>No</v>
      </c>
    </row>
    <row r="58" spans="1:12" x14ac:dyDescent="0.2">
      <c r="A58" s="2" t="s">
        <v>952</v>
      </c>
      <c r="B58" s="34" t="s">
        <v>217</v>
      </c>
      <c r="C58" s="8">
        <v>99.996518125999998</v>
      </c>
      <c r="D58" s="43" t="str">
        <f>IF($B58="N/A","N/A",IF(C58&gt;10,"No",IF(C58&lt;-10,"No","Yes")))</f>
        <v>N/A</v>
      </c>
      <c r="E58" s="8">
        <v>100</v>
      </c>
      <c r="F58" s="43" t="str">
        <f>IF($B58="N/A","N/A",IF(E58&gt;10,"No",IF(E58&lt;-10,"No","Yes")))</f>
        <v>N/A</v>
      </c>
      <c r="G58" s="8">
        <v>100</v>
      </c>
      <c r="H58" s="43" t="str">
        <f>IF($B58="N/A","N/A",IF(G58&gt;10,"No",IF(G58&lt;-10,"No","Yes")))</f>
        <v>N/A</v>
      </c>
      <c r="I58" s="12">
        <v>3.5000000000000001E-3</v>
      </c>
      <c r="J58" s="12">
        <v>0</v>
      </c>
      <c r="K58" s="34" t="s">
        <v>217</v>
      </c>
      <c r="L58" s="9" t="str">
        <f t="shared" si="11"/>
        <v>N/A</v>
      </c>
    </row>
    <row r="59" spans="1:12" x14ac:dyDescent="0.2">
      <c r="A59" s="2" t="s">
        <v>953</v>
      </c>
      <c r="B59" s="34" t="s">
        <v>217</v>
      </c>
      <c r="C59" s="8">
        <v>99.995937814000001</v>
      </c>
      <c r="D59" s="43" t="str">
        <f>IF($B59="N/A","N/A",IF(C59&gt;10,"No",IF(C59&lt;-10,"No","Yes")))</f>
        <v>N/A</v>
      </c>
      <c r="E59" s="8">
        <v>99.997201732999997</v>
      </c>
      <c r="F59" s="43" t="str">
        <f>IF($B59="N/A","N/A",IF(E59&gt;10,"No",IF(E59&lt;-10,"No","Yes")))</f>
        <v>N/A</v>
      </c>
      <c r="G59" s="8">
        <v>99.996920138999997</v>
      </c>
      <c r="H59" s="43" t="str">
        <f>IF($B59="N/A","N/A",IF(G59&gt;10,"No",IF(G59&lt;-10,"No","Yes")))</f>
        <v>N/A</v>
      </c>
      <c r="I59" s="12">
        <v>1.2999999999999999E-3</v>
      </c>
      <c r="J59" s="12">
        <v>0</v>
      </c>
      <c r="K59" s="34" t="s">
        <v>217</v>
      </c>
      <c r="L59" s="9" t="str">
        <f t="shared" si="11"/>
        <v>N/A</v>
      </c>
    </row>
    <row r="60" spans="1:12" x14ac:dyDescent="0.2">
      <c r="A60" s="2" t="s">
        <v>181</v>
      </c>
      <c r="B60" s="34" t="s">
        <v>217</v>
      </c>
      <c r="C60" s="8">
        <v>58.376518242000003</v>
      </c>
      <c r="D60" s="43" t="str">
        <f t="shared" ref="D60:D61" si="25">IF($B60="N/A","N/A",IF(C60&gt;10,"No",IF(C60&lt;-10,"No","Yes")))</f>
        <v>N/A</v>
      </c>
      <c r="E60" s="8">
        <v>58.003604168000003</v>
      </c>
      <c r="F60" s="43" t="str">
        <f t="shared" ref="F60:F61" si="26">IF($B60="N/A","N/A",IF(E60&gt;10,"No",IF(E60&lt;-10,"No","Yes")))</f>
        <v>N/A</v>
      </c>
      <c r="G60" s="8">
        <v>53.704412560999998</v>
      </c>
      <c r="H60" s="43" t="str">
        <f t="shared" ref="H60:H61" si="27">IF($B60="N/A","N/A",IF(G60&gt;10,"No",IF(G60&lt;-10,"No","Yes")))</f>
        <v>N/A</v>
      </c>
      <c r="I60" s="12">
        <v>-0.63900000000000001</v>
      </c>
      <c r="J60" s="12">
        <v>-7.41</v>
      </c>
      <c r="K60" s="44" t="s">
        <v>733</v>
      </c>
      <c r="L60" s="9" t="str">
        <f>IF(J60="Div by 0", "N/A", IF(OR(J60="N/A",K60="N/A"),"N/A", IF(J60&gt;VALUE(MID(K60,1,2)), "No", IF(J60&lt;-1*VALUE(MID(K60,1,2)), "No", "Yes"))))</f>
        <v>Yes</v>
      </c>
    </row>
    <row r="61" spans="1:12" x14ac:dyDescent="0.2">
      <c r="A61" s="6" t="s">
        <v>182</v>
      </c>
      <c r="B61" s="34" t="s">
        <v>217</v>
      </c>
      <c r="C61" s="8">
        <v>41.619419571999998</v>
      </c>
      <c r="D61" s="43" t="str">
        <f t="shared" si="25"/>
        <v>N/A</v>
      </c>
      <c r="E61" s="8">
        <v>41.993597563999998</v>
      </c>
      <c r="F61" s="43" t="str">
        <f t="shared" si="26"/>
        <v>N/A</v>
      </c>
      <c r="G61" s="8">
        <v>46.292507579000002</v>
      </c>
      <c r="H61" s="43" t="str">
        <f t="shared" si="27"/>
        <v>N/A</v>
      </c>
      <c r="I61" s="12">
        <v>0.89900000000000002</v>
      </c>
      <c r="J61" s="12">
        <v>10.24</v>
      </c>
      <c r="K61" s="44" t="s">
        <v>733</v>
      </c>
      <c r="L61" s="9" t="str">
        <f>IF(J61="Div by 0", "N/A", IF(OR(J61="N/A",K61="N/A"),"N/A", IF(J61&gt;VALUE(MID(K61,1,2)), "No", IF(J61&lt;-1*VALUE(MID(K61,1,2)), "No", "Yes"))))</f>
        <v>No</v>
      </c>
    </row>
    <row r="62" spans="1:12" x14ac:dyDescent="0.2">
      <c r="A62" s="7" t="s">
        <v>682</v>
      </c>
      <c r="B62" s="34" t="s">
        <v>286</v>
      </c>
      <c r="C62" s="8">
        <v>69.225457141000007</v>
      </c>
      <c r="D62" s="43" t="str">
        <f>IF($B62="N/A","N/A",IF(C62&gt;70,"No",IF(C62&lt;40,"No","Yes")))</f>
        <v>Yes</v>
      </c>
      <c r="E62" s="8">
        <v>70.875074154000004</v>
      </c>
      <c r="F62" s="43" t="str">
        <f>IF($B62="N/A","N/A",IF(E62&gt;70,"No",IF(E62&lt;40,"No","Yes")))</f>
        <v>No</v>
      </c>
      <c r="G62" s="8">
        <v>60.422028924000003</v>
      </c>
      <c r="H62" s="43" t="str">
        <f>IF($B62="N/A","N/A",IF(G62&gt;70,"No",IF(G62&lt;40,"No","Yes")))</f>
        <v>Yes</v>
      </c>
      <c r="I62" s="12">
        <v>2.383</v>
      </c>
      <c r="J62" s="12">
        <v>-14.7</v>
      </c>
      <c r="K62" s="44" t="s">
        <v>733</v>
      </c>
      <c r="L62" s="9" t="str">
        <f t="shared" si="11"/>
        <v>No</v>
      </c>
    </row>
    <row r="63" spans="1:12" x14ac:dyDescent="0.2">
      <c r="A63" s="2" t="s">
        <v>683</v>
      </c>
      <c r="B63" s="34" t="s">
        <v>217</v>
      </c>
      <c r="C63" s="8">
        <v>71.197997583000003</v>
      </c>
      <c r="D63" s="43" t="str">
        <f>IF($B63="N/A","N/A",IF(C63&gt;10,"No",IF(C63&lt;-10,"No","Yes")))</f>
        <v>N/A</v>
      </c>
      <c r="E63" s="8">
        <v>69.852232572999995</v>
      </c>
      <c r="F63" s="43" t="str">
        <f>IF($B63="N/A","N/A",IF(E63&gt;10,"No",IF(E63&lt;-10,"No","Yes")))</f>
        <v>N/A</v>
      </c>
      <c r="G63" s="8">
        <v>69.862092163</v>
      </c>
      <c r="H63" s="43" t="str">
        <f>IF($B63="N/A","N/A",IF(G63&gt;10,"No",IF(G63&lt;-10,"No","Yes")))</f>
        <v>N/A</v>
      </c>
      <c r="I63" s="12">
        <v>-1.89</v>
      </c>
      <c r="J63" s="12">
        <v>1.41E-2</v>
      </c>
      <c r="K63" s="34" t="s">
        <v>217</v>
      </c>
      <c r="L63" s="9" t="str">
        <f t="shared" si="11"/>
        <v>N/A</v>
      </c>
    </row>
    <row r="64" spans="1:12" x14ac:dyDescent="0.2">
      <c r="A64" s="2" t="s">
        <v>684</v>
      </c>
      <c r="B64" s="34" t="s">
        <v>217</v>
      </c>
      <c r="C64" s="8">
        <v>73.586545342999997</v>
      </c>
      <c r="D64" s="43" t="str">
        <f t="shared" ref="D64:D70" si="28">IF($B64="N/A","N/A",IF(C64&gt;10,"No",IF(C64&lt;-10,"No","Yes")))</f>
        <v>N/A</v>
      </c>
      <c r="E64" s="8">
        <v>74.011299434999998</v>
      </c>
      <c r="F64" s="43" t="str">
        <f t="shared" ref="F64:F70" si="29">IF($B64="N/A","N/A",IF(E64&gt;10,"No",IF(E64&lt;-10,"No","Yes")))</f>
        <v>N/A</v>
      </c>
      <c r="G64" s="8">
        <v>79.441955953999994</v>
      </c>
      <c r="H64" s="43" t="str">
        <f t="shared" ref="H64:H70" si="30">IF($B64="N/A","N/A",IF(G64&gt;10,"No",IF(G64&lt;-10,"No","Yes")))</f>
        <v>N/A</v>
      </c>
      <c r="I64" s="12">
        <v>0.57720000000000005</v>
      </c>
      <c r="J64" s="12">
        <v>7.3380000000000001</v>
      </c>
      <c r="K64" s="34" t="s">
        <v>217</v>
      </c>
      <c r="L64" s="9" t="str">
        <f t="shared" si="11"/>
        <v>N/A</v>
      </c>
    </row>
    <row r="65" spans="1:12" x14ac:dyDescent="0.2">
      <c r="A65" s="2" t="s">
        <v>427</v>
      </c>
      <c r="B65" s="34" t="s">
        <v>217</v>
      </c>
      <c r="C65" s="8">
        <v>69.711355635000004</v>
      </c>
      <c r="D65" s="43" t="str">
        <f t="shared" si="28"/>
        <v>N/A</v>
      </c>
      <c r="E65" s="8">
        <v>72.166417240000001</v>
      </c>
      <c r="F65" s="43" t="str">
        <f t="shared" si="29"/>
        <v>N/A</v>
      </c>
      <c r="G65" s="8">
        <v>73.793751627999995</v>
      </c>
      <c r="H65" s="43" t="str">
        <f t="shared" si="30"/>
        <v>N/A</v>
      </c>
      <c r="I65" s="12">
        <v>3.5219999999999998</v>
      </c>
      <c r="J65" s="12">
        <v>2.2549999999999999</v>
      </c>
      <c r="K65" s="34" t="s">
        <v>217</v>
      </c>
      <c r="L65" s="9" t="str">
        <f t="shared" si="11"/>
        <v>N/A</v>
      </c>
    </row>
    <row r="66" spans="1:12" x14ac:dyDescent="0.2">
      <c r="A66" s="2" t="s">
        <v>685</v>
      </c>
      <c r="B66" s="34" t="s">
        <v>217</v>
      </c>
      <c r="C66" s="8">
        <v>63.411653198000003</v>
      </c>
      <c r="D66" s="43" t="str">
        <f t="shared" si="28"/>
        <v>N/A</v>
      </c>
      <c r="E66" s="8">
        <v>65.56971068</v>
      </c>
      <c r="F66" s="43" t="str">
        <f t="shared" si="29"/>
        <v>N/A</v>
      </c>
      <c r="G66" s="8">
        <v>35.386387384999999</v>
      </c>
      <c r="H66" s="43" t="str">
        <f t="shared" si="30"/>
        <v>N/A</v>
      </c>
      <c r="I66" s="12">
        <v>3.403</v>
      </c>
      <c r="J66" s="12">
        <v>-46</v>
      </c>
      <c r="K66" s="34" t="s">
        <v>217</v>
      </c>
      <c r="L66" s="9" t="str">
        <f t="shared" si="11"/>
        <v>N/A</v>
      </c>
    </row>
    <row r="67" spans="1:12" x14ac:dyDescent="0.2">
      <c r="A67" s="2" t="s">
        <v>183</v>
      </c>
      <c r="B67" s="67" t="s">
        <v>221</v>
      </c>
      <c r="C67" s="35">
        <v>0</v>
      </c>
      <c r="D67" s="43" t="str">
        <f>IF(OR($B67="N/A",$C67="N/A"),"N/A",IF(C67&gt;0,"No",IF(C67&lt;0,"No","Yes")))</f>
        <v>Yes</v>
      </c>
      <c r="E67" s="35">
        <v>0</v>
      </c>
      <c r="F67" s="43" t="str">
        <f>IF(OR($B67="N/A",$E67="N/A"),"N/A",IF(E67&gt;0,"No",IF(E67&lt;0,"No","Yes")))</f>
        <v>Yes</v>
      </c>
      <c r="G67" s="35">
        <v>0</v>
      </c>
      <c r="H67" s="43" t="str">
        <f>IF($B67="N/A","N/A",IF(G67&gt;0,"No",IF(G67&lt;0,"No","Yes")))</f>
        <v>Yes</v>
      </c>
      <c r="I67" s="12" t="s">
        <v>1743</v>
      </c>
      <c r="J67" s="12" t="s">
        <v>1743</v>
      </c>
      <c r="K67" s="34" t="s">
        <v>217</v>
      </c>
      <c r="L67" s="9" t="str">
        <f>IF(J67="Div by 0", "N/A", IF(K67="N/A","N/A", IF(J67&gt;VALUE(MID(K67,1,2)), "No", IF(J67&lt;-1*VALUE(MID(K67,1,2)), "No", "Yes"))))</f>
        <v>N/A</v>
      </c>
    </row>
    <row r="68" spans="1:12" x14ac:dyDescent="0.2">
      <c r="A68" s="3" t="s">
        <v>150</v>
      </c>
      <c r="B68" s="34" t="s">
        <v>217</v>
      </c>
      <c r="C68" s="8">
        <v>0.95287283619999996</v>
      </c>
      <c r="D68" s="43" t="str">
        <f t="shared" si="28"/>
        <v>N/A</v>
      </c>
      <c r="E68" s="8">
        <v>0.82101162959999996</v>
      </c>
      <c r="F68" s="43" t="str">
        <f t="shared" si="29"/>
        <v>N/A</v>
      </c>
      <c r="G68" s="8">
        <v>0.70352820049999998</v>
      </c>
      <c r="H68" s="43" t="str">
        <f t="shared" si="30"/>
        <v>N/A</v>
      </c>
      <c r="I68" s="12">
        <v>-13.8</v>
      </c>
      <c r="J68" s="12">
        <v>-14.3</v>
      </c>
      <c r="K68" s="34" t="s">
        <v>217</v>
      </c>
      <c r="L68" s="9" t="str">
        <f t="shared" si="11"/>
        <v>N/A</v>
      </c>
    </row>
    <row r="69" spans="1:12" x14ac:dyDescent="0.2">
      <c r="A69" s="3" t="s">
        <v>151</v>
      </c>
      <c r="B69" s="34" t="s">
        <v>217</v>
      </c>
      <c r="C69" s="8">
        <v>1.1658474591000001</v>
      </c>
      <c r="D69" s="43" t="str">
        <f t="shared" si="28"/>
        <v>N/A</v>
      </c>
      <c r="E69" s="8">
        <v>1.1097928162999999</v>
      </c>
      <c r="F69" s="43" t="str">
        <f t="shared" si="29"/>
        <v>N/A</v>
      </c>
      <c r="G69" s="8">
        <v>0.95915664609999995</v>
      </c>
      <c r="H69" s="43" t="str">
        <f t="shared" si="30"/>
        <v>N/A</v>
      </c>
      <c r="I69" s="12">
        <v>-4.8099999999999996</v>
      </c>
      <c r="J69" s="12">
        <v>-13.6</v>
      </c>
      <c r="K69" s="34" t="s">
        <v>217</v>
      </c>
      <c r="L69" s="9" t="str">
        <f t="shared" si="11"/>
        <v>N/A</v>
      </c>
    </row>
    <row r="70" spans="1:12" x14ac:dyDescent="0.2">
      <c r="A70" s="3" t="s">
        <v>152</v>
      </c>
      <c r="B70" s="34" t="s">
        <v>217</v>
      </c>
      <c r="C70" s="8">
        <v>1.3405214687</v>
      </c>
      <c r="D70" s="43" t="str">
        <f t="shared" si="28"/>
        <v>N/A</v>
      </c>
      <c r="E70" s="8">
        <v>1.2407517265000001</v>
      </c>
      <c r="F70" s="43" t="str">
        <f t="shared" si="29"/>
        <v>N/A</v>
      </c>
      <c r="G70" s="8">
        <v>1.0453927482000001</v>
      </c>
      <c r="H70" s="43" t="str">
        <f t="shared" si="30"/>
        <v>N/A</v>
      </c>
      <c r="I70" s="12">
        <v>-7.44</v>
      </c>
      <c r="J70" s="12">
        <v>-15.7</v>
      </c>
      <c r="K70" s="34" t="s">
        <v>217</v>
      </c>
      <c r="L70" s="9" t="str">
        <f t="shared" si="11"/>
        <v>N/A</v>
      </c>
    </row>
    <row r="71" spans="1:12" x14ac:dyDescent="0.2">
      <c r="A71" s="2" t="s">
        <v>954</v>
      </c>
      <c r="B71" s="47" t="s">
        <v>217</v>
      </c>
      <c r="C71" s="1">
        <v>1425</v>
      </c>
      <c r="D71" s="11" t="str">
        <f>IF($B71="N/A","N/A",IF(C71&gt;10,"No",IF(C71&lt;-10,"No","Yes")))</f>
        <v>N/A</v>
      </c>
      <c r="E71" s="1">
        <v>1483</v>
      </c>
      <c r="F71" s="11" t="str">
        <f>IF($B71="N/A","N/A",IF(E71&gt;10,"No",IF(E71&lt;-10,"No","Yes")))</f>
        <v>N/A</v>
      </c>
      <c r="G71" s="1">
        <v>1597</v>
      </c>
      <c r="H71" s="11" t="str">
        <f>IF($B71="N/A","N/A",IF(G71&gt;10,"No",IF(G71&lt;-10,"No","Yes")))</f>
        <v>N/A</v>
      </c>
      <c r="I71" s="12">
        <v>4.07</v>
      </c>
      <c r="J71" s="12">
        <v>7.6870000000000003</v>
      </c>
      <c r="K71" s="34" t="s">
        <v>217</v>
      </c>
      <c r="L71" s="9" t="str">
        <f t="shared" si="11"/>
        <v>N/A</v>
      </c>
    </row>
    <row r="72" spans="1:12" x14ac:dyDescent="0.2">
      <c r="A72" s="3" t="s">
        <v>205</v>
      </c>
      <c r="B72" s="47" t="s">
        <v>221</v>
      </c>
      <c r="C72" s="1">
        <v>139</v>
      </c>
      <c r="D72" s="43" t="str">
        <f t="shared" ref="D72:D73" si="31">IF($B72="N/A","N/A",IF(C72&gt;0,"No",IF(C72&lt;0,"No","Yes")))</f>
        <v>No</v>
      </c>
      <c r="E72" s="1">
        <v>34</v>
      </c>
      <c r="F72" s="43" t="str">
        <f t="shared" ref="F72:F73" si="32">IF($B72="N/A","N/A",IF(E72&gt;0,"No",IF(E72&lt;0,"No","Yes")))</f>
        <v>No</v>
      </c>
      <c r="G72" s="1">
        <v>0</v>
      </c>
      <c r="H72" s="43" t="str">
        <f t="shared" ref="H72:H73" si="33">IF($B72="N/A","N/A",IF(G72&gt;0,"No",IF(G72&lt;0,"No","Yes")))</f>
        <v>Yes</v>
      </c>
      <c r="I72" s="12">
        <v>-75.5</v>
      </c>
      <c r="J72" s="12">
        <v>-100</v>
      </c>
      <c r="K72" s="34" t="s">
        <v>217</v>
      </c>
      <c r="L72" s="9" t="str">
        <f t="shared" si="11"/>
        <v>N/A</v>
      </c>
    </row>
    <row r="73" spans="1:12" x14ac:dyDescent="0.2">
      <c r="A73" s="3" t="s">
        <v>206</v>
      </c>
      <c r="B73" s="47" t="s">
        <v>221</v>
      </c>
      <c r="C73" s="1">
        <v>304</v>
      </c>
      <c r="D73" s="43" t="str">
        <f t="shared" si="31"/>
        <v>No</v>
      </c>
      <c r="E73" s="1">
        <v>241</v>
      </c>
      <c r="F73" s="43" t="str">
        <f t="shared" si="32"/>
        <v>No</v>
      </c>
      <c r="G73" s="1">
        <v>260</v>
      </c>
      <c r="H73" s="43" t="str">
        <f t="shared" si="33"/>
        <v>No</v>
      </c>
      <c r="I73" s="12">
        <v>-20.7</v>
      </c>
      <c r="J73" s="12">
        <v>7.8840000000000003</v>
      </c>
      <c r="K73" s="34" t="s">
        <v>217</v>
      </c>
      <c r="L73" s="9" t="str">
        <f t="shared" si="11"/>
        <v>N/A</v>
      </c>
    </row>
    <row r="74" spans="1:12" x14ac:dyDescent="0.2">
      <c r="A74" s="3" t="s">
        <v>207</v>
      </c>
      <c r="B74" s="67" t="s">
        <v>217</v>
      </c>
      <c r="C74" s="13">
        <v>35.197368421</v>
      </c>
      <c r="D74" s="11" t="str">
        <f>IF($B74="N/A","N/A",IF(C74&gt;10,"No",IF(C74&lt;-10,"No","Yes")))</f>
        <v>N/A</v>
      </c>
      <c r="E74" s="13">
        <v>26.556016597999999</v>
      </c>
      <c r="F74" s="11" t="str">
        <f>IF($B74="N/A","N/A",IF(E74&gt;10,"No",IF(E74&lt;-10,"No","Yes")))</f>
        <v>N/A</v>
      </c>
      <c r="G74" s="13">
        <v>11.538461538</v>
      </c>
      <c r="H74" s="11" t="str">
        <f>IF($B74="N/A","N/A",IF(G74&gt;10,"No",IF(G74&lt;-10,"No","Yes")))</f>
        <v>N/A</v>
      </c>
      <c r="I74" s="12">
        <v>-24.6</v>
      </c>
      <c r="J74" s="12">
        <v>-56.6</v>
      </c>
      <c r="K74" s="67" t="s">
        <v>217</v>
      </c>
      <c r="L74" s="9" t="str">
        <f t="shared" si="11"/>
        <v>N/A</v>
      </c>
    </row>
    <row r="75" spans="1:12" x14ac:dyDescent="0.2">
      <c r="A75" s="2" t="s">
        <v>65</v>
      </c>
      <c r="B75" s="47" t="s">
        <v>217</v>
      </c>
      <c r="C75" s="1">
        <v>22597</v>
      </c>
      <c r="D75" s="11" t="str">
        <f>IF($B75="N/A","N/A",IF(C75&gt;10,"No",IF(C75&lt;-10,"No","Yes")))</f>
        <v>N/A</v>
      </c>
      <c r="E75" s="1">
        <v>24593</v>
      </c>
      <c r="F75" s="11" t="str">
        <f>IF($B75="N/A","N/A",IF(E75&gt;10,"No",IF(E75&lt;-10,"No","Yes")))</f>
        <v>N/A</v>
      </c>
      <c r="G75" s="1">
        <v>27120</v>
      </c>
      <c r="H75" s="11" t="str">
        <f>IF($B75="N/A","N/A",IF(G75&gt;10,"No",IF(G75&lt;-10,"No","Yes")))</f>
        <v>N/A</v>
      </c>
      <c r="I75" s="12">
        <v>8.8330000000000002</v>
      </c>
      <c r="J75" s="12">
        <v>10.28</v>
      </c>
      <c r="K75" s="47" t="s">
        <v>733</v>
      </c>
      <c r="L75" s="9" t="str">
        <f t="shared" ref="L75:L107" si="34">IF(J75="Div by 0", "N/A", IF(K75="N/A","N/A", IF(J75&gt;VALUE(MID(K75,1,2)), "No", IF(J75&lt;-1*VALUE(MID(K75,1,2)), "No", "Yes"))))</f>
        <v>No</v>
      </c>
    </row>
    <row r="76" spans="1:12" x14ac:dyDescent="0.2">
      <c r="A76" s="4" t="s">
        <v>66</v>
      </c>
      <c r="B76" s="47" t="s">
        <v>217</v>
      </c>
      <c r="C76" s="1">
        <v>19932.7</v>
      </c>
      <c r="D76" s="11" t="str">
        <f>IF($B76="N/A","N/A",IF(C76&gt;10,"No",IF(C76&lt;-10,"No","Yes")))</f>
        <v>N/A</v>
      </c>
      <c r="E76" s="1">
        <v>21393.5</v>
      </c>
      <c r="F76" s="11" t="str">
        <f>IF($B76="N/A","N/A",IF(E76&gt;10,"No",IF(E76&lt;-10,"No","Yes")))</f>
        <v>N/A</v>
      </c>
      <c r="G76" s="1">
        <v>24021.73</v>
      </c>
      <c r="H76" s="11" t="str">
        <f>IF($B76="N/A","N/A",IF(G76&gt;10,"No",IF(G76&lt;-10,"No","Yes")))</f>
        <v>N/A</v>
      </c>
      <c r="I76" s="12">
        <v>7.3289999999999997</v>
      </c>
      <c r="J76" s="12">
        <v>12.29</v>
      </c>
      <c r="K76" s="47" t="s">
        <v>734</v>
      </c>
      <c r="L76" s="9" t="str">
        <f t="shared" si="34"/>
        <v>Yes</v>
      </c>
    </row>
    <row r="77" spans="1:12" x14ac:dyDescent="0.2">
      <c r="A77" s="3" t="s">
        <v>67</v>
      </c>
      <c r="B77" s="34" t="s">
        <v>287</v>
      </c>
      <c r="C77" s="8">
        <v>88.204859518999996</v>
      </c>
      <c r="D77" s="43" t="str">
        <f>IF($B77="N/A","N/A",IF(C77&gt;=90,"Yes","No"))</f>
        <v>No</v>
      </c>
      <c r="E77" s="8">
        <v>90.242090273000002</v>
      </c>
      <c r="F77" s="43" t="str">
        <f>IF($B77="N/A","N/A",IF(E77&gt;=90,"Yes","No"))</f>
        <v>Yes</v>
      </c>
      <c r="G77" s="8">
        <v>91.262798634999996</v>
      </c>
      <c r="H77" s="43" t="str">
        <f>IF($B77="N/A","N/A",IF(G77&gt;=90,"Yes","No"))</f>
        <v>Yes</v>
      </c>
      <c r="I77" s="12">
        <v>2.31</v>
      </c>
      <c r="J77" s="12">
        <v>1.131</v>
      </c>
      <c r="K77" s="44" t="s">
        <v>733</v>
      </c>
      <c r="L77" s="9" t="str">
        <f t="shared" si="34"/>
        <v>Yes</v>
      </c>
    </row>
    <row r="78" spans="1:12" x14ac:dyDescent="0.2">
      <c r="A78" s="2" t="s">
        <v>955</v>
      </c>
      <c r="B78" s="34" t="s">
        <v>287</v>
      </c>
      <c r="C78" s="8">
        <v>89.694458830000002</v>
      </c>
      <c r="D78" s="43" t="str">
        <f>IF($B78="N/A","N/A",IF(C78&gt;=90,"Yes","No"))</f>
        <v>No</v>
      </c>
      <c r="E78" s="8">
        <v>91.246386122999994</v>
      </c>
      <c r="F78" s="43" t="str">
        <f>IF($B78="N/A","N/A",IF(E78&gt;=90,"Yes","No"))</f>
        <v>Yes</v>
      </c>
      <c r="G78" s="8">
        <v>91.187352841999996</v>
      </c>
      <c r="H78" s="43" t="str">
        <f>IF($B78="N/A","N/A",IF(G78&gt;=90,"Yes","No"))</f>
        <v>Yes</v>
      </c>
      <c r="I78" s="12">
        <v>1.73</v>
      </c>
      <c r="J78" s="12">
        <v>-6.5000000000000002E-2</v>
      </c>
      <c r="K78" s="44" t="s">
        <v>733</v>
      </c>
      <c r="L78" s="9" t="str">
        <f t="shared" si="34"/>
        <v>Yes</v>
      </c>
    </row>
    <row r="79" spans="1:12" x14ac:dyDescent="0.2">
      <c r="A79" s="6" t="s">
        <v>956</v>
      </c>
      <c r="B79" s="47" t="s">
        <v>288</v>
      </c>
      <c r="C79" s="13">
        <v>29.398834475000001</v>
      </c>
      <c r="D79" s="43" t="str">
        <f>IF($B79="N/A","N/A",IF(C79&gt;55,"No",IF(C79&lt;30,"No","Yes")))</f>
        <v>No</v>
      </c>
      <c r="E79" s="13">
        <v>30.621468926999999</v>
      </c>
      <c r="F79" s="43" t="str">
        <f>IF($B79="N/A","N/A",IF(E79&gt;55,"No",IF(E79&lt;30,"No","Yes")))</f>
        <v>Yes</v>
      </c>
      <c r="G79" s="13">
        <v>35.621967152000003</v>
      </c>
      <c r="H79" s="43" t="str">
        <f>IF($B79="N/A","N/A",IF(G79&gt;55,"No",IF(G79&lt;30,"No","Yes")))</f>
        <v>Yes</v>
      </c>
      <c r="I79" s="12">
        <v>4.1589999999999998</v>
      </c>
      <c r="J79" s="12">
        <v>16.329999999999998</v>
      </c>
      <c r="K79" s="47" t="s">
        <v>733</v>
      </c>
      <c r="L79" s="9" t="str">
        <f t="shared" si="34"/>
        <v>No</v>
      </c>
    </row>
    <row r="80" spans="1:12" ht="25.5" x14ac:dyDescent="0.2">
      <c r="A80" s="2" t="s">
        <v>957</v>
      </c>
      <c r="B80" s="47" t="s">
        <v>282</v>
      </c>
      <c r="C80" s="13">
        <v>1.8365269726</v>
      </c>
      <c r="D80" s="43" t="str">
        <f>IF($B80="N/A","N/A",IF(C80&gt;=5,"No",IF(C80&lt;0,"No","Yes")))</f>
        <v>Yes</v>
      </c>
      <c r="E80" s="13">
        <v>2.0412312447000001</v>
      </c>
      <c r="F80" s="43" t="str">
        <f>IF($B80="N/A","N/A",IF(E80&gt;=5,"No",IF(E80&lt;0,"No","Yes")))</f>
        <v>Yes</v>
      </c>
      <c r="G80" s="13">
        <v>21.795722714</v>
      </c>
      <c r="H80" s="43" t="str">
        <f>IF($B80="N/A","N/A",IF(G80&gt;=5,"No",IF(G80&lt;0,"No","Yes")))</f>
        <v>No</v>
      </c>
      <c r="I80" s="12">
        <v>11.15</v>
      </c>
      <c r="J80" s="12">
        <v>967.8</v>
      </c>
      <c r="K80" s="47" t="s">
        <v>217</v>
      </c>
      <c r="L80" s="9" t="str">
        <f t="shared" si="34"/>
        <v>N/A</v>
      </c>
    </row>
    <row r="81" spans="1:12" ht="25.5" x14ac:dyDescent="0.2">
      <c r="A81" s="2" t="s">
        <v>958</v>
      </c>
      <c r="B81" s="47" t="s">
        <v>217</v>
      </c>
      <c r="C81" s="13">
        <v>15.670221711</v>
      </c>
      <c r="D81" s="47" t="s">
        <v>217</v>
      </c>
      <c r="E81" s="13">
        <v>19.102996787999999</v>
      </c>
      <c r="F81" s="47" t="s">
        <v>217</v>
      </c>
      <c r="G81" s="13">
        <v>21.445427728999999</v>
      </c>
      <c r="H81" s="47" t="s">
        <v>217</v>
      </c>
      <c r="I81" s="12">
        <v>21.91</v>
      </c>
      <c r="J81" s="12">
        <v>12.26</v>
      </c>
      <c r="K81" s="47" t="s">
        <v>217</v>
      </c>
      <c r="L81" s="9" t="str">
        <f t="shared" si="34"/>
        <v>N/A</v>
      </c>
    </row>
    <row r="82" spans="1:12" ht="25.5" x14ac:dyDescent="0.2">
      <c r="A82" s="2" t="s">
        <v>959</v>
      </c>
      <c r="B82" s="47" t="s">
        <v>217</v>
      </c>
      <c r="C82" s="13">
        <v>82.488825950000006</v>
      </c>
      <c r="D82" s="47" t="s">
        <v>217</v>
      </c>
      <c r="E82" s="13">
        <v>78.632131094000002</v>
      </c>
      <c r="F82" s="47" t="s">
        <v>217</v>
      </c>
      <c r="G82" s="13">
        <v>55.704277286</v>
      </c>
      <c r="H82" s="47" t="s">
        <v>217</v>
      </c>
      <c r="I82" s="12">
        <v>-4.68</v>
      </c>
      <c r="J82" s="12">
        <v>-29.2</v>
      </c>
      <c r="K82" s="47" t="s">
        <v>217</v>
      </c>
      <c r="L82" s="9" t="str">
        <f t="shared" si="34"/>
        <v>N/A</v>
      </c>
    </row>
    <row r="83" spans="1:12" ht="25.5" x14ac:dyDescent="0.2">
      <c r="A83" s="2" t="s">
        <v>960</v>
      </c>
      <c r="B83" s="47" t="s">
        <v>217</v>
      </c>
      <c r="C83" s="13">
        <v>0</v>
      </c>
      <c r="D83" s="47" t="s">
        <v>217</v>
      </c>
      <c r="E83" s="13">
        <v>0.20737608260000001</v>
      </c>
      <c r="F83" s="47" t="s">
        <v>217</v>
      </c>
      <c r="G83" s="13">
        <v>0.99557522119999997</v>
      </c>
      <c r="H83" s="47" t="s">
        <v>217</v>
      </c>
      <c r="I83" s="12" t="s">
        <v>1743</v>
      </c>
      <c r="J83" s="12">
        <v>380.1</v>
      </c>
      <c r="K83" s="47" t="s">
        <v>217</v>
      </c>
      <c r="L83" s="9" t="str">
        <f t="shared" si="34"/>
        <v>N/A</v>
      </c>
    </row>
    <row r="84" spans="1:12" ht="25.5" x14ac:dyDescent="0.2">
      <c r="A84" s="2" t="s">
        <v>961</v>
      </c>
      <c r="B84" s="47" t="s">
        <v>217</v>
      </c>
      <c r="C84" s="13">
        <v>4.4253662000000001E-3</v>
      </c>
      <c r="D84" s="47" t="s">
        <v>217</v>
      </c>
      <c r="E84" s="13">
        <v>1.21985931E-2</v>
      </c>
      <c r="F84" s="47" t="s">
        <v>217</v>
      </c>
      <c r="G84" s="13">
        <v>5.8997050099999997E-2</v>
      </c>
      <c r="H84" s="47" t="s">
        <v>217</v>
      </c>
      <c r="I84" s="12">
        <v>175.7</v>
      </c>
      <c r="J84" s="12">
        <v>383.6</v>
      </c>
      <c r="K84" s="47" t="s">
        <v>217</v>
      </c>
      <c r="L84" s="9" t="str">
        <f t="shared" si="34"/>
        <v>N/A</v>
      </c>
    </row>
    <row r="85" spans="1:12" ht="25.5" x14ac:dyDescent="0.2">
      <c r="A85" s="2" t="s">
        <v>962</v>
      </c>
      <c r="B85" s="47" t="s">
        <v>217</v>
      </c>
      <c r="C85" s="13">
        <v>0</v>
      </c>
      <c r="D85" s="47" t="s">
        <v>217</v>
      </c>
      <c r="E85" s="13">
        <v>0</v>
      </c>
      <c r="F85" s="47" t="s">
        <v>217</v>
      </c>
      <c r="G85" s="13">
        <v>0</v>
      </c>
      <c r="H85" s="47" t="s">
        <v>217</v>
      </c>
      <c r="I85" s="12" t="s">
        <v>1743</v>
      </c>
      <c r="J85" s="12" t="s">
        <v>1743</v>
      </c>
      <c r="K85" s="47" t="s">
        <v>217</v>
      </c>
      <c r="L85" s="9" t="str">
        <f t="shared" si="34"/>
        <v>N/A</v>
      </c>
    </row>
    <row r="86" spans="1:12" x14ac:dyDescent="0.2">
      <c r="A86" s="2" t="s">
        <v>963</v>
      </c>
      <c r="B86" s="47" t="s">
        <v>217</v>
      </c>
      <c r="C86" s="13">
        <v>0</v>
      </c>
      <c r="D86" s="47" t="s">
        <v>217</v>
      </c>
      <c r="E86" s="13">
        <v>4.0661977000000004E-3</v>
      </c>
      <c r="F86" s="47" t="s">
        <v>217</v>
      </c>
      <c r="G86" s="13">
        <v>0</v>
      </c>
      <c r="H86" s="47" t="s">
        <v>217</v>
      </c>
      <c r="I86" s="12" t="s">
        <v>1743</v>
      </c>
      <c r="J86" s="12">
        <v>-100</v>
      </c>
      <c r="K86" s="47" t="s">
        <v>217</v>
      </c>
      <c r="L86" s="9" t="str">
        <f t="shared" si="34"/>
        <v>N/A</v>
      </c>
    </row>
    <row r="87" spans="1:12" x14ac:dyDescent="0.2">
      <c r="A87" s="2" t="s">
        <v>964</v>
      </c>
      <c r="B87" s="47" t="s">
        <v>217</v>
      </c>
      <c r="C87" s="13">
        <v>0</v>
      </c>
      <c r="D87" s="47" t="s">
        <v>217</v>
      </c>
      <c r="E87" s="13">
        <v>0</v>
      </c>
      <c r="F87" s="47" t="s">
        <v>217</v>
      </c>
      <c r="G87" s="13">
        <v>0</v>
      </c>
      <c r="H87" s="47" t="s">
        <v>217</v>
      </c>
      <c r="I87" s="12" t="s">
        <v>1743</v>
      </c>
      <c r="J87" s="12" t="s">
        <v>1743</v>
      </c>
      <c r="K87" s="47" t="s">
        <v>217</v>
      </c>
      <c r="L87" s="9" t="str">
        <f t="shared" si="34"/>
        <v>N/A</v>
      </c>
    </row>
    <row r="88" spans="1:12" ht="25.5" x14ac:dyDescent="0.2">
      <c r="A88" s="2" t="s">
        <v>965</v>
      </c>
      <c r="B88" s="47" t="s">
        <v>217</v>
      </c>
      <c r="C88" s="13">
        <v>0</v>
      </c>
      <c r="D88" s="47" t="s">
        <v>217</v>
      </c>
      <c r="E88" s="13">
        <v>0</v>
      </c>
      <c r="F88" s="47" t="s">
        <v>217</v>
      </c>
      <c r="G88" s="13">
        <v>0</v>
      </c>
      <c r="H88" s="47" t="s">
        <v>217</v>
      </c>
      <c r="I88" s="12" t="s">
        <v>1743</v>
      </c>
      <c r="J88" s="12" t="s">
        <v>1743</v>
      </c>
      <c r="K88" s="47" t="s">
        <v>217</v>
      </c>
      <c r="L88" s="9" t="str">
        <f t="shared" si="34"/>
        <v>N/A</v>
      </c>
    </row>
    <row r="89" spans="1:12" ht="25.5" x14ac:dyDescent="0.2">
      <c r="A89" s="2" t="s">
        <v>966</v>
      </c>
      <c r="B89" s="47" t="s">
        <v>217</v>
      </c>
      <c r="C89" s="13">
        <v>0</v>
      </c>
      <c r="D89" s="47" t="s">
        <v>217</v>
      </c>
      <c r="E89" s="13">
        <v>0</v>
      </c>
      <c r="F89" s="47" t="s">
        <v>217</v>
      </c>
      <c r="G89" s="13">
        <v>0</v>
      </c>
      <c r="H89" s="47" t="s">
        <v>217</v>
      </c>
      <c r="I89" s="12" t="s">
        <v>1743</v>
      </c>
      <c r="J89" s="12" t="s">
        <v>1743</v>
      </c>
      <c r="K89" s="47" t="s">
        <v>217</v>
      </c>
      <c r="L89" s="9" t="str">
        <f t="shared" si="34"/>
        <v>N/A</v>
      </c>
    </row>
    <row r="90" spans="1:12" ht="25.5" x14ac:dyDescent="0.2">
      <c r="A90" s="2" t="s">
        <v>967</v>
      </c>
      <c r="B90" s="47" t="s">
        <v>217</v>
      </c>
      <c r="C90" s="13">
        <v>0</v>
      </c>
      <c r="D90" s="47" t="s">
        <v>217</v>
      </c>
      <c r="E90" s="13">
        <v>0</v>
      </c>
      <c r="F90" s="47" t="s">
        <v>217</v>
      </c>
      <c r="G90" s="13">
        <v>0</v>
      </c>
      <c r="H90" s="47" t="s">
        <v>217</v>
      </c>
      <c r="I90" s="12" t="s">
        <v>1743</v>
      </c>
      <c r="J90" s="12" t="s">
        <v>1743</v>
      </c>
      <c r="K90" s="47" t="s">
        <v>217</v>
      </c>
      <c r="L90" s="9" t="str">
        <f t="shared" si="34"/>
        <v>N/A</v>
      </c>
    </row>
    <row r="91" spans="1:12" x14ac:dyDescent="0.2">
      <c r="A91" s="2" t="s">
        <v>968</v>
      </c>
      <c r="B91" s="47" t="s">
        <v>217</v>
      </c>
      <c r="C91" s="13">
        <v>84.329778289000004</v>
      </c>
      <c r="D91" s="47" t="s">
        <v>217</v>
      </c>
      <c r="E91" s="13">
        <v>80.685560932000001</v>
      </c>
      <c r="F91" s="47" t="s">
        <v>217</v>
      </c>
      <c r="G91" s="13">
        <v>77.558997050000002</v>
      </c>
      <c r="H91" s="47" t="s">
        <v>217</v>
      </c>
      <c r="I91" s="12">
        <v>-4.32</v>
      </c>
      <c r="J91" s="12">
        <v>-3.87</v>
      </c>
      <c r="K91" s="47" t="s">
        <v>217</v>
      </c>
      <c r="L91" s="9" t="str">
        <f t="shared" si="34"/>
        <v>N/A</v>
      </c>
    </row>
    <row r="92" spans="1:12" x14ac:dyDescent="0.2">
      <c r="A92" s="2" t="s">
        <v>969</v>
      </c>
      <c r="B92" s="47" t="s">
        <v>217</v>
      </c>
      <c r="C92" s="13">
        <v>15.670221711</v>
      </c>
      <c r="D92" s="47" t="s">
        <v>217</v>
      </c>
      <c r="E92" s="13">
        <v>19.314439067999999</v>
      </c>
      <c r="F92" s="47" t="s">
        <v>217</v>
      </c>
      <c r="G92" s="13">
        <v>22.441002950000001</v>
      </c>
      <c r="H92" s="47" t="s">
        <v>217</v>
      </c>
      <c r="I92" s="12">
        <v>23.26</v>
      </c>
      <c r="J92" s="12">
        <v>16.190000000000001</v>
      </c>
      <c r="K92" s="47" t="s">
        <v>217</v>
      </c>
      <c r="L92" s="9" t="str">
        <f t="shared" si="34"/>
        <v>N/A</v>
      </c>
    </row>
    <row r="93" spans="1:12" x14ac:dyDescent="0.2">
      <c r="A93" s="6" t="s">
        <v>68</v>
      </c>
      <c r="B93" s="47" t="s">
        <v>217</v>
      </c>
      <c r="C93" s="1">
        <v>601</v>
      </c>
      <c r="D93" s="11" t="str">
        <f>IF($B93="N/A","N/A",IF(C93&gt;10,"No",IF(C93&lt;-10,"No","Yes")))</f>
        <v>N/A</v>
      </c>
      <c r="E93" s="1">
        <v>469</v>
      </c>
      <c r="F93" s="11" t="str">
        <f>IF($B93="N/A","N/A",IF(E93&gt;10,"No",IF(E93&lt;-10,"No","Yes")))</f>
        <v>N/A</v>
      </c>
      <c r="G93" s="1">
        <v>565</v>
      </c>
      <c r="H93" s="11" t="str">
        <f>IF($B93="N/A","N/A",IF(G93&gt;10,"No",IF(G93&lt;-10,"No","Yes")))</f>
        <v>N/A</v>
      </c>
      <c r="I93" s="12">
        <v>-22</v>
      </c>
      <c r="J93" s="12">
        <v>20.47</v>
      </c>
      <c r="K93" s="47" t="s">
        <v>733</v>
      </c>
      <c r="L93" s="9" t="str">
        <f t="shared" si="34"/>
        <v>No</v>
      </c>
    </row>
    <row r="94" spans="1:12" x14ac:dyDescent="0.2">
      <c r="A94" s="2" t="s">
        <v>109</v>
      </c>
      <c r="B94" s="47" t="s">
        <v>217</v>
      </c>
      <c r="C94" s="13">
        <v>0</v>
      </c>
      <c r="D94" s="43" t="str">
        <f>IF($B94="N/A","N/A",IF(C94&gt;10,"No",IF(C94&lt;-10,"No","Yes")))</f>
        <v>N/A</v>
      </c>
      <c r="E94" s="13">
        <v>0</v>
      </c>
      <c r="F94" s="43" t="str">
        <f>IF($B94="N/A","N/A",IF(E94&gt;10,"No",IF(E94&lt;-10,"No","Yes")))</f>
        <v>N/A</v>
      </c>
      <c r="G94" s="13">
        <v>1.4159292035</v>
      </c>
      <c r="H94" s="43" t="str">
        <f>IF($B94="N/A","N/A",IF(G94&gt;10,"No",IF(G94&lt;-10,"No","Yes")))</f>
        <v>N/A</v>
      </c>
      <c r="I94" s="12" t="s">
        <v>1743</v>
      </c>
      <c r="J94" s="12" t="s">
        <v>1743</v>
      </c>
      <c r="K94" s="47" t="s">
        <v>733</v>
      </c>
      <c r="L94" s="9" t="str">
        <f t="shared" si="34"/>
        <v>N/A</v>
      </c>
    </row>
    <row r="95" spans="1:12" x14ac:dyDescent="0.2">
      <c r="A95" s="2" t="s">
        <v>110</v>
      </c>
      <c r="B95" s="47" t="s">
        <v>217</v>
      </c>
      <c r="C95" s="13">
        <v>6.3227953411</v>
      </c>
      <c r="D95" s="43" t="str">
        <f>IF($B95="N/A","N/A",IF(C95&gt;10,"No",IF(C95&lt;-10,"No","Yes")))</f>
        <v>N/A</v>
      </c>
      <c r="E95" s="13">
        <v>6.1833688698999998</v>
      </c>
      <c r="F95" s="43" t="str">
        <f>IF($B95="N/A","N/A",IF(E95&gt;10,"No",IF(E95&lt;-10,"No","Yes")))</f>
        <v>N/A</v>
      </c>
      <c r="G95" s="13">
        <v>3.1858407080000002</v>
      </c>
      <c r="H95" s="43" t="str">
        <f>IF($B95="N/A","N/A",IF(G95&gt;10,"No",IF(G95&lt;-10,"No","Yes")))</f>
        <v>N/A</v>
      </c>
      <c r="I95" s="12">
        <v>-2.21</v>
      </c>
      <c r="J95" s="12">
        <v>-48.5</v>
      </c>
      <c r="K95" s="47" t="s">
        <v>733</v>
      </c>
      <c r="L95" s="9" t="str">
        <f t="shared" si="34"/>
        <v>No</v>
      </c>
    </row>
    <row r="96" spans="1:12" x14ac:dyDescent="0.2">
      <c r="A96" s="4" t="s">
        <v>7</v>
      </c>
      <c r="B96" s="47" t="s">
        <v>217</v>
      </c>
      <c r="C96" s="13">
        <v>1.4515201133</v>
      </c>
      <c r="D96" s="11" t="str">
        <f>IF($B96="N/A","N/A",IF(C96&gt;10,"No",IF(C96&lt;-10,"No","Yes")))</f>
        <v>N/A</v>
      </c>
      <c r="E96" s="13">
        <v>1.5980156955</v>
      </c>
      <c r="F96" s="11" t="str">
        <f>IF($B96="N/A","N/A",IF(E96&gt;10,"No",IF(E96&lt;-10,"No","Yes")))</f>
        <v>N/A</v>
      </c>
      <c r="G96" s="13">
        <v>1.7735988200999999</v>
      </c>
      <c r="H96" s="11" t="str">
        <f>IF($B96="N/A","N/A",IF(G96&gt;10,"No",IF(G96&lt;-10,"No","Yes")))</f>
        <v>N/A</v>
      </c>
      <c r="I96" s="12">
        <v>10.09</v>
      </c>
      <c r="J96" s="12">
        <v>10.99</v>
      </c>
      <c r="K96" s="47" t="s">
        <v>734</v>
      </c>
      <c r="L96" s="9" t="str">
        <f t="shared" si="34"/>
        <v>Yes</v>
      </c>
    </row>
    <row r="97" spans="1:12" x14ac:dyDescent="0.2">
      <c r="A97" s="4" t="s">
        <v>184</v>
      </c>
      <c r="B97" s="47" t="s">
        <v>217</v>
      </c>
      <c r="C97" s="13">
        <v>59.928309067999997</v>
      </c>
      <c r="D97" s="11" t="str">
        <f t="shared" ref="D97:D98" si="35">IF($B97="N/A","N/A",IF(C97&gt;10,"No",IF(C97&lt;-10,"No","Yes")))</f>
        <v>N/A</v>
      </c>
      <c r="E97" s="13">
        <v>59.220103281</v>
      </c>
      <c r="F97" s="11" t="str">
        <f t="shared" ref="F97:F98" si="36">IF($B97="N/A","N/A",IF(E97&gt;10,"No",IF(E97&lt;-10,"No","Yes")))</f>
        <v>N/A</v>
      </c>
      <c r="G97" s="13">
        <v>58.709439527999997</v>
      </c>
      <c r="H97" s="11" t="str">
        <f t="shared" ref="H97:H98" si="37">IF($B97="N/A","N/A",IF(G97&gt;10,"No",IF(G97&lt;-10,"No","Yes")))</f>
        <v>N/A</v>
      </c>
      <c r="I97" s="12">
        <v>-1.18</v>
      </c>
      <c r="J97" s="12">
        <v>-0.86199999999999999</v>
      </c>
      <c r="K97" s="47" t="s">
        <v>733</v>
      </c>
      <c r="L97" s="9" t="str">
        <f>IF(J97="Div by 0", "N/A", IF(OR(J97="N/A",K97="N/A"),"N/A", IF(J97&gt;VALUE(MID(K97,1,2)), "No", IF(J97&lt;-1*VALUE(MID(K97,1,2)), "No", "Yes"))))</f>
        <v>Yes</v>
      </c>
    </row>
    <row r="98" spans="1:12" x14ac:dyDescent="0.2">
      <c r="A98" s="4" t="s">
        <v>185</v>
      </c>
      <c r="B98" s="47" t="s">
        <v>217</v>
      </c>
      <c r="C98" s="13">
        <v>40.071690932000003</v>
      </c>
      <c r="D98" s="11" t="str">
        <f t="shared" si="35"/>
        <v>N/A</v>
      </c>
      <c r="E98" s="13">
        <v>40.779896719</v>
      </c>
      <c r="F98" s="11" t="str">
        <f t="shared" si="36"/>
        <v>N/A</v>
      </c>
      <c r="G98" s="13">
        <v>41.290560472000003</v>
      </c>
      <c r="H98" s="11" t="str">
        <f t="shared" si="37"/>
        <v>N/A</v>
      </c>
      <c r="I98" s="12">
        <v>1.7669999999999999</v>
      </c>
      <c r="J98" s="12">
        <v>1.252</v>
      </c>
      <c r="K98" s="47" t="s">
        <v>733</v>
      </c>
      <c r="L98" s="9" t="str">
        <f>IF(J98="Div by 0", "N/A", IF(OR(J98="N/A",K98="N/A"),"N/A", IF(J98&gt;VALUE(MID(K98,1,2)), "No", IF(J98&lt;-1*VALUE(MID(K98,1,2)), "No", "Yes"))))</f>
        <v>Yes</v>
      </c>
    </row>
    <row r="99" spans="1:12" x14ac:dyDescent="0.2">
      <c r="A99" s="2" t="s">
        <v>8</v>
      </c>
      <c r="B99" s="47" t="s">
        <v>289</v>
      </c>
      <c r="C99" s="13">
        <v>6.1247068195000001</v>
      </c>
      <c r="D99" s="43" t="str">
        <f>IF($B99="N/A","N/A",IF(C99&gt;10,"No",IF(C99&lt;5,"No","Yes")))</f>
        <v>Yes</v>
      </c>
      <c r="E99" s="13">
        <v>5.5503598585000002</v>
      </c>
      <c r="F99" s="43" t="str">
        <f>IF($B99="N/A","N/A",IF(E99&gt;10,"No",IF(E99&lt;5,"No","Yes")))</f>
        <v>Yes</v>
      </c>
      <c r="G99" s="13">
        <v>5.3502949852999997</v>
      </c>
      <c r="H99" s="43" t="str">
        <f t="shared" ref="H99:H102" si="38">IF($B99="N/A","N/A",IF(G99&gt;10,"No",IF(G99&lt;5,"No","Yes")))</f>
        <v>Yes</v>
      </c>
      <c r="I99" s="12">
        <v>-9.3800000000000008</v>
      </c>
      <c r="J99" s="12">
        <v>-3.6</v>
      </c>
      <c r="K99" s="47" t="s">
        <v>734</v>
      </c>
      <c r="L99" s="9" t="str">
        <f t="shared" si="34"/>
        <v>Yes</v>
      </c>
    </row>
    <row r="100" spans="1:12" x14ac:dyDescent="0.2">
      <c r="A100" s="2" t="s">
        <v>153</v>
      </c>
      <c r="B100" s="47" t="s">
        <v>289</v>
      </c>
      <c r="C100" s="13">
        <v>4.3280081426999999</v>
      </c>
      <c r="D100" s="43" t="str">
        <f>IF($B100="N/A","N/A",IF(C100&gt;10,"No",IF(C100&lt;5,"No","Yes")))</f>
        <v>No</v>
      </c>
      <c r="E100" s="13">
        <v>3.7002399057000002</v>
      </c>
      <c r="F100" s="43" t="str">
        <f t="shared" ref="F100:F102" si="39">IF($B100="N/A","N/A",IF(E100&gt;10,"No",IF(E100&lt;5,"No","Yes")))</f>
        <v>No</v>
      </c>
      <c r="G100" s="13">
        <v>3.6430678466000002</v>
      </c>
      <c r="H100" s="43" t="str">
        <f t="shared" si="38"/>
        <v>No</v>
      </c>
      <c r="I100" s="12">
        <v>-14.5</v>
      </c>
      <c r="J100" s="12">
        <v>-1.55</v>
      </c>
      <c r="K100" s="47" t="s">
        <v>734</v>
      </c>
      <c r="L100" s="9" t="str">
        <f t="shared" si="34"/>
        <v>Yes</v>
      </c>
    </row>
    <row r="101" spans="1:12" x14ac:dyDescent="0.2">
      <c r="A101" s="2" t="s">
        <v>154</v>
      </c>
      <c r="B101" s="47" t="s">
        <v>289</v>
      </c>
      <c r="C101" s="13">
        <v>5.4476257910000001</v>
      </c>
      <c r="D101" s="43" t="str">
        <f>IF($B101="N/A","N/A",IF(C101&gt;10,"No",IF(C101&lt;5,"No","Yes")))</f>
        <v>Yes</v>
      </c>
      <c r="E101" s="13">
        <v>5.0176879599999999</v>
      </c>
      <c r="F101" s="43" t="str">
        <f t="shared" si="39"/>
        <v>Yes</v>
      </c>
      <c r="G101" s="13">
        <v>4.9299410028999997</v>
      </c>
      <c r="H101" s="43" t="str">
        <f t="shared" si="38"/>
        <v>No</v>
      </c>
      <c r="I101" s="12">
        <v>-7.89</v>
      </c>
      <c r="J101" s="12">
        <v>-1.75</v>
      </c>
      <c r="K101" s="47" t="s">
        <v>734</v>
      </c>
      <c r="L101" s="9" t="str">
        <f t="shared" si="34"/>
        <v>Yes</v>
      </c>
    </row>
    <row r="102" spans="1:12" x14ac:dyDescent="0.2">
      <c r="A102" s="2" t="s">
        <v>155</v>
      </c>
      <c r="B102" s="47" t="s">
        <v>289</v>
      </c>
      <c r="C102" s="13">
        <v>6.1733858476999997</v>
      </c>
      <c r="D102" s="43" t="str">
        <f>IF($B102="N/A","N/A",IF(C102&gt;10,"No",IF(C102&lt;5,"No","Yes")))</f>
        <v>Yes</v>
      </c>
      <c r="E102" s="13">
        <v>5.5788232424000004</v>
      </c>
      <c r="F102" s="43" t="str">
        <f t="shared" si="39"/>
        <v>Yes</v>
      </c>
      <c r="G102" s="13">
        <v>5.3797935102999999</v>
      </c>
      <c r="H102" s="43" t="str">
        <f t="shared" si="38"/>
        <v>Yes</v>
      </c>
      <c r="I102" s="12">
        <v>-9.6300000000000008</v>
      </c>
      <c r="J102" s="12">
        <v>-3.57</v>
      </c>
      <c r="K102" s="47" t="s">
        <v>734</v>
      </c>
      <c r="L102" s="9" t="str">
        <f t="shared" si="34"/>
        <v>Yes</v>
      </c>
    </row>
    <row r="103" spans="1:12" x14ac:dyDescent="0.2">
      <c r="A103" s="2" t="s">
        <v>970</v>
      </c>
      <c r="B103" s="47" t="s">
        <v>217</v>
      </c>
      <c r="C103" s="1">
        <v>747</v>
      </c>
      <c r="D103" s="11" t="str">
        <f t="shared" ref="D103:D114" si="40">IF($B103="N/A","N/A",IF(C103&gt;10,"No",IF(C103&lt;-10,"No","Yes")))</f>
        <v>N/A</v>
      </c>
      <c r="E103" s="1">
        <v>846</v>
      </c>
      <c r="F103" s="11" t="str">
        <f t="shared" ref="F103:F114" si="41">IF($B103="N/A","N/A",IF(E103&gt;10,"No",IF(E103&lt;-10,"No","Yes")))</f>
        <v>N/A</v>
      </c>
      <c r="G103" s="1">
        <v>920</v>
      </c>
      <c r="H103" s="11" t="str">
        <f t="shared" ref="H103:H114" si="42">IF($B103="N/A","N/A",IF(G103&gt;10,"No",IF(G103&lt;-10,"No","Yes")))</f>
        <v>N/A</v>
      </c>
      <c r="I103" s="12">
        <v>13.25</v>
      </c>
      <c r="J103" s="12">
        <v>8.7469999999999999</v>
      </c>
      <c r="K103" s="44" t="s">
        <v>733</v>
      </c>
      <c r="L103" s="9" t="str">
        <f t="shared" si="34"/>
        <v>Yes</v>
      </c>
    </row>
    <row r="104" spans="1:12" x14ac:dyDescent="0.2">
      <c r="A104" s="2" t="s">
        <v>971</v>
      </c>
      <c r="B104" s="47" t="s">
        <v>217</v>
      </c>
      <c r="C104" s="1">
        <v>207</v>
      </c>
      <c r="D104" s="11" t="str">
        <f t="shared" si="40"/>
        <v>N/A</v>
      </c>
      <c r="E104" s="1">
        <v>165</v>
      </c>
      <c r="F104" s="11" t="str">
        <f t="shared" si="41"/>
        <v>N/A</v>
      </c>
      <c r="G104" s="1">
        <v>147</v>
      </c>
      <c r="H104" s="11" t="str">
        <f t="shared" si="42"/>
        <v>N/A</v>
      </c>
      <c r="I104" s="12">
        <v>-20.3</v>
      </c>
      <c r="J104" s="12">
        <v>-10.9</v>
      </c>
      <c r="K104" s="44" t="s">
        <v>733</v>
      </c>
      <c r="L104" s="9" t="str">
        <f t="shared" si="34"/>
        <v>No</v>
      </c>
    </row>
    <row r="105" spans="1:12" x14ac:dyDescent="0.2">
      <c r="A105" s="2" t="s">
        <v>1</v>
      </c>
      <c r="B105" s="47" t="s">
        <v>217</v>
      </c>
      <c r="C105" s="13">
        <v>99.309642873000001</v>
      </c>
      <c r="D105" s="11" t="str">
        <f t="shared" si="40"/>
        <v>N/A</v>
      </c>
      <c r="E105" s="13">
        <v>99.137966087999999</v>
      </c>
      <c r="F105" s="11" t="str">
        <f t="shared" si="41"/>
        <v>N/A</v>
      </c>
      <c r="G105" s="13">
        <v>75.940265487000005</v>
      </c>
      <c r="H105" s="11" t="str">
        <f t="shared" si="42"/>
        <v>N/A</v>
      </c>
      <c r="I105" s="12">
        <v>-0.17299999999999999</v>
      </c>
      <c r="J105" s="12">
        <v>-23.4</v>
      </c>
      <c r="K105" s="47" t="s">
        <v>734</v>
      </c>
      <c r="L105" s="9" t="str">
        <f t="shared" si="34"/>
        <v>No</v>
      </c>
    </row>
    <row r="106" spans="1:12" x14ac:dyDescent="0.2">
      <c r="A106" s="2" t="s">
        <v>69</v>
      </c>
      <c r="B106" s="47" t="s">
        <v>217</v>
      </c>
      <c r="C106" s="13">
        <v>97.820952719999994</v>
      </c>
      <c r="D106" s="11" t="str">
        <f t="shared" si="40"/>
        <v>N/A</v>
      </c>
      <c r="E106" s="13">
        <v>97.420122226000004</v>
      </c>
      <c r="F106" s="11" t="str">
        <f t="shared" si="41"/>
        <v>N/A</v>
      </c>
      <c r="G106" s="13">
        <v>97.727603787000007</v>
      </c>
      <c r="H106" s="11" t="str">
        <f t="shared" si="42"/>
        <v>N/A</v>
      </c>
      <c r="I106" s="12">
        <v>-0.41</v>
      </c>
      <c r="J106" s="12">
        <v>0.31559999999999999</v>
      </c>
      <c r="K106" s="47" t="s">
        <v>734</v>
      </c>
      <c r="L106" s="9" t="str">
        <f t="shared" si="34"/>
        <v>Yes</v>
      </c>
    </row>
    <row r="107" spans="1:12" x14ac:dyDescent="0.2">
      <c r="A107" s="4" t="s">
        <v>70</v>
      </c>
      <c r="B107" s="47" t="s">
        <v>217</v>
      </c>
      <c r="C107" s="1">
        <v>21257</v>
      </c>
      <c r="D107" s="11" t="str">
        <f t="shared" si="40"/>
        <v>N/A</v>
      </c>
      <c r="E107" s="1">
        <v>23196</v>
      </c>
      <c r="F107" s="11" t="str">
        <f t="shared" si="41"/>
        <v>N/A</v>
      </c>
      <c r="G107" s="1">
        <v>25431</v>
      </c>
      <c r="H107" s="11" t="str">
        <f t="shared" si="42"/>
        <v>N/A</v>
      </c>
      <c r="I107" s="12">
        <v>9.1219999999999999</v>
      </c>
      <c r="J107" s="12">
        <v>9.6349999999999998</v>
      </c>
      <c r="K107" s="47" t="s">
        <v>733</v>
      </c>
      <c r="L107" s="9" t="str">
        <f t="shared" si="34"/>
        <v>Yes</v>
      </c>
    </row>
    <row r="108" spans="1:12" x14ac:dyDescent="0.2">
      <c r="A108" s="2" t="s">
        <v>688</v>
      </c>
      <c r="B108" s="47" t="s">
        <v>217</v>
      </c>
      <c r="C108" s="13">
        <v>4.9960013172000002</v>
      </c>
      <c r="D108" s="11" t="str">
        <f t="shared" si="40"/>
        <v>N/A</v>
      </c>
      <c r="E108" s="13">
        <v>4.0093119502999999</v>
      </c>
      <c r="F108" s="11" t="str">
        <f t="shared" si="41"/>
        <v>N/A</v>
      </c>
      <c r="G108" s="13">
        <v>3.7513271204</v>
      </c>
      <c r="H108" s="11" t="str">
        <f t="shared" si="42"/>
        <v>N/A</v>
      </c>
      <c r="I108" s="12">
        <v>-19.7</v>
      </c>
      <c r="J108" s="12">
        <v>-6.43</v>
      </c>
      <c r="K108" s="47" t="s">
        <v>734</v>
      </c>
      <c r="L108" s="9" t="str">
        <f t="shared" ref="L108:L114" si="43">IF(J108="Div by 0", "N/A", IF(K108="N/A","N/A", IF(J108&gt;VALUE(MID(K108,1,2)), "No", IF(J108&lt;-1*VALUE(MID(K108,1,2)), "No", "Yes"))))</f>
        <v>Yes</v>
      </c>
    </row>
    <row r="109" spans="1:12" x14ac:dyDescent="0.2">
      <c r="A109" s="2" t="s">
        <v>687</v>
      </c>
      <c r="B109" s="47" t="s">
        <v>217</v>
      </c>
      <c r="C109" s="13">
        <v>4.2950557463000001</v>
      </c>
      <c r="D109" s="11" t="str">
        <f t="shared" si="40"/>
        <v>N/A</v>
      </c>
      <c r="E109" s="13">
        <v>4.5050870840000004</v>
      </c>
      <c r="F109" s="11" t="str">
        <f t="shared" si="41"/>
        <v>N/A</v>
      </c>
      <c r="G109" s="13">
        <v>4.4080059770000002</v>
      </c>
      <c r="H109" s="11" t="str">
        <f t="shared" si="42"/>
        <v>N/A</v>
      </c>
      <c r="I109" s="12">
        <v>4.8899999999999997</v>
      </c>
      <c r="J109" s="12">
        <v>-2.15</v>
      </c>
      <c r="K109" s="47" t="s">
        <v>734</v>
      </c>
      <c r="L109" s="9" t="str">
        <f t="shared" si="43"/>
        <v>Yes</v>
      </c>
    </row>
    <row r="110" spans="1:12" x14ac:dyDescent="0.2">
      <c r="A110" s="2" t="s">
        <v>686</v>
      </c>
      <c r="B110" s="47" t="s">
        <v>217</v>
      </c>
      <c r="C110" s="13">
        <v>90.708942936</v>
      </c>
      <c r="D110" s="11" t="str">
        <f t="shared" si="40"/>
        <v>N/A</v>
      </c>
      <c r="E110" s="13">
        <v>91.485600966000007</v>
      </c>
      <c r="F110" s="11" t="str">
        <f t="shared" si="41"/>
        <v>N/A</v>
      </c>
      <c r="G110" s="13">
        <v>91.840666902999999</v>
      </c>
      <c r="H110" s="11" t="str">
        <f t="shared" si="42"/>
        <v>N/A</v>
      </c>
      <c r="I110" s="12">
        <v>0.85619999999999996</v>
      </c>
      <c r="J110" s="12">
        <v>0.3881</v>
      </c>
      <c r="K110" s="47" t="s">
        <v>734</v>
      </c>
      <c r="L110" s="9" t="str">
        <f t="shared" si="43"/>
        <v>Yes</v>
      </c>
    </row>
    <row r="111" spans="1:12" ht="25.5" x14ac:dyDescent="0.2">
      <c r="A111" s="4" t="s">
        <v>972</v>
      </c>
      <c r="B111" s="47" t="s">
        <v>217</v>
      </c>
      <c r="C111" s="13">
        <v>48.811789175999998</v>
      </c>
      <c r="D111" s="11" t="str">
        <f t="shared" si="40"/>
        <v>N/A</v>
      </c>
      <c r="E111" s="13">
        <v>48.741511811999999</v>
      </c>
      <c r="F111" s="11" t="str">
        <f t="shared" si="41"/>
        <v>N/A</v>
      </c>
      <c r="G111" s="13">
        <v>48.879056046999999</v>
      </c>
      <c r="H111" s="11" t="str">
        <f t="shared" si="42"/>
        <v>N/A</v>
      </c>
      <c r="I111" s="12">
        <v>-0.14399999999999999</v>
      </c>
      <c r="J111" s="12">
        <v>0.28220000000000001</v>
      </c>
      <c r="K111" s="47" t="s">
        <v>734</v>
      </c>
      <c r="L111" s="9" t="str">
        <f t="shared" si="43"/>
        <v>Yes</v>
      </c>
    </row>
    <row r="112" spans="1:12" ht="25.5" x14ac:dyDescent="0.2">
      <c r="A112" s="4" t="s">
        <v>973</v>
      </c>
      <c r="B112" s="47" t="s">
        <v>217</v>
      </c>
      <c r="C112" s="13">
        <v>48.236491569999998</v>
      </c>
      <c r="D112" s="11" t="str">
        <f t="shared" si="40"/>
        <v>N/A</v>
      </c>
      <c r="E112" s="13">
        <v>48.432480787000003</v>
      </c>
      <c r="F112" s="11" t="str">
        <f t="shared" si="41"/>
        <v>N/A</v>
      </c>
      <c r="G112" s="13">
        <v>48.311209439999999</v>
      </c>
      <c r="H112" s="11" t="str">
        <f t="shared" si="42"/>
        <v>N/A</v>
      </c>
      <c r="I112" s="12">
        <v>0.40629999999999999</v>
      </c>
      <c r="J112" s="12">
        <v>-0.25</v>
      </c>
      <c r="K112" s="47" t="s">
        <v>734</v>
      </c>
      <c r="L112" s="9" t="str">
        <f t="shared" si="43"/>
        <v>Yes</v>
      </c>
    </row>
    <row r="113" spans="1:12" ht="25.5" x14ac:dyDescent="0.2">
      <c r="A113" s="4" t="s">
        <v>974</v>
      </c>
      <c r="B113" s="47" t="s">
        <v>217</v>
      </c>
      <c r="C113" s="13">
        <v>1.4028410850999999</v>
      </c>
      <c r="D113" s="11" t="str">
        <f t="shared" si="40"/>
        <v>N/A</v>
      </c>
      <c r="E113" s="13">
        <v>1.3377790428</v>
      </c>
      <c r="F113" s="11" t="str">
        <f t="shared" si="41"/>
        <v>N/A</v>
      </c>
      <c r="G113" s="13">
        <v>1.3016224189000001</v>
      </c>
      <c r="H113" s="11" t="str">
        <f t="shared" si="42"/>
        <v>N/A</v>
      </c>
      <c r="I113" s="12">
        <v>-4.6399999999999997</v>
      </c>
      <c r="J113" s="12">
        <v>-2.7</v>
      </c>
      <c r="K113" s="47" t="s">
        <v>734</v>
      </c>
      <c r="L113" s="9" t="str">
        <f t="shared" si="43"/>
        <v>Yes</v>
      </c>
    </row>
    <row r="114" spans="1:12" ht="25.5" x14ac:dyDescent="0.2">
      <c r="A114" s="4" t="s">
        <v>975</v>
      </c>
      <c r="B114" s="47" t="s">
        <v>217</v>
      </c>
      <c r="C114" s="13">
        <v>1.5488781697</v>
      </c>
      <c r="D114" s="11" t="str">
        <f t="shared" si="40"/>
        <v>N/A</v>
      </c>
      <c r="E114" s="13">
        <v>1.4882283576999999</v>
      </c>
      <c r="F114" s="11" t="str">
        <f t="shared" si="41"/>
        <v>N/A</v>
      </c>
      <c r="G114" s="13">
        <v>1.5081120943999999</v>
      </c>
      <c r="H114" s="11" t="str">
        <f t="shared" si="42"/>
        <v>N/A</v>
      </c>
      <c r="I114" s="12">
        <v>-3.92</v>
      </c>
      <c r="J114" s="12">
        <v>1.3360000000000001</v>
      </c>
      <c r="K114" s="47" t="s">
        <v>734</v>
      </c>
      <c r="L114" s="9" t="str">
        <f t="shared" si="43"/>
        <v>Yes</v>
      </c>
    </row>
    <row r="115" spans="1:12" x14ac:dyDescent="0.2">
      <c r="A115" s="2" t="s">
        <v>976</v>
      </c>
      <c r="B115" s="47" t="s">
        <v>290</v>
      </c>
      <c r="C115" s="13">
        <v>99.404453650999997</v>
      </c>
      <c r="D115" s="43" t="str">
        <f>IF($B115="N/A","N/A",IF(C115&gt;=99,"Yes","No"))</f>
        <v>Yes</v>
      </c>
      <c r="E115" s="13">
        <v>99.245101188999996</v>
      </c>
      <c r="F115" s="43" t="str">
        <f>IF($B115="N/A","N/A",IF(E115&gt;=99,"Yes","No"))</f>
        <v>Yes</v>
      </c>
      <c r="G115" s="13">
        <v>97.704339051000005</v>
      </c>
      <c r="H115" s="43" t="str">
        <f>IF($B115="N/A","N/A",IF(G115&gt;=99,"Yes","No"))</f>
        <v>No</v>
      </c>
      <c r="I115" s="12">
        <v>-0.16</v>
      </c>
      <c r="J115" s="12">
        <v>-1.55</v>
      </c>
      <c r="K115" s="47" t="s">
        <v>733</v>
      </c>
      <c r="L115" s="9" t="str">
        <f t="shared" ref="L115:L149" si="44">IF(J115="Div by 0", "N/A", IF(K115="N/A","N/A", IF(J115&gt;VALUE(MID(K115,1,2)), "No", IF(J115&lt;-1*VALUE(MID(K115,1,2)), "No", "Yes"))))</f>
        <v>Yes</v>
      </c>
    </row>
    <row r="116" spans="1:12" x14ac:dyDescent="0.2">
      <c r="A116" s="2" t="s">
        <v>977</v>
      </c>
      <c r="B116" s="47" t="s">
        <v>217</v>
      </c>
      <c r="C116" s="13">
        <v>8.9842551886000006</v>
      </c>
      <c r="D116" s="43" t="str">
        <f>IF($B116="N/A","N/A",IF(C116&gt;10,"No",IF(C116&lt;-10,"No","Yes")))</f>
        <v>N/A</v>
      </c>
      <c r="E116" s="13">
        <v>8.7103905673999993</v>
      </c>
      <c r="F116" s="43" t="str">
        <f>IF($B116="N/A","N/A",IF(E116&gt;10,"No",IF(E116&lt;-10,"No","Yes")))</f>
        <v>N/A</v>
      </c>
      <c r="G116" s="13">
        <v>13.181224337</v>
      </c>
      <c r="H116" s="43" t="str">
        <f>IF($B116="N/A","N/A",IF(G116&gt;10,"No",IF(G116&lt;-10,"No","Yes")))</f>
        <v>N/A</v>
      </c>
      <c r="I116" s="12">
        <v>-3.05</v>
      </c>
      <c r="J116" s="12">
        <v>51.33</v>
      </c>
      <c r="K116" s="47" t="s">
        <v>733</v>
      </c>
      <c r="L116" s="9" t="str">
        <f t="shared" si="44"/>
        <v>No</v>
      </c>
    </row>
    <row r="117" spans="1:12" x14ac:dyDescent="0.2">
      <c r="A117" s="3" t="s">
        <v>978</v>
      </c>
      <c r="B117" s="47" t="s">
        <v>284</v>
      </c>
      <c r="C117" s="8">
        <v>99.335124327000003</v>
      </c>
      <c r="D117" s="43" t="str">
        <f>IF($B117="N/A","N/A",IF(C117&gt;=98,"Yes","No"))</f>
        <v>Yes</v>
      </c>
      <c r="E117" s="8">
        <v>99.251721042</v>
      </c>
      <c r="F117" s="43" t="str">
        <f>IF($B117="N/A","N/A",IF(E117&gt;=98,"Yes","No"))</f>
        <v>Yes</v>
      </c>
      <c r="G117" s="8">
        <v>97.237037289</v>
      </c>
      <c r="H117" s="43" t="str">
        <f>IF($B117="N/A","N/A",IF(G117&gt;=98,"Yes","No"))</f>
        <v>No</v>
      </c>
      <c r="I117" s="12">
        <v>-8.4000000000000005E-2</v>
      </c>
      <c r="J117" s="12">
        <v>-2.0299999999999998</v>
      </c>
      <c r="K117" s="44" t="s">
        <v>733</v>
      </c>
      <c r="L117" s="9" t="str">
        <f t="shared" si="44"/>
        <v>Yes</v>
      </c>
    </row>
    <row r="118" spans="1:12" x14ac:dyDescent="0.2">
      <c r="A118" s="3" t="s">
        <v>979</v>
      </c>
      <c r="B118" s="47" t="s">
        <v>291</v>
      </c>
      <c r="C118" s="8">
        <v>94.801955501999998</v>
      </c>
      <c r="D118" s="43" t="str">
        <f>IF($B118="N/A","N/A",IF(C118&gt;=80,"Yes","No"))</f>
        <v>Yes</v>
      </c>
      <c r="E118" s="8">
        <v>94.706512680000003</v>
      </c>
      <c r="F118" s="43" t="str">
        <f>IF($B118="N/A","N/A",IF(E118&gt;=80,"Yes","No"))</f>
        <v>Yes</v>
      </c>
      <c r="G118" s="8">
        <v>97.268927520000005</v>
      </c>
      <c r="H118" s="43" t="str">
        <f>IF($B118="N/A","N/A",IF(G118&gt;=80,"Yes","No"))</f>
        <v>Yes</v>
      </c>
      <c r="I118" s="12">
        <v>-0.10100000000000001</v>
      </c>
      <c r="J118" s="12">
        <v>2.706</v>
      </c>
      <c r="K118" s="44" t="s">
        <v>733</v>
      </c>
      <c r="L118" s="9" t="str">
        <f t="shared" si="44"/>
        <v>Yes</v>
      </c>
    </row>
    <row r="119" spans="1:12" ht="25.5" x14ac:dyDescent="0.2">
      <c r="A119" s="2" t="s">
        <v>980</v>
      </c>
      <c r="B119" s="47" t="s">
        <v>292</v>
      </c>
      <c r="C119" s="13">
        <v>100</v>
      </c>
      <c r="D119" s="43" t="str">
        <f>IF($B119="N/A","N/A",IF(C119&gt;=100,"Yes","No"))</f>
        <v>Yes</v>
      </c>
      <c r="E119" s="13">
        <v>100</v>
      </c>
      <c r="F119" s="43" t="str">
        <f t="shared" ref="F119:F120" si="45">IF($B119="N/A","N/A",IF(E119&gt;=100,"Yes","No"))</f>
        <v>Yes</v>
      </c>
      <c r="G119" s="13">
        <v>100</v>
      </c>
      <c r="H119" s="43" t="str">
        <f t="shared" ref="H119:H120" si="46">IF($B119="N/A","N/A",IF(G119&gt;=100,"Yes","No"))</f>
        <v>Yes</v>
      </c>
      <c r="I119" s="12">
        <v>0</v>
      </c>
      <c r="J119" s="12">
        <v>0</v>
      </c>
      <c r="K119" s="44" t="s">
        <v>732</v>
      </c>
      <c r="L119" s="9" t="str">
        <f t="shared" si="44"/>
        <v>Yes</v>
      </c>
    </row>
    <row r="120" spans="1:12" ht="25.5" x14ac:dyDescent="0.2">
      <c r="A120" s="3" t="s">
        <v>981</v>
      </c>
      <c r="B120" s="47" t="s">
        <v>292</v>
      </c>
      <c r="C120" s="13">
        <v>100</v>
      </c>
      <c r="D120" s="43" t="str">
        <f>IF($B120="N/A","N/A",IF(C120&gt;=100,"Yes","No"))</f>
        <v>Yes</v>
      </c>
      <c r="E120" s="13">
        <v>100</v>
      </c>
      <c r="F120" s="43" t="str">
        <f t="shared" si="45"/>
        <v>Yes</v>
      </c>
      <c r="G120" s="13">
        <v>100</v>
      </c>
      <c r="H120" s="43" t="str">
        <f t="shared" si="46"/>
        <v>Yes</v>
      </c>
      <c r="I120" s="12">
        <v>0</v>
      </c>
      <c r="J120" s="12">
        <v>0</v>
      </c>
      <c r="K120" s="44" t="s">
        <v>732</v>
      </c>
      <c r="L120" s="9" t="str">
        <f t="shared" si="44"/>
        <v>Yes</v>
      </c>
    </row>
    <row r="121" spans="1:12" ht="25.5" x14ac:dyDescent="0.2">
      <c r="A121" s="2" t="s">
        <v>982</v>
      </c>
      <c r="B121" s="47" t="s">
        <v>217</v>
      </c>
      <c r="C121" s="13">
        <v>91.953059514000003</v>
      </c>
      <c r="D121" s="35" t="s">
        <v>735</v>
      </c>
      <c r="E121" s="13">
        <v>92.321193506</v>
      </c>
      <c r="F121" s="35" t="s">
        <v>735</v>
      </c>
      <c r="G121" s="13">
        <v>62.895736597999999</v>
      </c>
      <c r="H121" s="43" t="str">
        <f>IF($B121="N/A","N/A",IF(G121&lt;100,"No",IF(G121=100,"No","Yes")))</f>
        <v>N/A</v>
      </c>
      <c r="I121" s="12">
        <v>0.40029999999999999</v>
      </c>
      <c r="J121" s="12">
        <v>-31.9</v>
      </c>
      <c r="K121" s="44" t="s">
        <v>732</v>
      </c>
      <c r="L121" s="9" t="str">
        <f t="shared" si="44"/>
        <v>No</v>
      </c>
    </row>
    <row r="122" spans="1:12" ht="25.5" x14ac:dyDescent="0.2">
      <c r="A122" s="2" t="s">
        <v>983</v>
      </c>
      <c r="B122" s="34" t="s">
        <v>217</v>
      </c>
      <c r="C122" s="13">
        <v>99.316770185999999</v>
      </c>
      <c r="D122" s="43" t="str">
        <f>IF($B122="N/A","N/A",IF(C122&gt;10,"No",IF(C122&lt;-10,"No","Yes")))</f>
        <v>N/A</v>
      </c>
      <c r="E122" s="13">
        <v>100</v>
      </c>
      <c r="F122" s="43" t="str">
        <f>IF($B122="N/A","N/A",IF(E122&gt;10,"No",IF(E122&lt;-10,"No","Yes")))</f>
        <v>N/A</v>
      </c>
      <c r="G122" s="13">
        <v>100</v>
      </c>
      <c r="H122" s="43" t="str">
        <f>IF($B122="N/A","N/A",IF(G122&gt;10,"No",IF(G122&lt;-10,"No","Yes")))</f>
        <v>N/A</v>
      </c>
      <c r="I122" s="12">
        <v>0.68789999999999996</v>
      </c>
      <c r="J122" s="12">
        <v>0</v>
      </c>
      <c r="K122" s="44" t="s">
        <v>732</v>
      </c>
      <c r="L122" s="9" t="str">
        <f>IF(J122="Div by 0", "N/A", IF(OR(J122="N/A",K122="N/A"),"N/A", IF(J122&gt;VALUE(MID(K122,1,2)), "No", IF(J122&lt;-1*VALUE(MID(K122,1,2)), "No", "Yes"))))</f>
        <v>Yes</v>
      </c>
    </row>
    <row r="123" spans="1:12" x14ac:dyDescent="0.2">
      <c r="A123" s="7" t="s">
        <v>100</v>
      </c>
      <c r="B123" s="34" t="s">
        <v>217</v>
      </c>
      <c r="C123" s="35">
        <v>11586</v>
      </c>
      <c r="D123" s="43" t="str">
        <f t="shared" ref="D123:D149" si="47">IF($B123="N/A","N/A",IF(C123&gt;10,"No",IF(C123&lt;-10,"No","Yes")))</f>
        <v>N/A</v>
      </c>
      <c r="E123" s="35">
        <v>12452</v>
      </c>
      <c r="F123" s="43" t="str">
        <f t="shared" ref="F123:F149" si="48">IF($B123="N/A","N/A",IF(E123&gt;10,"No",IF(E123&lt;-10,"No","Yes")))</f>
        <v>N/A</v>
      </c>
      <c r="G123" s="35">
        <v>11892</v>
      </c>
      <c r="H123" s="43" t="str">
        <f t="shared" ref="H123:H149" si="49">IF($B123="N/A","N/A",IF(G123&gt;10,"No",IF(G123&lt;-10,"No","Yes")))</f>
        <v>N/A</v>
      </c>
      <c r="I123" s="12">
        <v>7.4749999999999996</v>
      </c>
      <c r="J123" s="12">
        <v>-4.5</v>
      </c>
      <c r="K123" s="44" t="s">
        <v>733</v>
      </c>
      <c r="L123" s="9" t="str">
        <f t="shared" si="44"/>
        <v>Yes</v>
      </c>
    </row>
    <row r="124" spans="1:12" x14ac:dyDescent="0.2">
      <c r="A124" s="2" t="s">
        <v>984</v>
      </c>
      <c r="B124" s="34" t="s">
        <v>217</v>
      </c>
      <c r="C124" s="35">
        <v>2320</v>
      </c>
      <c r="D124" s="43" t="str">
        <f t="shared" si="47"/>
        <v>N/A</v>
      </c>
      <c r="E124" s="35">
        <v>2296</v>
      </c>
      <c r="F124" s="43" t="str">
        <f t="shared" si="48"/>
        <v>N/A</v>
      </c>
      <c r="G124" s="35">
        <v>2335</v>
      </c>
      <c r="H124" s="43" t="str">
        <f t="shared" si="49"/>
        <v>N/A</v>
      </c>
      <c r="I124" s="12">
        <v>-1.03</v>
      </c>
      <c r="J124" s="12">
        <v>1.6990000000000001</v>
      </c>
      <c r="K124" s="44" t="s">
        <v>733</v>
      </c>
      <c r="L124" s="9" t="str">
        <f t="shared" si="44"/>
        <v>Yes</v>
      </c>
    </row>
    <row r="125" spans="1:12" x14ac:dyDescent="0.2">
      <c r="A125" s="2" t="s">
        <v>985</v>
      </c>
      <c r="B125" s="34" t="s">
        <v>217</v>
      </c>
      <c r="C125" s="35">
        <v>897</v>
      </c>
      <c r="D125" s="43" t="str">
        <f t="shared" si="47"/>
        <v>N/A</v>
      </c>
      <c r="E125" s="35">
        <v>619</v>
      </c>
      <c r="F125" s="43" t="str">
        <f t="shared" si="48"/>
        <v>N/A</v>
      </c>
      <c r="G125" s="35">
        <v>2278</v>
      </c>
      <c r="H125" s="43" t="str">
        <f t="shared" si="49"/>
        <v>N/A</v>
      </c>
      <c r="I125" s="12">
        <v>-31</v>
      </c>
      <c r="J125" s="12">
        <v>268</v>
      </c>
      <c r="K125" s="44" t="s">
        <v>733</v>
      </c>
      <c r="L125" s="9" t="str">
        <f t="shared" si="44"/>
        <v>No</v>
      </c>
    </row>
    <row r="126" spans="1:12" x14ac:dyDescent="0.2">
      <c r="A126" s="2" t="s">
        <v>986</v>
      </c>
      <c r="B126" s="34" t="s">
        <v>217</v>
      </c>
      <c r="C126" s="35">
        <v>4034</v>
      </c>
      <c r="D126" s="43" t="str">
        <f t="shared" si="47"/>
        <v>N/A</v>
      </c>
      <c r="E126" s="35">
        <v>4724</v>
      </c>
      <c r="F126" s="43" t="str">
        <f t="shared" si="48"/>
        <v>N/A</v>
      </c>
      <c r="G126" s="35">
        <v>5753</v>
      </c>
      <c r="H126" s="43" t="str">
        <f t="shared" si="49"/>
        <v>N/A</v>
      </c>
      <c r="I126" s="12">
        <v>17.100000000000001</v>
      </c>
      <c r="J126" s="12">
        <v>21.78</v>
      </c>
      <c r="K126" s="44" t="s">
        <v>733</v>
      </c>
      <c r="L126" s="9" t="str">
        <f t="shared" si="44"/>
        <v>No</v>
      </c>
    </row>
    <row r="127" spans="1:12" x14ac:dyDescent="0.2">
      <c r="A127" s="2" t="s">
        <v>987</v>
      </c>
      <c r="B127" s="34" t="s">
        <v>217</v>
      </c>
      <c r="C127" s="35">
        <v>4335</v>
      </c>
      <c r="D127" s="43" t="str">
        <f t="shared" si="47"/>
        <v>N/A</v>
      </c>
      <c r="E127" s="35">
        <v>4813</v>
      </c>
      <c r="F127" s="43" t="str">
        <f t="shared" si="48"/>
        <v>N/A</v>
      </c>
      <c r="G127" s="35">
        <v>1526</v>
      </c>
      <c r="H127" s="43" t="str">
        <f t="shared" si="49"/>
        <v>N/A</v>
      </c>
      <c r="I127" s="12">
        <v>11.03</v>
      </c>
      <c r="J127" s="12">
        <v>-68.3</v>
      </c>
      <c r="K127" s="44" t="s">
        <v>733</v>
      </c>
      <c r="L127" s="9" t="str">
        <f t="shared" si="44"/>
        <v>No</v>
      </c>
    </row>
    <row r="128" spans="1:12" x14ac:dyDescent="0.2">
      <c r="A128" s="2" t="s">
        <v>988</v>
      </c>
      <c r="B128" s="34" t="s">
        <v>217</v>
      </c>
      <c r="C128" s="35">
        <v>0</v>
      </c>
      <c r="D128" s="43" t="str">
        <f t="shared" si="47"/>
        <v>N/A</v>
      </c>
      <c r="E128" s="35">
        <v>0</v>
      </c>
      <c r="F128" s="43" t="str">
        <f t="shared" si="48"/>
        <v>N/A</v>
      </c>
      <c r="G128" s="35">
        <v>0</v>
      </c>
      <c r="H128" s="43" t="str">
        <f t="shared" si="49"/>
        <v>N/A</v>
      </c>
      <c r="I128" s="12" t="s">
        <v>1743</v>
      </c>
      <c r="J128" s="12" t="s">
        <v>1743</v>
      </c>
      <c r="K128" s="44" t="s">
        <v>733</v>
      </c>
      <c r="L128" s="9" t="str">
        <f t="shared" si="44"/>
        <v>N/A</v>
      </c>
    </row>
    <row r="129" spans="1:12" x14ac:dyDescent="0.2">
      <c r="A129" s="7" t="s">
        <v>101</v>
      </c>
      <c r="B129" s="34" t="s">
        <v>217</v>
      </c>
      <c r="C129" s="35">
        <v>39124</v>
      </c>
      <c r="D129" s="43" t="str">
        <f t="shared" si="47"/>
        <v>N/A</v>
      </c>
      <c r="E129" s="35">
        <v>40710</v>
      </c>
      <c r="F129" s="43" t="str">
        <f t="shared" si="48"/>
        <v>N/A</v>
      </c>
      <c r="G129" s="35">
        <v>42864</v>
      </c>
      <c r="H129" s="43" t="str">
        <f t="shared" si="49"/>
        <v>N/A</v>
      </c>
      <c r="I129" s="12">
        <v>4.0540000000000003</v>
      </c>
      <c r="J129" s="12">
        <v>5.2910000000000004</v>
      </c>
      <c r="K129" s="44" t="s">
        <v>733</v>
      </c>
      <c r="L129" s="9" t="str">
        <f t="shared" si="44"/>
        <v>Yes</v>
      </c>
    </row>
    <row r="130" spans="1:12" x14ac:dyDescent="0.2">
      <c r="A130" s="2" t="s">
        <v>989</v>
      </c>
      <c r="B130" s="34" t="s">
        <v>217</v>
      </c>
      <c r="C130" s="35">
        <v>23986</v>
      </c>
      <c r="D130" s="43" t="str">
        <f t="shared" si="47"/>
        <v>N/A</v>
      </c>
      <c r="E130" s="35">
        <v>24864</v>
      </c>
      <c r="F130" s="43" t="str">
        <f t="shared" si="48"/>
        <v>N/A</v>
      </c>
      <c r="G130" s="35">
        <v>25713</v>
      </c>
      <c r="H130" s="43" t="str">
        <f t="shared" si="49"/>
        <v>N/A</v>
      </c>
      <c r="I130" s="12">
        <v>3.66</v>
      </c>
      <c r="J130" s="12">
        <v>3.415</v>
      </c>
      <c r="K130" s="44" t="s">
        <v>733</v>
      </c>
      <c r="L130" s="9" t="str">
        <f t="shared" si="44"/>
        <v>Yes</v>
      </c>
    </row>
    <row r="131" spans="1:12" x14ac:dyDescent="0.2">
      <c r="A131" s="2" t="s">
        <v>990</v>
      </c>
      <c r="B131" s="34" t="s">
        <v>217</v>
      </c>
      <c r="C131" s="35">
        <v>7769</v>
      </c>
      <c r="D131" s="43" t="str">
        <f t="shared" si="47"/>
        <v>N/A</v>
      </c>
      <c r="E131" s="35">
        <v>7865</v>
      </c>
      <c r="F131" s="43" t="str">
        <f t="shared" si="48"/>
        <v>N/A</v>
      </c>
      <c r="G131" s="35">
        <v>6227</v>
      </c>
      <c r="H131" s="43" t="str">
        <f t="shared" si="49"/>
        <v>N/A</v>
      </c>
      <c r="I131" s="12">
        <v>1.236</v>
      </c>
      <c r="J131" s="12">
        <v>-20.8</v>
      </c>
      <c r="K131" s="44" t="s">
        <v>733</v>
      </c>
      <c r="L131" s="9" t="str">
        <f t="shared" si="44"/>
        <v>No</v>
      </c>
    </row>
    <row r="132" spans="1:12" x14ac:dyDescent="0.2">
      <c r="A132" s="2" t="s">
        <v>991</v>
      </c>
      <c r="B132" s="34" t="s">
        <v>217</v>
      </c>
      <c r="C132" s="35">
        <v>4330</v>
      </c>
      <c r="D132" s="43" t="str">
        <f t="shared" si="47"/>
        <v>N/A</v>
      </c>
      <c r="E132" s="35">
        <v>4993</v>
      </c>
      <c r="F132" s="43" t="str">
        <f t="shared" si="48"/>
        <v>N/A</v>
      </c>
      <c r="G132" s="35">
        <v>5358</v>
      </c>
      <c r="H132" s="43" t="str">
        <f t="shared" si="49"/>
        <v>N/A</v>
      </c>
      <c r="I132" s="12">
        <v>15.31</v>
      </c>
      <c r="J132" s="12">
        <v>7.31</v>
      </c>
      <c r="K132" s="44" t="s">
        <v>733</v>
      </c>
      <c r="L132" s="9" t="str">
        <f t="shared" si="44"/>
        <v>Yes</v>
      </c>
    </row>
    <row r="133" spans="1:12" x14ac:dyDescent="0.2">
      <c r="A133" s="2" t="s">
        <v>992</v>
      </c>
      <c r="B133" s="34" t="s">
        <v>217</v>
      </c>
      <c r="C133" s="35">
        <v>3039</v>
      </c>
      <c r="D133" s="43" t="str">
        <f t="shared" si="47"/>
        <v>N/A</v>
      </c>
      <c r="E133" s="35">
        <v>2988</v>
      </c>
      <c r="F133" s="43" t="str">
        <f t="shared" si="48"/>
        <v>N/A</v>
      </c>
      <c r="G133" s="35">
        <v>5566</v>
      </c>
      <c r="H133" s="43" t="str">
        <f t="shared" si="49"/>
        <v>N/A</v>
      </c>
      <c r="I133" s="12">
        <v>-1.68</v>
      </c>
      <c r="J133" s="12">
        <v>86.28</v>
      </c>
      <c r="K133" s="44" t="s">
        <v>733</v>
      </c>
      <c r="L133" s="9" t="str">
        <f t="shared" si="44"/>
        <v>No</v>
      </c>
    </row>
    <row r="134" spans="1:12" x14ac:dyDescent="0.2">
      <c r="A134" s="2" t="s">
        <v>993</v>
      </c>
      <c r="B134" s="34" t="s">
        <v>217</v>
      </c>
      <c r="C134" s="35">
        <v>0</v>
      </c>
      <c r="D134" s="43" t="str">
        <f t="shared" si="47"/>
        <v>N/A</v>
      </c>
      <c r="E134" s="35">
        <v>0</v>
      </c>
      <c r="F134" s="43" t="str">
        <f t="shared" si="48"/>
        <v>N/A</v>
      </c>
      <c r="G134" s="35">
        <v>0</v>
      </c>
      <c r="H134" s="43" t="str">
        <f t="shared" si="49"/>
        <v>N/A</v>
      </c>
      <c r="I134" s="12" t="s">
        <v>1743</v>
      </c>
      <c r="J134" s="12" t="s">
        <v>1743</v>
      </c>
      <c r="K134" s="44" t="s">
        <v>733</v>
      </c>
      <c r="L134" s="9" t="str">
        <f t="shared" si="44"/>
        <v>N/A</v>
      </c>
    </row>
    <row r="135" spans="1:12" x14ac:dyDescent="0.2">
      <c r="A135" s="7" t="s">
        <v>104</v>
      </c>
      <c r="B135" s="34" t="s">
        <v>217</v>
      </c>
      <c r="C135" s="35">
        <v>81519</v>
      </c>
      <c r="D135" s="43" t="str">
        <f t="shared" si="47"/>
        <v>N/A</v>
      </c>
      <c r="E135" s="35">
        <v>83525</v>
      </c>
      <c r="F135" s="43" t="str">
        <f t="shared" si="48"/>
        <v>N/A</v>
      </c>
      <c r="G135" s="35">
        <v>88311</v>
      </c>
      <c r="H135" s="43" t="str">
        <f t="shared" si="49"/>
        <v>N/A</v>
      </c>
      <c r="I135" s="12">
        <v>2.4609999999999999</v>
      </c>
      <c r="J135" s="12">
        <v>5.73</v>
      </c>
      <c r="K135" s="44" t="s">
        <v>733</v>
      </c>
      <c r="L135" s="9" t="str">
        <f t="shared" si="44"/>
        <v>Yes</v>
      </c>
    </row>
    <row r="136" spans="1:12" x14ac:dyDescent="0.2">
      <c r="A136" s="2" t="s">
        <v>994</v>
      </c>
      <c r="B136" s="34" t="s">
        <v>217</v>
      </c>
      <c r="C136" s="35">
        <v>31037</v>
      </c>
      <c r="D136" s="43" t="str">
        <f t="shared" si="47"/>
        <v>N/A</v>
      </c>
      <c r="E136" s="35">
        <v>30505</v>
      </c>
      <c r="F136" s="43" t="str">
        <f t="shared" si="48"/>
        <v>N/A</v>
      </c>
      <c r="G136" s="35">
        <v>31783</v>
      </c>
      <c r="H136" s="43" t="str">
        <f t="shared" si="49"/>
        <v>N/A</v>
      </c>
      <c r="I136" s="12">
        <v>-1.71</v>
      </c>
      <c r="J136" s="12">
        <v>4.1890000000000001</v>
      </c>
      <c r="K136" s="44" t="s">
        <v>733</v>
      </c>
      <c r="L136" s="9" t="str">
        <f t="shared" si="44"/>
        <v>Yes</v>
      </c>
    </row>
    <row r="137" spans="1:12" x14ac:dyDescent="0.2">
      <c r="A137" s="2" t="s">
        <v>995</v>
      </c>
      <c r="B137" s="34" t="s">
        <v>217</v>
      </c>
      <c r="C137" s="35">
        <v>0</v>
      </c>
      <c r="D137" s="43" t="str">
        <f t="shared" si="47"/>
        <v>N/A</v>
      </c>
      <c r="E137" s="35">
        <v>0</v>
      </c>
      <c r="F137" s="43" t="str">
        <f t="shared" si="48"/>
        <v>N/A</v>
      </c>
      <c r="G137" s="35">
        <v>0</v>
      </c>
      <c r="H137" s="43" t="str">
        <f t="shared" si="49"/>
        <v>N/A</v>
      </c>
      <c r="I137" s="12" t="s">
        <v>1743</v>
      </c>
      <c r="J137" s="12" t="s">
        <v>1743</v>
      </c>
      <c r="K137" s="44" t="s">
        <v>733</v>
      </c>
      <c r="L137" s="9" t="str">
        <f t="shared" si="44"/>
        <v>N/A</v>
      </c>
    </row>
    <row r="138" spans="1:12" x14ac:dyDescent="0.2">
      <c r="A138" s="2" t="s">
        <v>996</v>
      </c>
      <c r="B138" s="34" t="s">
        <v>217</v>
      </c>
      <c r="C138" s="35">
        <v>21211</v>
      </c>
      <c r="D138" s="43" t="str">
        <f t="shared" si="47"/>
        <v>N/A</v>
      </c>
      <c r="E138" s="35">
        <v>22861</v>
      </c>
      <c r="F138" s="43" t="str">
        <f t="shared" si="48"/>
        <v>N/A</v>
      </c>
      <c r="G138" s="35">
        <v>24325</v>
      </c>
      <c r="H138" s="43" t="str">
        <f t="shared" si="49"/>
        <v>N/A</v>
      </c>
      <c r="I138" s="12">
        <v>7.7789999999999999</v>
      </c>
      <c r="J138" s="12">
        <v>6.4039999999999999</v>
      </c>
      <c r="K138" s="44" t="s">
        <v>733</v>
      </c>
      <c r="L138" s="9" t="str">
        <f t="shared" si="44"/>
        <v>Yes</v>
      </c>
    </row>
    <row r="139" spans="1:12" x14ac:dyDescent="0.2">
      <c r="A139" s="2" t="s">
        <v>997</v>
      </c>
      <c r="B139" s="34" t="s">
        <v>217</v>
      </c>
      <c r="C139" s="35">
        <v>24902</v>
      </c>
      <c r="D139" s="43" t="str">
        <f t="shared" si="47"/>
        <v>N/A</v>
      </c>
      <c r="E139" s="35">
        <v>25755</v>
      </c>
      <c r="F139" s="43" t="str">
        <f t="shared" si="48"/>
        <v>N/A</v>
      </c>
      <c r="G139" s="35">
        <v>26143</v>
      </c>
      <c r="H139" s="43" t="str">
        <f t="shared" si="49"/>
        <v>N/A</v>
      </c>
      <c r="I139" s="12">
        <v>3.4249999999999998</v>
      </c>
      <c r="J139" s="12">
        <v>1.5069999999999999</v>
      </c>
      <c r="K139" s="44" t="s">
        <v>733</v>
      </c>
      <c r="L139" s="9" t="str">
        <f t="shared" si="44"/>
        <v>Yes</v>
      </c>
    </row>
    <row r="140" spans="1:12" x14ac:dyDescent="0.2">
      <c r="A140" s="2" t="s">
        <v>998</v>
      </c>
      <c r="B140" s="34" t="s">
        <v>217</v>
      </c>
      <c r="C140" s="35">
        <v>274</v>
      </c>
      <c r="D140" s="43" t="str">
        <f t="shared" si="47"/>
        <v>N/A</v>
      </c>
      <c r="E140" s="35">
        <v>137</v>
      </c>
      <c r="F140" s="43" t="str">
        <f t="shared" si="48"/>
        <v>N/A</v>
      </c>
      <c r="G140" s="35">
        <v>158</v>
      </c>
      <c r="H140" s="43" t="str">
        <f t="shared" si="49"/>
        <v>N/A</v>
      </c>
      <c r="I140" s="12">
        <v>-50</v>
      </c>
      <c r="J140" s="12">
        <v>15.33</v>
      </c>
      <c r="K140" s="44" t="s">
        <v>733</v>
      </c>
      <c r="L140" s="9" t="str">
        <f t="shared" si="44"/>
        <v>No</v>
      </c>
    </row>
    <row r="141" spans="1:12" x14ac:dyDescent="0.2">
      <c r="A141" s="2" t="s">
        <v>999</v>
      </c>
      <c r="B141" s="34" t="s">
        <v>217</v>
      </c>
      <c r="C141" s="35">
        <v>4095</v>
      </c>
      <c r="D141" s="43" t="str">
        <f t="shared" si="47"/>
        <v>N/A</v>
      </c>
      <c r="E141" s="35">
        <v>4267</v>
      </c>
      <c r="F141" s="43" t="str">
        <f t="shared" si="48"/>
        <v>N/A</v>
      </c>
      <c r="G141" s="35">
        <v>5902</v>
      </c>
      <c r="H141" s="43" t="str">
        <f t="shared" si="49"/>
        <v>N/A</v>
      </c>
      <c r="I141" s="12">
        <v>4.2</v>
      </c>
      <c r="J141" s="12">
        <v>38.32</v>
      </c>
      <c r="K141" s="44" t="s">
        <v>733</v>
      </c>
      <c r="L141" s="9" t="str">
        <f t="shared" si="44"/>
        <v>No</v>
      </c>
    </row>
    <row r="142" spans="1:12" x14ac:dyDescent="0.2">
      <c r="A142" s="2" t="s">
        <v>1000</v>
      </c>
      <c r="B142" s="34" t="s">
        <v>217</v>
      </c>
      <c r="C142" s="35">
        <v>0</v>
      </c>
      <c r="D142" s="43" t="str">
        <f t="shared" si="47"/>
        <v>N/A</v>
      </c>
      <c r="E142" s="35">
        <v>0</v>
      </c>
      <c r="F142" s="43" t="str">
        <f t="shared" si="48"/>
        <v>N/A</v>
      </c>
      <c r="G142" s="35">
        <v>0</v>
      </c>
      <c r="H142" s="43" t="str">
        <f t="shared" si="49"/>
        <v>N/A</v>
      </c>
      <c r="I142" s="12" t="s">
        <v>1743</v>
      </c>
      <c r="J142" s="12" t="s">
        <v>1743</v>
      </c>
      <c r="K142" s="44" t="s">
        <v>733</v>
      </c>
      <c r="L142" s="9" t="str">
        <f t="shared" si="44"/>
        <v>N/A</v>
      </c>
    </row>
    <row r="143" spans="1:12" x14ac:dyDescent="0.2">
      <c r="A143" s="7" t="s">
        <v>105</v>
      </c>
      <c r="B143" s="34" t="s">
        <v>217</v>
      </c>
      <c r="C143" s="35">
        <v>40092</v>
      </c>
      <c r="D143" s="43" t="str">
        <f t="shared" si="47"/>
        <v>N/A</v>
      </c>
      <c r="E143" s="35">
        <v>41995</v>
      </c>
      <c r="F143" s="43" t="str">
        <f t="shared" si="48"/>
        <v>N/A</v>
      </c>
      <c r="G143" s="35">
        <v>84216</v>
      </c>
      <c r="H143" s="43" t="str">
        <f t="shared" si="49"/>
        <v>N/A</v>
      </c>
      <c r="I143" s="12">
        <v>4.7469999999999999</v>
      </c>
      <c r="J143" s="12">
        <v>100.5</v>
      </c>
      <c r="K143" s="44" t="s">
        <v>733</v>
      </c>
      <c r="L143" s="9" t="str">
        <f t="shared" si="44"/>
        <v>No</v>
      </c>
    </row>
    <row r="144" spans="1:12" x14ac:dyDescent="0.2">
      <c r="A144" s="2" t="s">
        <v>1001</v>
      </c>
      <c r="B144" s="34" t="s">
        <v>217</v>
      </c>
      <c r="C144" s="35">
        <v>21995</v>
      </c>
      <c r="D144" s="43" t="str">
        <f t="shared" si="47"/>
        <v>N/A</v>
      </c>
      <c r="E144" s="35">
        <v>22342</v>
      </c>
      <c r="F144" s="43" t="str">
        <f t="shared" si="48"/>
        <v>N/A</v>
      </c>
      <c r="G144" s="35">
        <v>24169</v>
      </c>
      <c r="H144" s="43" t="str">
        <f t="shared" si="49"/>
        <v>N/A</v>
      </c>
      <c r="I144" s="12">
        <v>1.5780000000000001</v>
      </c>
      <c r="J144" s="12">
        <v>8.1769999999999996</v>
      </c>
      <c r="K144" s="44" t="s">
        <v>733</v>
      </c>
      <c r="L144" s="9" t="str">
        <f t="shared" si="44"/>
        <v>Yes</v>
      </c>
    </row>
    <row r="145" spans="1:12" x14ac:dyDescent="0.2">
      <c r="A145" s="2" t="s">
        <v>1002</v>
      </c>
      <c r="B145" s="34" t="s">
        <v>217</v>
      </c>
      <c r="C145" s="35">
        <v>0</v>
      </c>
      <c r="D145" s="43" t="str">
        <f t="shared" si="47"/>
        <v>N/A</v>
      </c>
      <c r="E145" s="35">
        <v>0</v>
      </c>
      <c r="F145" s="43" t="str">
        <f t="shared" si="48"/>
        <v>N/A</v>
      </c>
      <c r="G145" s="35">
        <v>0</v>
      </c>
      <c r="H145" s="43" t="str">
        <f t="shared" si="49"/>
        <v>N/A</v>
      </c>
      <c r="I145" s="12" t="s">
        <v>1743</v>
      </c>
      <c r="J145" s="12" t="s">
        <v>1743</v>
      </c>
      <c r="K145" s="44" t="s">
        <v>733</v>
      </c>
      <c r="L145" s="9" t="str">
        <f t="shared" si="44"/>
        <v>N/A</v>
      </c>
    </row>
    <row r="146" spans="1:12" x14ac:dyDescent="0.2">
      <c r="A146" s="2" t="s">
        <v>1003</v>
      </c>
      <c r="B146" s="34" t="s">
        <v>217</v>
      </c>
      <c r="C146" s="35">
        <v>12528</v>
      </c>
      <c r="D146" s="43" t="str">
        <f t="shared" si="47"/>
        <v>N/A</v>
      </c>
      <c r="E146" s="35">
        <v>13880</v>
      </c>
      <c r="F146" s="43" t="str">
        <f t="shared" si="48"/>
        <v>N/A</v>
      </c>
      <c r="G146" s="35">
        <v>12340</v>
      </c>
      <c r="H146" s="43" t="str">
        <f t="shared" si="49"/>
        <v>N/A</v>
      </c>
      <c r="I146" s="12">
        <v>10.79</v>
      </c>
      <c r="J146" s="12">
        <v>-11.1</v>
      </c>
      <c r="K146" s="44" t="s">
        <v>733</v>
      </c>
      <c r="L146" s="9" t="str">
        <f t="shared" si="44"/>
        <v>No</v>
      </c>
    </row>
    <row r="147" spans="1:12" x14ac:dyDescent="0.2">
      <c r="A147" s="2" t="s">
        <v>1004</v>
      </c>
      <c r="B147" s="34" t="s">
        <v>217</v>
      </c>
      <c r="C147" s="35">
        <v>672</v>
      </c>
      <c r="D147" s="43" t="str">
        <f t="shared" si="47"/>
        <v>N/A</v>
      </c>
      <c r="E147" s="35">
        <v>935</v>
      </c>
      <c r="F147" s="43" t="str">
        <f t="shared" si="48"/>
        <v>N/A</v>
      </c>
      <c r="G147" s="35">
        <v>612</v>
      </c>
      <c r="H147" s="43" t="str">
        <f t="shared" si="49"/>
        <v>N/A</v>
      </c>
      <c r="I147" s="12">
        <v>39.14</v>
      </c>
      <c r="J147" s="12">
        <v>-34.5</v>
      </c>
      <c r="K147" s="44" t="s">
        <v>733</v>
      </c>
      <c r="L147" s="9" t="str">
        <f t="shared" si="44"/>
        <v>No</v>
      </c>
    </row>
    <row r="148" spans="1:12" x14ac:dyDescent="0.2">
      <c r="A148" s="2" t="s">
        <v>1005</v>
      </c>
      <c r="B148" s="34" t="s">
        <v>217</v>
      </c>
      <c r="C148" s="35">
        <v>2703</v>
      </c>
      <c r="D148" s="43" t="str">
        <f t="shared" si="47"/>
        <v>N/A</v>
      </c>
      <c r="E148" s="35">
        <v>2734</v>
      </c>
      <c r="F148" s="43" t="str">
        <f t="shared" si="48"/>
        <v>N/A</v>
      </c>
      <c r="G148" s="35">
        <v>44115</v>
      </c>
      <c r="H148" s="43" t="str">
        <f t="shared" si="49"/>
        <v>N/A</v>
      </c>
      <c r="I148" s="12">
        <v>1.147</v>
      </c>
      <c r="J148" s="12">
        <v>1514</v>
      </c>
      <c r="K148" s="44" t="s">
        <v>733</v>
      </c>
      <c r="L148" s="9" t="str">
        <f t="shared" si="44"/>
        <v>No</v>
      </c>
    </row>
    <row r="149" spans="1:12" x14ac:dyDescent="0.2">
      <c r="A149" s="2" t="s">
        <v>1006</v>
      </c>
      <c r="B149" s="34" t="s">
        <v>217</v>
      </c>
      <c r="C149" s="35">
        <v>2194</v>
      </c>
      <c r="D149" s="43" t="str">
        <f t="shared" si="47"/>
        <v>N/A</v>
      </c>
      <c r="E149" s="35">
        <v>2104</v>
      </c>
      <c r="F149" s="43" t="str">
        <f t="shared" si="48"/>
        <v>N/A</v>
      </c>
      <c r="G149" s="35">
        <v>2980</v>
      </c>
      <c r="H149" s="43" t="str">
        <f t="shared" si="49"/>
        <v>N/A</v>
      </c>
      <c r="I149" s="12">
        <v>-4.0999999999999996</v>
      </c>
      <c r="J149" s="12">
        <v>41.63</v>
      </c>
      <c r="K149" s="44" t="s">
        <v>733</v>
      </c>
      <c r="L149" s="9" t="str">
        <f t="shared" si="44"/>
        <v>No</v>
      </c>
    </row>
    <row r="150" spans="1:12" ht="25.5" x14ac:dyDescent="0.2">
      <c r="A150" s="16" t="s">
        <v>1007</v>
      </c>
      <c r="B150" s="1" t="s">
        <v>217</v>
      </c>
      <c r="C150" s="1">
        <v>4174</v>
      </c>
      <c r="D150" s="11" t="str">
        <f t="shared" ref="D150:D155" si="50">IF($B150="N/A","N/A",IF(C150&gt;10,"No",IF(C150&lt;-10,"No","Yes")))</f>
        <v>N/A</v>
      </c>
      <c r="E150" s="1">
        <v>4184</v>
      </c>
      <c r="F150" s="11" t="str">
        <f t="shared" ref="F150:F155" si="51">IF($B150="N/A","N/A",IF(E150&gt;10,"No",IF(E150&lt;-10,"No","Yes")))</f>
        <v>N/A</v>
      </c>
      <c r="G150" s="1">
        <v>4406</v>
      </c>
      <c r="H150" s="11" t="str">
        <f t="shared" ref="H150:H155" si="52">IF($B150="N/A","N/A",IF(G150&gt;10,"No",IF(G150&lt;-10,"No","Yes")))</f>
        <v>N/A</v>
      </c>
      <c r="I150" s="56">
        <v>0.23960000000000001</v>
      </c>
      <c r="J150" s="56">
        <v>5.306</v>
      </c>
      <c r="K150" s="44" t="s">
        <v>732</v>
      </c>
      <c r="L150" s="9" t="str">
        <f t="shared" ref="L150:L155" si="53">IF(J150="Div by 0", "N/A", IF(K150="N/A","N/A", IF(J150&gt;VALUE(MID(K150,1,2)), "No", IF(J150&lt;-1*VALUE(MID(K150,1,2)), "No", "Yes"))))</f>
        <v>Yes</v>
      </c>
    </row>
    <row r="151" spans="1:12" x14ac:dyDescent="0.2">
      <c r="A151" s="6" t="s">
        <v>330</v>
      </c>
      <c r="B151" s="47" t="s">
        <v>217</v>
      </c>
      <c r="C151" s="13">
        <v>2.4222236408</v>
      </c>
      <c r="D151" s="11" t="str">
        <f t="shared" si="50"/>
        <v>N/A</v>
      </c>
      <c r="E151" s="13">
        <v>2.3415900874000002</v>
      </c>
      <c r="F151" s="11" t="str">
        <f t="shared" si="51"/>
        <v>N/A</v>
      </c>
      <c r="G151" s="13">
        <v>1.9385523774</v>
      </c>
      <c r="H151" s="11" t="str">
        <f t="shared" si="52"/>
        <v>N/A</v>
      </c>
      <c r="I151" s="56">
        <v>-3.33</v>
      </c>
      <c r="J151" s="56">
        <v>-17.2</v>
      </c>
      <c r="K151" s="44" t="s">
        <v>732</v>
      </c>
      <c r="L151" s="9" t="str">
        <f t="shared" si="53"/>
        <v>Yes</v>
      </c>
    </row>
    <row r="152" spans="1:12" x14ac:dyDescent="0.2">
      <c r="A152" s="2" t="s">
        <v>331</v>
      </c>
      <c r="B152" s="47" t="s">
        <v>217</v>
      </c>
      <c r="C152" s="13">
        <v>20.352149145999999</v>
      </c>
      <c r="D152" s="11" t="str">
        <f t="shared" si="50"/>
        <v>N/A</v>
      </c>
      <c r="E152" s="13">
        <v>18.559267588000001</v>
      </c>
      <c r="F152" s="11" t="str">
        <f t="shared" si="51"/>
        <v>N/A</v>
      </c>
      <c r="G152" s="13">
        <v>18.836192398000001</v>
      </c>
      <c r="H152" s="11" t="str">
        <f t="shared" si="52"/>
        <v>N/A</v>
      </c>
      <c r="I152" s="56">
        <v>-8.81</v>
      </c>
      <c r="J152" s="56">
        <v>1.492</v>
      </c>
      <c r="K152" s="44" t="s">
        <v>732</v>
      </c>
      <c r="L152" s="9" t="str">
        <f t="shared" si="53"/>
        <v>Yes</v>
      </c>
    </row>
    <row r="153" spans="1:12" x14ac:dyDescent="0.2">
      <c r="A153" s="2" t="s">
        <v>332</v>
      </c>
      <c r="B153" s="47" t="s">
        <v>217</v>
      </c>
      <c r="C153" s="13">
        <v>4.2991514159999999</v>
      </c>
      <c r="D153" s="11" t="str">
        <f t="shared" si="50"/>
        <v>N/A</v>
      </c>
      <c r="E153" s="13">
        <v>4.2741341194000002</v>
      </c>
      <c r="F153" s="11" t="str">
        <f t="shared" si="51"/>
        <v>N/A</v>
      </c>
      <c r="G153" s="13">
        <v>4.7382418812999996</v>
      </c>
      <c r="H153" s="11" t="str">
        <f t="shared" si="52"/>
        <v>N/A</v>
      </c>
      <c r="I153" s="56">
        <v>-0.58199999999999996</v>
      </c>
      <c r="J153" s="56">
        <v>10.86</v>
      </c>
      <c r="K153" s="44" t="s">
        <v>732</v>
      </c>
      <c r="L153" s="9" t="str">
        <f t="shared" si="53"/>
        <v>Yes</v>
      </c>
    </row>
    <row r="154" spans="1:12" x14ac:dyDescent="0.2">
      <c r="A154" s="2" t="s">
        <v>333</v>
      </c>
      <c r="B154" s="47" t="s">
        <v>217</v>
      </c>
      <c r="C154" s="13">
        <v>0.1005900465</v>
      </c>
      <c r="D154" s="11" t="str">
        <f t="shared" si="50"/>
        <v>N/A</v>
      </c>
      <c r="E154" s="13">
        <v>9.0990721299999994E-2</v>
      </c>
      <c r="F154" s="11" t="str">
        <f t="shared" si="51"/>
        <v>N/A</v>
      </c>
      <c r="G154" s="13">
        <v>0.12003034730000001</v>
      </c>
      <c r="H154" s="11" t="str">
        <f t="shared" si="52"/>
        <v>N/A</v>
      </c>
      <c r="I154" s="56">
        <v>-9.5399999999999991</v>
      </c>
      <c r="J154" s="56">
        <v>31.91</v>
      </c>
      <c r="K154" s="44" t="s">
        <v>732</v>
      </c>
      <c r="L154" s="9" t="str">
        <f t="shared" si="53"/>
        <v>No</v>
      </c>
    </row>
    <row r="155" spans="1:12" x14ac:dyDescent="0.2">
      <c r="A155" s="2" t="s">
        <v>334</v>
      </c>
      <c r="B155" s="47" t="s">
        <v>217</v>
      </c>
      <c r="C155" s="13">
        <v>0.12970168609999999</v>
      </c>
      <c r="D155" s="11" t="str">
        <f t="shared" si="50"/>
        <v>N/A</v>
      </c>
      <c r="E155" s="13">
        <v>0.13573044409999999</v>
      </c>
      <c r="F155" s="11" t="str">
        <f t="shared" si="51"/>
        <v>N/A</v>
      </c>
      <c r="G155" s="13">
        <v>3.4435261699999997E-2</v>
      </c>
      <c r="H155" s="11" t="str">
        <f t="shared" si="52"/>
        <v>N/A</v>
      </c>
      <c r="I155" s="56">
        <v>4.6479999999999997</v>
      </c>
      <c r="J155" s="56">
        <v>-74.599999999999994</v>
      </c>
      <c r="K155" s="44" t="s">
        <v>732</v>
      </c>
      <c r="L155" s="9" t="str">
        <f t="shared" si="53"/>
        <v>No</v>
      </c>
    </row>
    <row r="156" spans="1:12" x14ac:dyDescent="0.2">
      <c r="A156" s="16" t="s">
        <v>1008</v>
      </c>
      <c r="B156" s="34" t="s">
        <v>217</v>
      </c>
      <c r="C156" s="35">
        <v>6225</v>
      </c>
      <c r="D156" s="43" t="str">
        <f t="shared" ref="D156:D162" si="54">IF($B156="N/A","N/A",IF(C156&gt;10,"No",IF(C156&lt;-10,"No","Yes")))</f>
        <v>N/A</v>
      </c>
      <c r="E156" s="35">
        <v>7739</v>
      </c>
      <c r="F156" s="43" t="str">
        <f t="shared" ref="F156:F162" si="55">IF($B156="N/A","N/A",IF(E156&gt;10,"No",IF(E156&lt;-10,"No","Yes")))</f>
        <v>N/A</v>
      </c>
      <c r="G156" s="35">
        <v>9167</v>
      </c>
      <c r="H156" s="43" t="str">
        <f t="shared" ref="H156:H162" si="56">IF($B156="N/A","N/A",IF(G156&gt;10,"No",IF(G156&lt;-10,"No","Yes")))</f>
        <v>N/A</v>
      </c>
      <c r="I156" s="12">
        <v>24.32</v>
      </c>
      <c r="J156" s="12">
        <v>18.45</v>
      </c>
      <c r="K156" s="44" t="s">
        <v>732</v>
      </c>
      <c r="L156" s="9" t="str">
        <f t="shared" ref="L156:L163" si="57">IF(J156="Div by 0", "N/A", IF(K156="N/A","N/A", IF(J156&gt;VALUE(MID(K156,1,2)), "No", IF(J156&lt;-1*VALUE(MID(K156,1,2)), "No", "Yes"))))</f>
        <v>Yes</v>
      </c>
    </row>
    <row r="157" spans="1:12" x14ac:dyDescent="0.2">
      <c r="A157" s="6" t="s">
        <v>1009</v>
      </c>
      <c r="B157" s="34" t="s">
        <v>217</v>
      </c>
      <c r="C157" s="8">
        <v>3.6124442175000002</v>
      </c>
      <c r="D157" s="43" t="str">
        <f t="shared" si="54"/>
        <v>N/A</v>
      </c>
      <c r="E157" s="8">
        <v>4.3311581469</v>
      </c>
      <c r="F157" s="43" t="str">
        <f t="shared" si="55"/>
        <v>N/A</v>
      </c>
      <c r="G157" s="8">
        <v>4.0332976948999999</v>
      </c>
      <c r="H157" s="43" t="str">
        <f t="shared" si="56"/>
        <v>N/A</v>
      </c>
      <c r="I157" s="12">
        <v>19.899999999999999</v>
      </c>
      <c r="J157" s="12">
        <v>-6.88</v>
      </c>
      <c r="K157" s="44" t="s">
        <v>732</v>
      </c>
      <c r="L157" s="9" t="str">
        <f t="shared" si="57"/>
        <v>Yes</v>
      </c>
    </row>
    <row r="158" spans="1:12" x14ac:dyDescent="0.2">
      <c r="A158" s="16" t="s">
        <v>1010</v>
      </c>
      <c r="B158" s="34" t="s">
        <v>217</v>
      </c>
      <c r="C158" s="8">
        <v>19.929224927</v>
      </c>
      <c r="D158" s="43" t="str">
        <f t="shared" si="54"/>
        <v>N/A</v>
      </c>
      <c r="E158" s="8">
        <v>20.984580789999999</v>
      </c>
      <c r="F158" s="43" t="str">
        <f t="shared" si="55"/>
        <v>N/A</v>
      </c>
      <c r="G158" s="8">
        <v>8.3417423478000003</v>
      </c>
      <c r="H158" s="43" t="str">
        <f t="shared" si="56"/>
        <v>N/A</v>
      </c>
      <c r="I158" s="12">
        <v>5.2960000000000003</v>
      </c>
      <c r="J158" s="12">
        <v>-60.2</v>
      </c>
      <c r="K158" s="44" t="s">
        <v>732</v>
      </c>
      <c r="L158" s="9" t="str">
        <f t="shared" si="57"/>
        <v>No</v>
      </c>
    </row>
    <row r="159" spans="1:12" x14ac:dyDescent="0.2">
      <c r="A159" s="16" t="s">
        <v>1011</v>
      </c>
      <c r="B159" s="34" t="s">
        <v>217</v>
      </c>
      <c r="C159" s="8">
        <v>9.8507310091000004</v>
      </c>
      <c r="D159" s="43" t="str">
        <f t="shared" si="54"/>
        <v>N/A</v>
      </c>
      <c r="E159" s="8">
        <v>12.348317367</v>
      </c>
      <c r="F159" s="43" t="str">
        <f t="shared" si="55"/>
        <v>N/A</v>
      </c>
      <c r="G159" s="8">
        <v>18.666013438</v>
      </c>
      <c r="H159" s="43" t="str">
        <f t="shared" si="56"/>
        <v>N/A</v>
      </c>
      <c r="I159" s="12">
        <v>25.35</v>
      </c>
      <c r="J159" s="12">
        <v>51.16</v>
      </c>
      <c r="K159" s="44" t="s">
        <v>732</v>
      </c>
      <c r="L159" s="9" t="str">
        <f t="shared" si="57"/>
        <v>No</v>
      </c>
    </row>
    <row r="160" spans="1:12" x14ac:dyDescent="0.2">
      <c r="A160" s="16" t="s">
        <v>1012</v>
      </c>
      <c r="B160" s="34" t="s">
        <v>217</v>
      </c>
      <c r="C160" s="8">
        <v>2.8214281300000001E-2</v>
      </c>
      <c r="D160" s="43" t="str">
        <f t="shared" si="54"/>
        <v>N/A</v>
      </c>
      <c r="E160" s="8">
        <v>4.4298114299999997E-2</v>
      </c>
      <c r="F160" s="43" t="str">
        <f t="shared" si="55"/>
        <v>N/A</v>
      </c>
      <c r="G160" s="8">
        <v>4.7559194200000002E-2</v>
      </c>
      <c r="H160" s="43" t="str">
        <f t="shared" si="56"/>
        <v>N/A</v>
      </c>
      <c r="I160" s="12">
        <v>57.01</v>
      </c>
      <c r="J160" s="12">
        <v>7.3620000000000001</v>
      </c>
      <c r="K160" s="44" t="s">
        <v>732</v>
      </c>
      <c r="L160" s="9" t="str">
        <f t="shared" si="57"/>
        <v>Yes</v>
      </c>
    </row>
    <row r="161" spans="1:12" x14ac:dyDescent="0.2">
      <c r="A161" s="16" t="s">
        <v>1013</v>
      </c>
      <c r="B161" s="34" t="s">
        <v>217</v>
      </c>
      <c r="C161" s="8">
        <v>9.7276264599999995E-2</v>
      </c>
      <c r="D161" s="43" t="str">
        <f t="shared" si="54"/>
        <v>N/A</v>
      </c>
      <c r="E161" s="8">
        <v>0.1476366234</v>
      </c>
      <c r="F161" s="43" t="str">
        <f t="shared" si="55"/>
        <v>N/A</v>
      </c>
      <c r="G161" s="8">
        <v>0.1567398119</v>
      </c>
      <c r="H161" s="43" t="str">
        <f t="shared" si="56"/>
        <v>N/A</v>
      </c>
      <c r="I161" s="12">
        <v>51.77</v>
      </c>
      <c r="J161" s="12">
        <v>6.1660000000000004</v>
      </c>
      <c r="K161" s="44" t="s">
        <v>732</v>
      </c>
      <c r="L161" s="9" t="str">
        <f t="shared" si="57"/>
        <v>Yes</v>
      </c>
    </row>
    <row r="162" spans="1:12" x14ac:dyDescent="0.2">
      <c r="A162" s="2" t="s">
        <v>1014</v>
      </c>
      <c r="B162" s="34" t="s">
        <v>217</v>
      </c>
      <c r="C162" s="35">
        <v>483</v>
      </c>
      <c r="D162" s="43" t="str">
        <f t="shared" si="54"/>
        <v>N/A</v>
      </c>
      <c r="E162" s="35">
        <v>509</v>
      </c>
      <c r="F162" s="43" t="str">
        <f t="shared" si="55"/>
        <v>N/A</v>
      </c>
      <c r="G162" s="35">
        <v>531</v>
      </c>
      <c r="H162" s="43" t="str">
        <f t="shared" si="56"/>
        <v>N/A</v>
      </c>
      <c r="I162" s="12">
        <v>5.383</v>
      </c>
      <c r="J162" s="12">
        <v>4.3220000000000001</v>
      </c>
      <c r="K162" s="44" t="s">
        <v>732</v>
      </c>
      <c r="L162" s="9" t="str">
        <f t="shared" si="57"/>
        <v>Yes</v>
      </c>
    </row>
    <row r="163" spans="1:12" ht="25.5" x14ac:dyDescent="0.2">
      <c r="A163" s="16" t="s">
        <v>1015</v>
      </c>
      <c r="B163" s="34" t="s">
        <v>217</v>
      </c>
      <c r="C163" s="35">
        <v>6534</v>
      </c>
      <c r="D163" s="43" t="str">
        <f>IF($B163="N/A","N/A",IF(C163&gt;10,"No",IF(C163&lt;-10,"No","Yes")))</f>
        <v>N/A</v>
      </c>
      <c r="E163" s="35">
        <v>8029</v>
      </c>
      <c r="F163" s="43" t="str">
        <f>IF($B163="N/A","N/A",IF(E163&gt;10,"No",IF(E163&lt;-10,"No","Yes")))</f>
        <v>N/A</v>
      </c>
      <c r="G163" s="35">
        <v>9474</v>
      </c>
      <c r="H163" s="43" t="str">
        <f>IF($B163="N/A","N/A",IF(G163&gt;10,"No",IF(G163&lt;-10,"No","Yes")))</f>
        <v>N/A</v>
      </c>
      <c r="I163" s="12">
        <v>22.88</v>
      </c>
      <c r="J163" s="12">
        <v>18</v>
      </c>
      <c r="K163" s="44" t="s">
        <v>732</v>
      </c>
      <c r="L163" s="9" t="str">
        <f t="shared" si="57"/>
        <v>Yes</v>
      </c>
    </row>
    <row r="164" spans="1:12" x14ac:dyDescent="0.2">
      <c r="A164" s="4" t="s">
        <v>1016</v>
      </c>
      <c r="B164" s="34" t="s">
        <v>217</v>
      </c>
      <c r="C164" s="35">
        <v>3876</v>
      </c>
      <c r="D164" s="43" t="str">
        <f t="shared" ref="D164:D238" si="58">IF($B164="N/A","N/A",IF(C164&gt;10,"No",IF(C164&lt;-10,"No","Yes")))</f>
        <v>N/A</v>
      </c>
      <c r="E164" s="35">
        <v>4287</v>
      </c>
      <c r="F164" s="43" t="str">
        <f t="shared" ref="F164:F238" si="59">IF($B164="N/A","N/A",IF(E164&gt;10,"No",IF(E164&lt;-10,"No","Yes")))</f>
        <v>N/A</v>
      </c>
      <c r="G164" s="35">
        <v>5021</v>
      </c>
      <c r="H164" s="43" t="str">
        <f t="shared" ref="H164:H227" si="60">IF($B164="N/A","N/A",IF(G164&gt;10,"No",IF(G164&lt;-10,"No","Yes")))</f>
        <v>N/A</v>
      </c>
      <c r="I164" s="12">
        <v>10.6</v>
      </c>
      <c r="J164" s="12">
        <v>17.12</v>
      </c>
      <c r="K164" s="44" t="s">
        <v>732</v>
      </c>
      <c r="L164" s="9" t="str">
        <f t="shared" ref="L164:L227" si="61">IF(J164="Div by 0", "N/A", IF(K164="N/A","N/A", IF(J164&gt;VALUE(MID(K164,1,2)), "No", IF(J164&lt;-1*VALUE(MID(K164,1,2)), "No", "Yes"))))</f>
        <v>Yes</v>
      </c>
    </row>
    <row r="165" spans="1:12" x14ac:dyDescent="0.2">
      <c r="A165" s="60" t="s">
        <v>71</v>
      </c>
      <c r="B165" s="34" t="s">
        <v>217</v>
      </c>
      <c r="C165" s="8">
        <v>2.2492905682000002</v>
      </c>
      <c r="D165" s="43" t="str">
        <f t="shared" si="58"/>
        <v>N/A</v>
      </c>
      <c r="E165" s="8">
        <v>2.3992343941000001</v>
      </c>
      <c r="F165" s="43" t="str">
        <f t="shared" si="59"/>
        <v>N/A</v>
      </c>
      <c r="G165" s="8">
        <v>2.2091401468999998</v>
      </c>
      <c r="H165" s="43" t="str">
        <f t="shared" si="60"/>
        <v>N/A</v>
      </c>
      <c r="I165" s="12">
        <v>6.6660000000000004</v>
      </c>
      <c r="J165" s="12">
        <v>-7.92</v>
      </c>
      <c r="K165" s="44" t="s">
        <v>732</v>
      </c>
      <c r="L165" s="9" t="str">
        <f t="shared" si="61"/>
        <v>Yes</v>
      </c>
    </row>
    <row r="166" spans="1:12" x14ac:dyDescent="0.2">
      <c r="A166" s="4" t="s">
        <v>111</v>
      </c>
      <c r="B166" s="34" t="s">
        <v>217</v>
      </c>
      <c r="C166" s="8">
        <v>15.492836182</v>
      </c>
      <c r="D166" s="43" t="str">
        <f t="shared" si="58"/>
        <v>N/A</v>
      </c>
      <c r="E166" s="8">
        <v>15.684227433</v>
      </c>
      <c r="F166" s="43" t="str">
        <f t="shared" si="59"/>
        <v>N/A</v>
      </c>
      <c r="G166" s="8">
        <v>1.5724857047</v>
      </c>
      <c r="H166" s="43" t="str">
        <f t="shared" si="60"/>
        <v>N/A</v>
      </c>
      <c r="I166" s="12">
        <v>1.2350000000000001</v>
      </c>
      <c r="J166" s="12">
        <v>-90</v>
      </c>
      <c r="K166" s="44" t="s">
        <v>732</v>
      </c>
      <c r="L166" s="9" t="str">
        <f t="shared" si="61"/>
        <v>No</v>
      </c>
    </row>
    <row r="167" spans="1:12" x14ac:dyDescent="0.2">
      <c r="A167" s="4" t="s">
        <v>112</v>
      </c>
      <c r="B167" s="34" t="s">
        <v>217</v>
      </c>
      <c r="C167" s="8">
        <v>5.3087618853</v>
      </c>
      <c r="D167" s="43" t="str">
        <f t="shared" si="58"/>
        <v>N/A</v>
      </c>
      <c r="E167" s="8">
        <v>5.7111274870999997</v>
      </c>
      <c r="F167" s="43" t="str">
        <f t="shared" si="59"/>
        <v>N/A</v>
      </c>
      <c r="G167" s="8">
        <v>11.261198208</v>
      </c>
      <c r="H167" s="43" t="str">
        <f t="shared" si="60"/>
        <v>N/A</v>
      </c>
      <c r="I167" s="12">
        <v>7.5789999999999997</v>
      </c>
      <c r="J167" s="12">
        <v>97.18</v>
      </c>
      <c r="K167" s="44" t="s">
        <v>732</v>
      </c>
      <c r="L167" s="9" t="str">
        <f t="shared" si="61"/>
        <v>No</v>
      </c>
    </row>
    <row r="168" spans="1:12" x14ac:dyDescent="0.2">
      <c r="A168" s="4" t="s">
        <v>113</v>
      </c>
      <c r="B168" s="34" t="s">
        <v>217</v>
      </c>
      <c r="C168" s="8">
        <v>0</v>
      </c>
      <c r="D168" s="43" t="str">
        <f t="shared" si="58"/>
        <v>N/A</v>
      </c>
      <c r="E168" s="8">
        <v>0</v>
      </c>
      <c r="F168" s="43" t="str">
        <f t="shared" si="59"/>
        <v>N/A</v>
      </c>
      <c r="G168" s="8">
        <v>0</v>
      </c>
      <c r="H168" s="43" t="str">
        <f t="shared" si="60"/>
        <v>N/A</v>
      </c>
      <c r="I168" s="12" t="s">
        <v>1743</v>
      </c>
      <c r="J168" s="12" t="s">
        <v>1743</v>
      </c>
      <c r="K168" s="44" t="s">
        <v>732</v>
      </c>
      <c r="L168" s="9" t="str">
        <f t="shared" si="61"/>
        <v>N/A</v>
      </c>
    </row>
    <row r="169" spans="1:12" x14ac:dyDescent="0.2">
      <c r="A169" s="4" t="s">
        <v>114</v>
      </c>
      <c r="B169" s="34" t="s">
        <v>217</v>
      </c>
      <c r="C169" s="8">
        <v>9.9770528000000004E-3</v>
      </c>
      <c r="D169" s="43" t="str">
        <f t="shared" si="58"/>
        <v>N/A</v>
      </c>
      <c r="E169" s="8">
        <v>2.1431122800000001E-2</v>
      </c>
      <c r="F169" s="43" t="str">
        <f t="shared" si="59"/>
        <v>N/A</v>
      </c>
      <c r="G169" s="8">
        <v>8.3119596999999996E-3</v>
      </c>
      <c r="H169" s="43" t="str">
        <f t="shared" si="60"/>
        <v>N/A</v>
      </c>
      <c r="I169" s="12">
        <v>114.8</v>
      </c>
      <c r="J169" s="12">
        <v>-61.2</v>
      </c>
      <c r="K169" s="44" t="s">
        <v>732</v>
      </c>
      <c r="L169" s="9" t="str">
        <f t="shared" si="61"/>
        <v>No</v>
      </c>
    </row>
    <row r="170" spans="1:12" x14ac:dyDescent="0.2">
      <c r="A170" s="4" t="s">
        <v>428</v>
      </c>
      <c r="B170" s="34" t="s">
        <v>217</v>
      </c>
      <c r="C170" s="35">
        <v>1654</v>
      </c>
      <c r="D170" s="43" t="str">
        <f>IF($B170="N/A","N/A",IF(C170&gt;10,"No",IF(C170&lt;-10,"No","Yes")))</f>
        <v>N/A</v>
      </c>
      <c r="E170" s="35">
        <v>1842</v>
      </c>
      <c r="F170" s="43" t="str">
        <f>IF($B170="N/A","N/A",IF(E170&gt;10,"No",IF(E170&lt;-10,"No","Yes")))</f>
        <v>N/A</v>
      </c>
      <c r="G170" s="35">
        <v>179</v>
      </c>
      <c r="H170" s="43" t="str">
        <f>IF($B170="N/A","N/A",IF(G170&gt;10,"No",IF(G170&lt;-10,"No","Yes")))</f>
        <v>N/A</v>
      </c>
      <c r="I170" s="12">
        <v>11.37</v>
      </c>
      <c r="J170" s="12">
        <v>-90.3</v>
      </c>
      <c r="K170" s="44" t="s">
        <v>732</v>
      </c>
      <c r="L170" s="9" t="str">
        <f t="shared" si="61"/>
        <v>No</v>
      </c>
    </row>
    <row r="171" spans="1:12" x14ac:dyDescent="0.2">
      <c r="A171" s="4" t="s">
        <v>429</v>
      </c>
      <c r="B171" s="34" t="s">
        <v>217</v>
      </c>
      <c r="C171" s="35">
        <v>141</v>
      </c>
      <c r="D171" s="43" t="str">
        <f>IF($B171="N/A","N/A",IF(C171&gt;10,"No",IF(C171&lt;-10,"No","Yes")))</f>
        <v>N/A</v>
      </c>
      <c r="E171" s="35">
        <v>111</v>
      </c>
      <c r="F171" s="43" t="str">
        <f>IF($B171="N/A","N/A",IF(E171&gt;10,"No",IF(E171&lt;-10,"No","Yes")))</f>
        <v>N/A</v>
      </c>
      <c r="G171" s="35">
        <v>11</v>
      </c>
      <c r="H171" s="43" t="str">
        <f>IF($B171="N/A","N/A",IF(G171&gt;10,"No",IF(G171&lt;-10,"No","Yes")))</f>
        <v>N/A</v>
      </c>
      <c r="I171" s="12">
        <v>-21.3</v>
      </c>
      <c r="J171" s="12">
        <v>-92.8</v>
      </c>
      <c r="K171" s="44" t="s">
        <v>732</v>
      </c>
      <c r="L171" s="9" t="str">
        <f t="shared" si="61"/>
        <v>No</v>
      </c>
    </row>
    <row r="172" spans="1:12" x14ac:dyDescent="0.2">
      <c r="A172" s="4" t="s">
        <v>430</v>
      </c>
      <c r="B172" s="34" t="s">
        <v>217</v>
      </c>
      <c r="C172" s="35">
        <v>995</v>
      </c>
      <c r="D172" s="43" t="str">
        <f>IF($B172="N/A","N/A",IF(C172&gt;10,"No",IF(C172&lt;-10,"No","Yes")))</f>
        <v>N/A</v>
      </c>
      <c r="E172" s="35">
        <v>1088</v>
      </c>
      <c r="F172" s="43" t="str">
        <f>IF($B172="N/A","N/A",IF(E172&gt;10,"No",IF(E172&lt;-10,"No","Yes")))</f>
        <v>N/A</v>
      </c>
      <c r="G172" s="35">
        <v>3293</v>
      </c>
      <c r="H172" s="43" t="str">
        <f>IF($B172="N/A","N/A",IF(G172&gt;10,"No",IF(G172&lt;-10,"No","Yes")))</f>
        <v>N/A</v>
      </c>
      <c r="I172" s="12">
        <v>9.3469999999999995</v>
      </c>
      <c r="J172" s="12">
        <v>202.7</v>
      </c>
      <c r="K172" s="44" t="s">
        <v>732</v>
      </c>
      <c r="L172" s="9" t="str">
        <f t="shared" si="61"/>
        <v>No</v>
      </c>
    </row>
    <row r="173" spans="1:12" x14ac:dyDescent="0.2">
      <c r="A173" s="4" t="s">
        <v>431</v>
      </c>
      <c r="B173" s="34" t="s">
        <v>217</v>
      </c>
      <c r="C173" s="35">
        <v>1082</v>
      </c>
      <c r="D173" s="43" t="str">
        <f>IF($B173="N/A","N/A",IF(C173&gt;10,"No",IF(C173&lt;-10,"No","Yes")))</f>
        <v>N/A</v>
      </c>
      <c r="E173" s="35">
        <v>1237</v>
      </c>
      <c r="F173" s="43" t="str">
        <f>IF($B173="N/A","N/A",IF(E173&gt;10,"No",IF(E173&lt;-10,"No","Yes")))</f>
        <v>N/A</v>
      </c>
      <c r="G173" s="35">
        <v>1534</v>
      </c>
      <c r="H173" s="43" t="str">
        <f>IF($B173="N/A","N/A",IF(G173&gt;10,"No",IF(G173&lt;-10,"No","Yes")))</f>
        <v>N/A</v>
      </c>
      <c r="I173" s="12">
        <v>14.33</v>
      </c>
      <c r="J173" s="12">
        <v>24.01</v>
      </c>
      <c r="K173" s="44" t="s">
        <v>732</v>
      </c>
      <c r="L173" s="9" t="str">
        <f t="shared" si="61"/>
        <v>Yes</v>
      </c>
    </row>
    <row r="174" spans="1:12" x14ac:dyDescent="0.2">
      <c r="A174" s="4" t="s">
        <v>432</v>
      </c>
      <c r="B174" s="34" t="s">
        <v>217</v>
      </c>
      <c r="C174" s="35">
        <v>11</v>
      </c>
      <c r="D174" s="43" t="str">
        <f>IF($B174="N/A","N/A",IF(C174&gt;10,"No",IF(C174&lt;-10,"No","Yes")))</f>
        <v>N/A</v>
      </c>
      <c r="E174" s="35">
        <v>11</v>
      </c>
      <c r="F174" s="43" t="str">
        <f>IF($B174="N/A","N/A",IF(E174&gt;10,"No",IF(E174&lt;-10,"No","Yes")))</f>
        <v>N/A</v>
      </c>
      <c r="G174" s="35">
        <v>11</v>
      </c>
      <c r="H174" s="43" t="str">
        <f>IF($B174="N/A","N/A",IF(G174&gt;10,"No",IF(G174&lt;-10,"No","Yes")))</f>
        <v>N/A</v>
      </c>
      <c r="I174" s="12">
        <v>125</v>
      </c>
      <c r="J174" s="12">
        <v>-22.2</v>
      </c>
      <c r="K174" s="44" t="s">
        <v>732</v>
      </c>
      <c r="L174" s="9" t="str">
        <f t="shared" si="61"/>
        <v>Yes</v>
      </c>
    </row>
    <row r="175" spans="1:12" x14ac:dyDescent="0.2">
      <c r="A175" s="6" t="s">
        <v>1017</v>
      </c>
      <c r="B175" s="34" t="s">
        <v>217</v>
      </c>
      <c r="C175" s="35">
        <v>2566</v>
      </c>
      <c r="D175" s="43" t="str">
        <f t="shared" si="58"/>
        <v>N/A</v>
      </c>
      <c r="E175" s="35">
        <v>2875</v>
      </c>
      <c r="F175" s="43" t="str">
        <f t="shared" si="59"/>
        <v>N/A</v>
      </c>
      <c r="G175" s="35">
        <v>3514</v>
      </c>
      <c r="H175" s="43" t="str">
        <f t="shared" si="60"/>
        <v>N/A</v>
      </c>
      <c r="I175" s="12">
        <v>12.04</v>
      </c>
      <c r="J175" s="12">
        <v>22.23</v>
      </c>
      <c r="K175" s="44" t="s">
        <v>732</v>
      </c>
      <c r="L175" s="9" t="str">
        <f t="shared" si="61"/>
        <v>Yes</v>
      </c>
    </row>
    <row r="176" spans="1:12" x14ac:dyDescent="0.2">
      <c r="A176" s="4" t="s">
        <v>1018</v>
      </c>
      <c r="B176" s="34" t="s">
        <v>217</v>
      </c>
      <c r="C176" s="35">
        <v>1653</v>
      </c>
      <c r="D176" s="43" t="str">
        <f>IF($B176="N/A","N/A",IF(C176&gt;10,"No",IF(C176&lt;-10,"No","Yes")))</f>
        <v>N/A</v>
      </c>
      <c r="E176" s="35">
        <v>1841</v>
      </c>
      <c r="F176" s="43" t="str">
        <f>IF($B176="N/A","N/A",IF(E176&gt;10,"No",IF(E176&lt;-10,"No","Yes")))</f>
        <v>N/A</v>
      </c>
      <c r="G176" s="35">
        <v>177</v>
      </c>
      <c r="H176" s="43" t="str">
        <f>IF($B176="N/A","N/A",IF(G176&gt;10,"No",IF(G176&lt;-10,"No","Yes")))</f>
        <v>N/A</v>
      </c>
      <c r="I176" s="12">
        <v>11.37</v>
      </c>
      <c r="J176" s="12">
        <v>-90.4</v>
      </c>
      <c r="K176" s="44" t="s">
        <v>732</v>
      </c>
      <c r="L176" s="9" t="str">
        <f t="shared" si="61"/>
        <v>No</v>
      </c>
    </row>
    <row r="177" spans="1:12" x14ac:dyDescent="0.2">
      <c r="A177" s="4" t="s">
        <v>1019</v>
      </c>
      <c r="B177" s="34" t="s">
        <v>217</v>
      </c>
      <c r="C177" s="35">
        <v>141</v>
      </c>
      <c r="D177" s="43" t="str">
        <f>IF($B177="N/A","N/A",IF(C177&gt;10,"No",IF(C177&lt;-10,"No","Yes")))</f>
        <v>N/A</v>
      </c>
      <c r="E177" s="35">
        <v>111</v>
      </c>
      <c r="F177" s="43" t="str">
        <f>IF($B177="N/A","N/A",IF(E177&gt;10,"No",IF(E177&lt;-10,"No","Yes")))</f>
        <v>N/A</v>
      </c>
      <c r="G177" s="35">
        <v>11</v>
      </c>
      <c r="H177" s="43" t="str">
        <f>IF($B177="N/A","N/A",IF(G177&gt;10,"No",IF(G177&lt;-10,"No","Yes")))</f>
        <v>N/A</v>
      </c>
      <c r="I177" s="12">
        <v>-21.3</v>
      </c>
      <c r="J177" s="12">
        <v>-92.8</v>
      </c>
      <c r="K177" s="44" t="s">
        <v>732</v>
      </c>
      <c r="L177" s="9" t="str">
        <f t="shared" si="61"/>
        <v>No</v>
      </c>
    </row>
    <row r="178" spans="1:12" ht="25.5" x14ac:dyDescent="0.2">
      <c r="A178" s="4" t="s">
        <v>1020</v>
      </c>
      <c r="B178" s="34" t="s">
        <v>217</v>
      </c>
      <c r="C178" s="35">
        <v>391</v>
      </c>
      <c r="D178" s="43" t="str">
        <f>IF($B178="N/A","N/A",IF(C178&gt;10,"No",IF(C178&lt;-10,"No","Yes")))</f>
        <v>N/A</v>
      </c>
      <c r="E178" s="35">
        <v>448</v>
      </c>
      <c r="F178" s="43" t="str">
        <f>IF($B178="N/A","N/A",IF(E178&gt;10,"No",IF(E178&lt;-10,"No","Yes")))</f>
        <v>N/A</v>
      </c>
      <c r="G178" s="35">
        <v>2624</v>
      </c>
      <c r="H178" s="43" t="str">
        <f>IF($B178="N/A","N/A",IF(G178&gt;10,"No",IF(G178&lt;-10,"No","Yes")))</f>
        <v>N/A</v>
      </c>
      <c r="I178" s="12">
        <v>14.58</v>
      </c>
      <c r="J178" s="12">
        <v>485.7</v>
      </c>
      <c r="K178" s="44" t="s">
        <v>732</v>
      </c>
      <c r="L178" s="9" t="str">
        <f t="shared" si="61"/>
        <v>No</v>
      </c>
    </row>
    <row r="179" spans="1:12" ht="25.5" x14ac:dyDescent="0.2">
      <c r="A179" s="4" t="s">
        <v>1021</v>
      </c>
      <c r="B179" s="34" t="s">
        <v>217</v>
      </c>
      <c r="C179" s="35">
        <v>378</v>
      </c>
      <c r="D179" s="43" t="str">
        <f>IF($B179="N/A","N/A",IF(C179&gt;10,"No",IF(C179&lt;-10,"No","Yes")))</f>
        <v>N/A</v>
      </c>
      <c r="E179" s="35">
        <v>467</v>
      </c>
      <c r="F179" s="43" t="str">
        <f>IF($B179="N/A","N/A",IF(E179&gt;10,"No",IF(E179&lt;-10,"No","Yes")))</f>
        <v>N/A</v>
      </c>
      <c r="G179" s="35">
        <v>699</v>
      </c>
      <c r="H179" s="43" t="str">
        <f>IF($B179="N/A","N/A",IF(G179&gt;10,"No",IF(G179&lt;-10,"No","Yes")))</f>
        <v>N/A</v>
      </c>
      <c r="I179" s="12">
        <v>23.54</v>
      </c>
      <c r="J179" s="12">
        <v>49.68</v>
      </c>
      <c r="K179" s="44" t="s">
        <v>732</v>
      </c>
      <c r="L179" s="9" t="str">
        <f t="shared" si="61"/>
        <v>No</v>
      </c>
    </row>
    <row r="180" spans="1:12" ht="25.5" x14ac:dyDescent="0.2">
      <c r="A180" s="4" t="s">
        <v>1022</v>
      </c>
      <c r="B180" s="34" t="s">
        <v>217</v>
      </c>
      <c r="C180" s="35">
        <v>11</v>
      </c>
      <c r="D180" s="43" t="str">
        <f>IF($B180="N/A","N/A",IF(C180&gt;10,"No",IF(C180&lt;-10,"No","Yes")))</f>
        <v>N/A</v>
      </c>
      <c r="E180" s="35">
        <v>11</v>
      </c>
      <c r="F180" s="43" t="str">
        <f>IF($B180="N/A","N/A",IF(E180&gt;10,"No",IF(E180&lt;-10,"No","Yes")))</f>
        <v>N/A</v>
      </c>
      <c r="G180" s="35">
        <v>11</v>
      </c>
      <c r="H180" s="43" t="str">
        <f>IF($B180="N/A","N/A",IF(G180&gt;10,"No",IF(G180&lt;-10,"No","Yes")))</f>
        <v>N/A</v>
      </c>
      <c r="I180" s="12">
        <v>166.7</v>
      </c>
      <c r="J180" s="12">
        <v>-25</v>
      </c>
      <c r="K180" s="44" t="s">
        <v>732</v>
      </c>
      <c r="L180" s="9" t="str">
        <f t="shared" si="61"/>
        <v>Yes</v>
      </c>
    </row>
    <row r="181" spans="1:12" x14ac:dyDescent="0.2">
      <c r="A181" s="6" t="s">
        <v>1023</v>
      </c>
      <c r="B181" s="34" t="s">
        <v>217</v>
      </c>
      <c r="C181" s="35">
        <v>0</v>
      </c>
      <c r="D181" s="43" t="str">
        <f t="shared" si="58"/>
        <v>N/A</v>
      </c>
      <c r="E181" s="35">
        <v>0</v>
      </c>
      <c r="F181" s="43" t="str">
        <f t="shared" si="59"/>
        <v>N/A</v>
      </c>
      <c r="G181" s="35">
        <v>0</v>
      </c>
      <c r="H181" s="43" t="str">
        <f t="shared" si="60"/>
        <v>N/A</v>
      </c>
      <c r="I181" s="12" t="s">
        <v>1743</v>
      </c>
      <c r="J181" s="12" t="s">
        <v>1743</v>
      </c>
      <c r="K181" s="44" t="s">
        <v>732</v>
      </c>
      <c r="L181" s="9" t="str">
        <f t="shared" si="61"/>
        <v>N/A</v>
      </c>
    </row>
    <row r="182" spans="1:12" x14ac:dyDescent="0.2">
      <c r="A182" s="4" t="s">
        <v>1024</v>
      </c>
      <c r="B182" s="34" t="s">
        <v>217</v>
      </c>
      <c r="C182" s="35">
        <v>0</v>
      </c>
      <c r="D182" s="43" t="str">
        <f t="shared" si="58"/>
        <v>N/A</v>
      </c>
      <c r="E182" s="35">
        <v>0</v>
      </c>
      <c r="F182" s="43" t="str">
        <f t="shared" si="59"/>
        <v>N/A</v>
      </c>
      <c r="G182" s="35">
        <v>0</v>
      </c>
      <c r="H182" s="43" t="str">
        <f t="shared" si="60"/>
        <v>N/A</v>
      </c>
      <c r="I182" s="12" t="s">
        <v>1743</v>
      </c>
      <c r="J182" s="12" t="s">
        <v>1743</v>
      </c>
      <c r="K182" s="44" t="s">
        <v>732</v>
      </c>
      <c r="L182" s="9" t="str">
        <f t="shared" si="61"/>
        <v>N/A</v>
      </c>
    </row>
    <row r="183" spans="1:12" x14ac:dyDescent="0.2">
      <c r="A183" s="4" t="s">
        <v>1025</v>
      </c>
      <c r="B183" s="34" t="s">
        <v>217</v>
      </c>
      <c r="C183" s="35">
        <v>0</v>
      </c>
      <c r="D183" s="43" t="str">
        <f t="shared" si="58"/>
        <v>N/A</v>
      </c>
      <c r="E183" s="35">
        <v>0</v>
      </c>
      <c r="F183" s="43" t="str">
        <f t="shared" si="59"/>
        <v>N/A</v>
      </c>
      <c r="G183" s="35">
        <v>0</v>
      </c>
      <c r="H183" s="43" t="str">
        <f t="shared" si="60"/>
        <v>N/A</v>
      </c>
      <c r="I183" s="12" t="s">
        <v>1743</v>
      </c>
      <c r="J183" s="12" t="s">
        <v>1743</v>
      </c>
      <c r="K183" s="44" t="s">
        <v>732</v>
      </c>
      <c r="L183" s="9" t="str">
        <f t="shared" si="61"/>
        <v>N/A</v>
      </c>
    </row>
    <row r="184" spans="1:12" x14ac:dyDescent="0.2">
      <c r="A184" s="4" t="s">
        <v>1026</v>
      </c>
      <c r="B184" s="34" t="s">
        <v>217</v>
      </c>
      <c r="C184" s="35">
        <v>0</v>
      </c>
      <c r="D184" s="43" t="str">
        <f t="shared" si="58"/>
        <v>N/A</v>
      </c>
      <c r="E184" s="35">
        <v>0</v>
      </c>
      <c r="F184" s="43" t="str">
        <f t="shared" si="59"/>
        <v>N/A</v>
      </c>
      <c r="G184" s="35">
        <v>0</v>
      </c>
      <c r="H184" s="43" t="str">
        <f t="shared" si="60"/>
        <v>N/A</v>
      </c>
      <c r="I184" s="12" t="s">
        <v>1743</v>
      </c>
      <c r="J184" s="12" t="s">
        <v>1743</v>
      </c>
      <c r="K184" s="44" t="s">
        <v>732</v>
      </c>
      <c r="L184" s="9" t="str">
        <f t="shared" si="61"/>
        <v>N/A</v>
      </c>
    </row>
    <row r="185" spans="1:12" x14ac:dyDescent="0.2">
      <c r="A185" s="4" t="s">
        <v>1027</v>
      </c>
      <c r="B185" s="34" t="s">
        <v>217</v>
      </c>
      <c r="C185" s="35">
        <v>0</v>
      </c>
      <c r="D185" s="43" t="str">
        <f t="shared" si="58"/>
        <v>N/A</v>
      </c>
      <c r="E185" s="35">
        <v>0</v>
      </c>
      <c r="F185" s="43" t="str">
        <f t="shared" si="59"/>
        <v>N/A</v>
      </c>
      <c r="G185" s="35">
        <v>0</v>
      </c>
      <c r="H185" s="43" t="str">
        <f t="shared" si="60"/>
        <v>N/A</v>
      </c>
      <c r="I185" s="12" t="s">
        <v>1743</v>
      </c>
      <c r="J185" s="12" t="s">
        <v>1743</v>
      </c>
      <c r="K185" s="44" t="s">
        <v>732</v>
      </c>
      <c r="L185" s="9" t="str">
        <f t="shared" si="61"/>
        <v>N/A</v>
      </c>
    </row>
    <row r="186" spans="1:12" x14ac:dyDescent="0.2">
      <c r="A186" s="4" t="s">
        <v>1028</v>
      </c>
      <c r="B186" s="34" t="s">
        <v>217</v>
      </c>
      <c r="C186" s="35">
        <v>0</v>
      </c>
      <c r="D186" s="43" t="str">
        <f t="shared" si="58"/>
        <v>N/A</v>
      </c>
      <c r="E186" s="35">
        <v>0</v>
      </c>
      <c r="F186" s="43" t="str">
        <f t="shared" si="59"/>
        <v>N/A</v>
      </c>
      <c r="G186" s="35">
        <v>0</v>
      </c>
      <c r="H186" s="43" t="str">
        <f t="shared" si="60"/>
        <v>N/A</v>
      </c>
      <c r="I186" s="12" t="s">
        <v>1743</v>
      </c>
      <c r="J186" s="12" t="s">
        <v>1743</v>
      </c>
      <c r="K186" s="44" t="s">
        <v>732</v>
      </c>
      <c r="L186" s="9" t="str">
        <f t="shared" si="61"/>
        <v>N/A</v>
      </c>
    </row>
    <row r="187" spans="1:12" x14ac:dyDescent="0.2">
      <c r="A187" s="6" t="s">
        <v>1029</v>
      </c>
      <c r="B187" s="47" t="s">
        <v>217</v>
      </c>
      <c r="C187" s="1">
        <v>0</v>
      </c>
      <c r="D187" s="11" t="str">
        <f t="shared" si="58"/>
        <v>N/A</v>
      </c>
      <c r="E187" s="1">
        <v>0</v>
      </c>
      <c r="F187" s="11" t="str">
        <f t="shared" si="59"/>
        <v>N/A</v>
      </c>
      <c r="G187" s="1">
        <v>0</v>
      </c>
      <c r="H187" s="11" t="str">
        <f t="shared" si="60"/>
        <v>N/A</v>
      </c>
      <c r="I187" s="56" t="s">
        <v>1743</v>
      </c>
      <c r="J187" s="56" t="s">
        <v>1743</v>
      </c>
      <c r="K187" s="47" t="s">
        <v>732</v>
      </c>
      <c r="L187" s="11" t="str">
        <f t="shared" si="61"/>
        <v>N/A</v>
      </c>
    </row>
    <row r="188" spans="1:12" x14ac:dyDescent="0.2">
      <c r="A188" s="4" t="s">
        <v>1030</v>
      </c>
      <c r="B188" s="34" t="s">
        <v>217</v>
      </c>
      <c r="C188" s="35">
        <v>0</v>
      </c>
      <c r="D188" s="43" t="str">
        <f t="shared" si="58"/>
        <v>N/A</v>
      </c>
      <c r="E188" s="35">
        <v>0</v>
      </c>
      <c r="F188" s="43" t="str">
        <f t="shared" si="59"/>
        <v>N/A</v>
      </c>
      <c r="G188" s="35">
        <v>0</v>
      </c>
      <c r="H188" s="43" t="str">
        <f t="shared" si="60"/>
        <v>N/A</v>
      </c>
      <c r="I188" s="12" t="s">
        <v>1743</v>
      </c>
      <c r="J188" s="12" t="s">
        <v>1743</v>
      </c>
      <c r="K188" s="44" t="s">
        <v>732</v>
      </c>
      <c r="L188" s="9" t="str">
        <f t="shared" si="61"/>
        <v>N/A</v>
      </c>
    </row>
    <row r="189" spans="1:12" x14ac:dyDescent="0.2">
      <c r="A189" s="4" t="s">
        <v>1031</v>
      </c>
      <c r="B189" s="34" t="s">
        <v>217</v>
      </c>
      <c r="C189" s="35">
        <v>0</v>
      </c>
      <c r="D189" s="43" t="str">
        <f t="shared" si="58"/>
        <v>N/A</v>
      </c>
      <c r="E189" s="35">
        <v>0</v>
      </c>
      <c r="F189" s="43" t="str">
        <f t="shared" si="59"/>
        <v>N/A</v>
      </c>
      <c r="G189" s="35">
        <v>0</v>
      </c>
      <c r="H189" s="43" t="str">
        <f t="shared" si="60"/>
        <v>N/A</v>
      </c>
      <c r="I189" s="12" t="s">
        <v>1743</v>
      </c>
      <c r="J189" s="12" t="s">
        <v>1743</v>
      </c>
      <c r="K189" s="44" t="s">
        <v>732</v>
      </c>
      <c r="L189" s="9" t="str">
        <f t="shared" si="61"/>
        <v>N/A</v>
      </c>
    </row>
    <row r="190" spans="1:12" ht="25.5" x14ac:dyDescent="0.2">
      <c r="A190" s="4" t="s">
        <v>1032</v>
      </c>
      <c r="B190" s="34" t="s">
        <v>217</v>
      </c>
      <c r="C190" s="35">
        <v>0</v>
      </c>
      <c r="D190" s="43" t="str">
        <f t="shared" si="58"/>
        <v>N/A</v>
      </c>
      <c r="E190" s="35">
        <v>0</v>
      </c>
      <c r="F190" s="43" t="str">
        <f t="shared" si="59"/>
        <v>N/A</v>
      </c>
      <c r="G190" s="35">
        <v>0</v>
      </c>
      <c r="H190" s="43" t="str">
        <f t="shared" si="60"/>
        <v>N/A</v>
      </c>
      <c r="I190" s="12" t="s">
        <v>1743</v>
      </c>
      <c r="J190" s="12" t="s">
        <v>1743</v>
      </c>
      <c r="K190" s="44" t="s">
        <v>732</v>
      </c>
      <c r="L190" s="9" t="str">
        <f t="shared" si="61"/>
        <v>N/A</v>
      </c>
    </row>
    <row r="191" spans="1:12" ht="25.5" x14ac:dyDescent="0.2">
      <c r="A191" s="4" t="s">
        <v>1033</v>
      </c>
      <c r="B191" s="34" t="s">
        <v>217</v>
      </c>
      <c r="C191" s="35">
        <v>0</v>
      </c>
      <c r="D191" s="43" t="str">
        <f t="shared" si="58"/>
        <v>N/A</v>
      </c>
      <c r="E191" s="35">
        <v>0</v>
      </c>
      <c r="F191" s="43" t="str">
        <f t="shared" si="59"/>
        <v>N/A</v>
      </c>
      <c r="G191" s="35">
        <v>0</v>
      </c>
      <c r="H191" s="43" t="str">
        <f t="shared" si="60"/>
        <v>N/A</v>
      </c>
      <c r="I191" s="12" t="s">
        <v>1743</v>
      </c>
      <c r="J191" s="12" t="s">
        <v>1743</v>
      </c>
      <c r="K191" s="44" t="s">
        <v>732</v>
      </c>
      <c r="L191" s="9" t="str">
        <f t="shared" si="61"/>
        <v>N/A</v>
      </c>
    </row>
    <row r="192" spans="1:12" ht="25.5" x14ac:dyDescent="0.2">
      <c r="A192" s="4" t="s">
        <v>1034</v>
      </c>
      <c r="B192" s="34" t="s">
        <v>217</v>
      </c>
      <c r="C192" s="35">
        <v>0</v>
      </c>
      <c r="D192" s="43" t="str">
        <f t="shared" si="58"/>
        <v>N/A</v>
      </c>
      <c r="E192" s="35">
        <v>0</v>
      </c>
      <c r="F192" s="43" t="str">
        <f t="shared" si="59"/>
        <v>N/A</v>
      </c>
      <c r="G192" s="35">
        <v>0</v>
      </c>
      <c r="H192" s="43" t="str">
        <f t="shared" si="60"/>
        <v>N/A</v>
      </c>
      <c r="I192" s="12" t="s">
        <v>1743</v>
      </c>
      <c r="J192" s="12" t="s">
        <v>1743</v>
      </c>
      <c r="K192" s="44" t="s">
        <v>732</v>
      </c>
      <c r="L192" s="9" t="str">
        <f t="shared" si="61"/>
        <v>N/A</v>
      </c>
    </row>
    <row r="193" spans="1:12" x14ac:dyDescent="0.2">
      <c r="A193" s="6" t="s">
        <v>1035</v>
      </c>
      <c r="B193" s="47" t="s">
        <v>217</v>
      </c>
      <c r="C193" s="1">
        <v>0</v>
      </c>
      <c r="D193" s="11" t="str">
        <f t="shared" si="58"/>
        <v>N/A</v>
      </c>
      <c r="E193" s="1">
        <v>0</v>
      </c>
      <c r="F193" s="11" t="str">
        <f t="shared" si="59"/>
        <v>N/A</v>
      </c>
      <c r="G193" s="1">
        <v>0</v>
      </c>
      <c r="H193" s="11" t="str">
        <f t="shared" si="60"/>
        <v>N/A</v>
      </c>
      <c r="I193" s="56" t="s">
        <v>1743</v>
      </c>
      <c r="J193" s="56" t="s">
        <v>1743</v>
      </c>
      <c r="K193" s="47" t="s">
        <v>732</v>
      </c>
      <c r="L193" s="11" t="str">
        <f t="shared" si="61"/>
        <v>N/A</v>
      </c>
    </row>
    <row r="194" spans="1:12" ht="25.5" x14ac:dyDescent="0.2">
      <c r="A194" s="4" t="s">
        <v>1036</v>
      </c>
      <c r="B194" s="34" t="s">
        <v>217</v>
      </c>
      <c r="C194" s="35">
        <v>0</v>
      </c>
      <c r="D194" s="43" t="str">
        <f t="shared" si="58"/>
        <v>N/A</v>
      </c>
      <c r="E194" s="35">
        <v>0</v>
      </c>
      <c r="F194" s="43" t="str">
        <f t="shared" si="59"/>
        <v>N/A</v>
      </c>
      <c r="G194" s="35">
        <v>0</v>
      </c>
      <c r="H194" s="43" t="str">
        <f t="shared" si="60"/>
        <v>N/A</v>
      </c>
      <c r="I194" s="12" t="s">
        <v>1743</v>
      </c>
      <c r="J194" s="12" t="s">
        <v>1743</v>
      </c>
      <c r="K194" s="44" t="s">
        <v>732</v>
      </c>
      <c r="L194" s="9" t="str">
        <f t="shared" si="61"/>
        <v>N/A</v>
      </c>
    </row>
    <row r="195" spans="1:12" ht="25.5" x14ac:dyDescent="0.2">
      <c r="A195" s="4" t="s">
        <v>1037</v>
      </c>
      <c r="B195" s="34" t="s">
        <v>217</v>
      </c>
      <c r="C195" s="35">
        <v>0</v>
      </c>
      <c r="D195" s="43" t="str">
        <f t="shared" si="58"/>
        <v>N/A</v>
      </c>
      <c r="E195" s="35">
        <v>0</v>
      </c>
      <c r="F195" s="43" t="str">
        <f t="shared" si="59"/>
        <v>N/A</v>
      </c>
      <c r="G195" s="35">
        <v>0</v>
      </c>
      <c r="H195" s="43" t="str">
        <f t="shared" si="60"/>
        <v>N/A</v>
      </c>
      <c r="I195" s="12" t="s">
        <v>1743</v>
      </c>
      <c r="J195" s="12" t="s">
        <v>1743</v>
      </c>
      <c r="K195" s="44" t="s">
        <v>732</v>
      </c>
      <c r="L195" s="9" t="str">
        <f t="shared" si="61"/>
        <v>N/A</v>
      </c>
    </row>
    <row r="196" spans="1:12" ht="25.5" x14ac:dyDescent="0.2">
      <c r="A196" s="4" t="s">
        <v>1038</v>
      </c>
      <c r="B196" s="34" t="s">
        <v>217</v>
      </c>
      <c r="C196" s="35">
        <v>0</v>
      </c>
      <c r="D196" s="43" t="str">
        <f t="shared" si="58"/>
        <v>N/A</v>
      </c>
      <c r="E196" s="35">
        <v>0</v>
      </c>
      <c r="F196" s="43" t="str">
        <f t="shared" si="59"/>
        <v>N/A</v>
      </c>
      <c r="G196" s="35">
        <v>0</v>
      </c>
      <c r="H196" s="43" t="str">
        <f t="shared" si="60"/>
        <v>N/A</v>
      </c>
      <c r="I196" s="12" t="s">
        <v>1743</v>
      </c>
      <c r="J196" s="12" t="s">
        <v>1743</v>
      </c>
      <c r="K196" s="44" t="s">
        <v>732</v>
      </c>
      <c r="L196" s="9" t="str">
        <f t="shared" si="61"/>
        <v>N/A</v>
      </c>
    </row>
    <row r="197" spans="1:12" ht="25.5" x14ac:dyDescent="0.2">
      <c r="A197" s="4" t="s">
        <v>1039</v>
      </c>
      <c r="B197" s="34" t="s">
        <v>217</v>
      </c>
      <c r="C197" s="35">
        <v>0</v>
      </c>
      <c r="D197" s="43" t="str">
        <f t="shared" si="58"/>
        <v>N/A</v>
      </c>
      <c r="E197" s="35">
        <v>0</v>
      </c>
      <c r="F197" s="43" t="str">
        <f t="shared" si="59"/>
        <v>N/A</v>
      </c>
      <c r="G197" s="35">
        <v>0</v>
      </c>
      <c r="H197" s="43" t="str">
        <f t="shared" si="60"/>
        <v>N/A</v>
      </c>
      <c r="I197" s="12" t="s">
        <v>1743</v>
      </c>
      <c r="J197" s="12" t="s">
        <v>1743</v>
      </c>
      <c r="K197" s="44" t="s">
        <v>732</v>
      </c>
      <c r="L197" s="9" t="str">
        <f t="shared" si="61"/>
        <v>N/A</v>
      </c>
    </row>
    <row r="198" spans="1:12" ht="25.5" x14ac:dyDescent="0.2">
      <c r="A198" s="4" t="s">
        <v>1040</v>
      </c>
      <c r="B198" s="34" t="s">
        <v>217</v>
      </c>
      <c r="C198" s="35">
        <v>0</v>
      </c>
      <c r="D198" s="43" t="str">
        <f t="shared" si="58"/>
        <v>N/A</v>
      </c>
      <c r="E198" s="35">
        <v>0</v>
      </c>
      <c r="F198" s="43" t="str">
        <f t="shared" si="59"/>
        <v>N/A</v>
      </c>
      <c r="G198" s="35">
        <v>0</v>
      </c>
      <c r="H198" s="43" t="str">
        <f t="shared" si="60"/>
        <v>N/A</v>
      </c>
      <c r="I198" s="12" t="s">
        <v>1743</v>
      </c>
      <c r="J198" s="12" t="s">
        <v>1743</v>
      </c>
      <c r="K198" s="44" t="s">
        <v>732</v>
      </c>
      <c r="L198" s="9" t="str">
        <f t="shared" si="61"/>
        <v>N/A</v>
      </c>
    </row>
    <row r="199" spans="1:12" x14ac:dyDescent="0.2">
      <c r="A199" s="6" t="s">
        <v>1041</v>
      </c>
      <c r="B199" s="47" t="s">
        <v>217</v>
      </c>
      <c r="C199" s="1">
        <v>11</v>
      </c>
      <c r="D199" s="11" t="str">
        <f t="shared" si="58"/>
        <v>N/A</v>
      </c>
      <c r="E199" s="1">
        <v>11</v>
      </c>
      <c r="F199" s="11" t="str">
        <f t="shared" si="59"/>
        <v>N/A</v>
      </c>
      <c r="G199" s="1">
        <v>11</v>
      </c>
      <c r="H199" s="11" t="str">
        <f t="shared" si="60"/>
        <v>N/A</v>
      </c>
      <c r="I199" s="56">
        <v>-75</v>
      </c>
      <c r="J199" s="56">
        <v>200</v>
      </c>
      <c r="K199" s="47" t="s">
        <v>732</v>
      </c>
      <c r="L199" s="11" t="str">
        <f t="shared" si="61"/>
        <v>No</v>
      </c>
    </row>
    <row r="200" spans="1:12" ht="25.5" x14ac:dyDescent="0.2">
      <c r="A200" s="4" t="s">
        <v>1042</v>
      </c>
      <c r="B200" s="34" t="s">
        <v>217</v>
      </c>
      <c r="C200" s="35">
        <v>0</v>
      </c>
      <c r="D200" s="43" t="str">
        <f t="shared" si="58"/>
        <v>N/A</v>
      </c>
      <c r="E200" s="35">
        <v>0</v>
      </c>
      <c r="F200" s="43" t="str">
        <f t="shared" si="59"/>
        <v>N/A</v>
      </c>
      <c r="G200" s="35">
        <v>0</v>
      </c>
      <c r="H200" s="43" t="str">
        <f t="shared" si="60"/>
        <v>N/A</v>
      </c>
      <c r="I200" s="12" t="s">
        <v>1743</v>
      </c>
      <c r="J200" s="12" t="s">
        <v>1743</v>
      </c>
      <c r="K200" s="44" t="s">
        <v>732</v>
      </c>
      <c r="L200" s="9" t="str">
        <f t="shared" si="61"/>
        <v>N/A</v>
      </c>
    </row>
    <row r="201" spans="1:12" ht="25.5" x14ac:dyDescent="0.2">
      <c r="A201" s="4" t="s">
        <v>1043</v>
      </c>
      <c r="B201" s="34" t="s">
        <v>217</v>
      </c>
      <c r="C201" s="35">
        <v>0</v>
      </c>
      <c r="D201" s="43" t="str">
        <f t="shared" si="58"/>
        <v>N/A</v>
      </c>
      <c r="E201" s="35">
        <v>0</v>
      </c>
      <c r="F201" s="43" t="str">
        <f t="shared" si="59"/>
        <v>N/A</v>
      </c>
      <c r="G201" s="35">
        <v>0</v>
      </c>
      <c r="H201" s="43" t="str">
        <f t="shared" si="60"/>
        <v>N/A</v>
      </c>
      <c r="I201" s="12" t="s">
        <v>1743</v>
      </c>
      <c r="J201" s="12" t="s">
        <v>1743</v>
      </c>
      <c r="K201" s="44" t="s">
        <v>732</v>
      </c>
      <c r="L201" s="9" t="str">
        <f t="shared" si="61"/>
        <v>N/A</v>
      </c>
    </row>
    <row r="202" spans="1:12" ht="25.5" x14ac:dyDescent="0.2">
      <c r="A202" s="4" t="s">
        <v>1044</v>
      </c>
      <c r="B202" s="34" t="s">
        <v>217</v>
      </c>
      <c r="C202" s="35">
        <v>11</v>
      </c>
      <c r="D202" s="43" t="str">
        <f t="shared" si="58"/>
        <v>N/A</v>
      </c>
      <c r="E202" s="35">
        <v>11</v>
      </c>
      <c r="F202" s="43" t="str">
        <f t="shared" si="59"/>
        <v>N/A</v>
      </c>
      <c r="G202" s="35">
        <v>11</v>
      </c>
      <c r="H202" s="43" t="str">
        <f t="shared" si="60"/>
        <v>N/A</v>
      </c>
      <c r="I202" s="12">
        <v>0</v>
      </c>
      <c r="J202" s="12">
        <v>0</v>
      </c>
      <c r="K202" s="44" t="s">
        <v>732</v>
      </c>
      <c r="L202" s="9" t="str">
        <f t="shared" si="61"/>
        <v>Yes</v>
      </c>
    </row>
    <row r="203" spans="1:12" ht="25.5" x14ac:dyDescent="0.2">
      <c r="A203" s="4" t="s">
        <v>1045</v>
      </c>
      <c r="B203" s="34" t="s">
        <v>217</v>
      </c>
      <c r="C203" s="35">
        <v>11</v>
      </c>
      <c r="D203" s="43" t="str">
        <f t="shared" si="58"/>
        <v>N/A</v>
      </c>
      <c r="E203" s="35">
        <v>0</v>
      </c>
      <c r="F203" s="43" t="str">
        <f t="shared" si="59"/>
        <v>N/A</v>
      </c>
      <c r="G203" s="35">
        <v>11</v>
      </c>
      <c r="H203" s="43" t="str">
        <f t="shared" si="60"/>
        <v>N/A</v>
      </c>
      <c r="I203" s="12">
        <v>-100</v>
      </c>
      <c r="J203" s="12" t="s">
        <v>1743</v>
      </c>
      <c r="K203" s="44" t="s">
        <v>732</v>
      </c>
      <c r="L203" s="9" t="str">
        <f t="shared" si="61"/>
        <v>N/A</v>
      </c>
    </row>
    <row r="204" spans="1:12" ht="25.5" x14ac:dyDescent="0.2">
      <c r="A204" s="4" t="s">
        <v>1046</v>
      </c>
      <c r="B204" s="34" t="s">
        <v>217</v>
      </c>
      <c r="C204" s="35">
        <v>11</v>
      </c>
      <c r="D204" s="43" t="str">
        <f t="shared" si="58"/>
        <v>N/A</v>
      </c>
      <c r="E204" s="35">
        <v>0</v>
      </c>
      <c r="F204" s="43" t="str">
        <f t="shared" si="59"/>
        <v>N/A</v>
      </c>
      <c r="G204" s="35">
        <v>11</v>
      </c>
      <c r="H204" s="43" t="str">
        <f t="shared" si="60"/>
        <v>N/A</v>
      </c>
      <c r="I204" s="12">
        <v>-100</v>
      </c>
      <c r="J204" s="12" t="s">
        <v>1743</v>
      </c>
      <c r="K204" s="44" t="s">
        <v>732</v>
      </c>
      <c r="L204" s="9" t="str">
        <f t="shared" si="61"/>
        <v>N/A</v>
      </c>
    </row>
    <row r="205" spans="1:12" x14ac:dyDescent="0.2">
      <c r="A205" s="6" t="s">
        <v>1047</v>
      </c>
      <c r="B205" s="47" t="s">
        <v>217</v>
      </c>
      <c r="C205" s="1">
        <v>1306</v>
      </c>
      <c r="D205" s="11" t="str">
        <f t="shared" si="58"/>
        <v>N/A</v>
      </c>
      <c r="E205" s="1">
        <v>1411</v>
      </c>
      <c r="F205" s="11" t="str">
        <f t="shared" si="59"/>
        <v>N/A</v>
      </c>
      <c r="G205" s="1">
        <v>1504</v>
      </c>
      <c r="H205" s="11" t="str">
        <f t="shared" si="60"/>
        <v>N/A</v>
      </c>
      <c r="I205" s="56">
        <v>8.0399999999999991</v>
      </c>
      <c r="J205" s="56">
        <v>6.5910000000000002</v>
      </c>
      <c r="K205" s="47" t="s">
        <v>732</v>
      </c>
      <c r="L205" s="11" t="str">
        <f t="shared" si="61"/>
        <v>Yes</v>
      </c>
    </row>
    <row r="206" spans="1:12" x14ac:dyDescent="0.2">
      <c r="A206" s="4" t="s">
        <v>1048</v>
      </c>
      <c r="B206" s="34" t="s">
        <v>217</v>
      </c>
      <c r="C206" s="35">
        <v>11</v>
      </c>
      <c r="D206" s="43" t="str">
        <f t="shared" si="58"/>
        <v>N/A</v>
      </c>
      <c r="E206" s="35">
        <v>11</v>
      </c>
      <c r="F206" s="43" t="str">
        <f t="shared" si="59"/>
        <v>N/A</v>
      </c>
      <c r="G206" s="35">
        <v>11</v>
      </c>
      <c r="H206" s="43" t="str">
        <f t="shared" si="60"/>
        <v>N/A</v>
      </c>
      <c r="I206" s="12">
        <v>0</v>
      </c>
      <c r="J206" s="12">
        <v>100</v>
      </c>
      <c r="K206" s="44" t="s">
        <v>732</v>
      </c>
      <c r="L206" s="9" t="str">
        <f t="shared" si="61"/>
        <v>No</v>
      </c>
    </row>
    <row r="207" spans="1:12" x14ac:dyDescent="0.2">
      <c r="A207" s="4" t="s">
        <v>1049</v>
      </c>
      <c r="B207" s="34" t="s">
        <v>217</v>
      </c>
      <c r="C207" s="35">
        <v>0</v>
      </c>
      <c r="D207" s="43" t="str">
        <f t="shared" si="58"/>
        <v>N/A</v>
      </c>
      <c r="E207" s="35">
        <v>0</v>
      </c>
      <c r="F207" s="43" t="str">
        <f t="shared" si="59"/>
        <v>N/A</v>
      </c>
      <c r="G207" s="35">
        <v>0</v>
      </c>
      <c r="H207" s="43" t="str">
        <f t="shared" si="60"/>
        <v>N/A</v>
      </c>
      <c r="I207" s="12" t="s">
        <v>1743</v>
      </c>
      <c r="J207" s="12" t="s">
        <v>1743</v>
      </c>
      <c r="K207" s="44" t="s">
        <v>732</v>
      </c>
      <c r="L207" s="9" t="str">
        <f t="shared" si="61"/>
        <v>N/A</v>
      </c>
    </row>
    <row r="208" spans="1:12" ht="25.5" x14ac:dyDescent="0.2">
      <c r="A208" s="4" t="s">
        <v>1050</v>
      </c>
      <c r="B208" s="34" t="s">
        <v>217</v>
      </c>
      <c r="C208" s="35">
        <v>603</v>
      </c>
      <c r="D208" s="43" t="str">
        <f t="shared" si="58"/>
        <v>N/A</v>
      </c>
      <c r="E208" s="35">
        <v>639</v>
      </c>
      <c r="F208" s="43" t="str">
        <f t="shared" si="59"/>
        <v>N/A</v>
      </c>
      <c r="G208" s="35">
        <v>668</v>
      </c>
      <c r="H208" s="43" t="str">
        <f t="shared" si="60"/>
        <v>N/A</v>
      </c>
      <c r="I208" s="12">
        <v>5.97</v>
      </c>
      <c r="J208" s="12">
        <v>4.5380000000000003</v>
      </c>
      <c r="K208" s="44" t="s">
        <v>732</v>
      </c>
      <c r="L208" s="9" t="str">
        <f t="shared" si="61"/>
        <v>Yes</v>
      </c>
    </row>
    <row r="209" spans="1:12" ht="25.5" x14ac:dyDescent="0.2">
      <c r="A209" s="4" t="s">
        <v>1051</v>
      </c>
      <c r="B209" s="34" t="s">
        <v>217</v>
      </c>
      <c r="C209" s="35">
        <v>702</v>
      </c>
      <c r="D209" s="43" t="str">
        <f t="shared" si="58"/>
        <v>N/A</v>
      </c>
      <c r="E209" s="35">
        <v>770</v>
      </c>
      <c r="F209" s="43" t="str">
        <f t="shared" si="59"/>
        <v>N/A</v>
      </c>
      <c r="G209" s="35">
        <v>834</v>
      </c>
      <c r="H209" s="43" t="str">
        <f t="shared" si="60"/>
        <v>N/A</v>
      </c>
      <c r="I209" s="12">
        <v>9.6869999999999994</v>
      </c>
      <c r="J209" s="12">
        <v>8.3119999999999994</v>
      </c>
      <c r="K209" s="44" t="s">
        <v>732</v>
      </c>
      <c r="L209" s="9" t="str">
        <f t="shared" si="61"/>
        <v>Yes</v>
      </c>
    </row>
    <row r="210" spans="1:12" ht="25.5" x14ac:dyDescent="0.2">
      <c r="A210" s="4" t="s">
        <v>1052</v>
      </c>
      <c r="B210" s="34" t="s">
        <v>217</v>
      </c>
      <c r="C210" s="35">
        <v>0</v>
      </c>
      <c r="D210" s="43" t="str">
        <f t="shared" si="58"/>
        <v>N/A</v>
      </c>
      <c r="E210" s="35">
        <v>11</v>
      </c>
      <c r="F210" s="43" t="str">
        <f t="shared" si="59"/>
        <v>N/A</v>
      </c>
      <c r="G210" s="35">
        <v>0</v>
      </c>
      <c r="H210" s="43" t="str">
        <f t="shared" si="60"/>
        <v>N/A</v>
      </c>
      <c r="I210" s="12" t="s">
        <v>1743</v>
      </c>
      <c r="J210" s="12">
        <v>-100</v>
      </c>
      <c r="K210" s="44" t="s">
        <v>732</v>
      </c>
      <c r="L210" s="9" t="str">
        <f t="shared" si="61"/>
        <v>No</v>
      </c>
    </row>
    <row r="211" spans="1:12" x14ac:dyDescent="0.2">
      <c r="A211" s="6" t="s">
        <v>1053</v>
      </c>
      <c r="B211" s="34" t="s">
        <v>217</v>
      </c>
      <c r="C211" s="35">
        <v>0</v>
      </c>
      <c r="D211" s="43" t="str">
        <f t="shared" si="58"/>
        <v>N/A</v>
      </c>
      <c r="E211" s="35">
        <v>0</v>
      </c>
      <c r="F211" s="43" t="str">
        <f t="shared" si="59"/>
        <v>N/A</v>
      </c>
      <c r="G211" s="35">
        <v>0</v>
      </c>
      <c r="H211" s="43" t="str">
        <f t="shared" si="60"/>
        <v>N/A</v>
      </c>
      <c r="I211" s="12" t="s">
        <v>1743</v>
      </c>
      <c r="J211" s="12" t="s">
        <v>1743</v>
      </c>
      <c r="K211" s="44" t="s">
        <v>732</v>
      </c>
      <c r="L211" s="9" t="str">
        <f t="shared" si="61"/>
        <v>N/A</v>
      </c>
    </row>
    <row r="212" spans="1:12" ht="25.5" x14ac:dyDescent="0.2">
      <c r="A212" s="4" t="s">
        <v>1054</v>
      </c>
      <c r="B212" s="34" t="s">
        <v>217</v>
      </c>
      <c r="C212" s="35">
        <v>0</v>
      </c>
      <c r="D212" s="43" t="str">
        <f t="shared" si="58"/>
        <v>N/A</v>
      </c>
      <c r="E212" s="35">
        <v>0</v>
      </c>
      <c r="F212" s="43" t="str">
        <f t="shared" si="59"/>
        <v>N/A</v>
      </c>
      <c r="G212" s="35">
        <v>0</v>
      </c>
      <c r="H212" s="43" t="str">
        <f t="shared" si="60"/>
        <v>N/A</v>
      </c>
      <c r="I212" s="12" t="s">
        <v>1743</v>
      </c>
      <c r="J212" s="12" t="s">
        <v>1743</v>
      </c>
      <c r="K212" s="44" t="s">
        <v>732</v>
      </c>
      <c r="L212" s="9" t="str">
        <f t="shared" si="61"/>
        <v>N/A</v>
      </c>
    </row>
    <row r="213" spans="1:12" x14ac:dyDescent="0.2">
      <c r="A213" s="4" t="s">
        <v>1055</v>
      </c>
      <c r="B213" s="34" t="s">
        <v>217</v>
      </c>
      <c r="C213" s="35">
        <v>0</v>
      </c>
      <c r="D213" s="43" t="str">
        <f t="shared" si="58"/>
        <v>N/A</v>
      </c>
      <c r="E213" s="35">
        <v>0</v>
      </c>
      <c r="F213" s="43" t="str">
        <f t="shared" si="59"/>
        <v>N/A</v>
      </c>
      <c r="G213" s="35">
        <v>0</v>
      </c>
      <c r="H213" s="43" t="str">
        <f t="shared" si="60"/>
        <v>N/A</v>
      </c>
      <c r="I213" s="12" t="s">
        <v>1743</v>
      </c>
      <c r="J213" s="12" t="s">
        <v>1743</v>
      </c>
      <c r="K213" s="44" t="s">
        <v>732</v>
      </c>
      <c r="L213" s="9" t="str">
        <f t="shared" si="61"/>
        <v>N/A</v>
      </c>
    </row>
    <row r="214" spans="1:12" ht="25.5" x14ac:dyDescent="0.2">
      <c r="A214" s="4" t="s">
        <v>1056</v>
      </c>
      <c r="B214" s="34" t="s">
        <v>217</v>
      </c>
      <c r="C214" s="35">
        <v>0</v>
      </c>
      <c r="D214" s="43" t="str">
        <f t="shared" si="58"/>
        <v>N/A</v>
      </c>
      <c r="E214" s="35">
        <v>0</v>
      </c>
      <c r="F214" s="43" t="str">
        <f t="shared" si="59"/>
        <v>N/A</v>
      </c>
      <c r="G214" s="35">
        <v>0</v>
      </c>
      <c r="H214" s="43" t="str">
        <f t="shared" si="60"/>
        <v>N/A</v>
      </c>
      <c r="I214" s="12" t="s">
        <v>1743</v>
      </c>
      <c r="J214" s="12" t="s">
        <v>1743</v>
      </c>
      <c r="K214" s="44" t="s">
        <v>732</v>
      </c>
      <c r="L214" s="9" t="str">
        <f t="shared" si="61"/>
        <v>N/A</v>
      </c>
    </row>
    <row r="215" spans="1:12" ht="25.5" x14ac:dyDescent="0.2">
      <c r="A215" s="4" t="s">
        <v>1057</v>
      </c>
      <c r="B215" s="34" t="s">
        <v>217</v>
      </c>
      <c r="C215" s="35">
        <v>0</v>
      </c>
      <c r="D215" s="43" t="str">
        <f t="shared" si="58"/>
        <v>N/A</v>
      </c>
      <c r="E215" s="35">
        <v>0</v>
      </c>
      <c r="F215" s="43" t="str">
        <f t="shared" si="59"/>
        <v>N/A</v>
      </c>
      <c r="G215" s="35">
        <v>0</v>
      </c>
      <c r="H215" s="43" t="str">
        <f t="shared" si="60"/>
        <v>N/A</v>
      </c>
      <c r="I215" s="12" t="s">
        <v>1743</v>
      </c>
      <c r="J215" s="12" t="s">
        <v>1743</v>
      </c>
      <c r="K215" s="44" t="s">
        <v>732</v>
      </c>
      <c r="L215" s="9" t="str">
        <f t="shared" si="61"/>
        <v>N/A</v>
      </c>
    </row>
    <row r="216" spans="1:12" ht="25.5" x14ac:dyDescent="0.2">
      <c r="A216" s="4" t="s">
        <v>1058</v>
      </c>
      <c r="B216" s="34" t="s">
        <v>217</v>
      </c>
      <c r="C216" s="35">
        <v>0</v>
      </c>
      <c r="D216" s="43" t="str">
        <f t="shared" si="58"/>
        <v>N/A</v>
      </c>
      <c r="E216" s="35">
        <v>0</v>
      </c>
      <c r="F216" s="43" t="str">
        <f t="shared" si="59"/>
        <v>N/A</v>
      </c>
      <c r="G216" s="35">
        <v>0</v>
      </c>
      <c r="H216" s="43" t="str">
        <f t="shared" si="60"/>
        <v>N/A</v>
      </c>
      <c r="I216" s="12" t="s">
        <v>1743</v>
      </c>
      <c r="J216" s="12" t="s">
        <v>1743</v>
      </c>
      <c r="K216" s="44" t="s">
        <v>732</v>
      </c>
      <c r="L216" s="9" t="str">
        <f t="shared" si="61"/>
        <v>N/A</v>
      </c>
    </row>
    <row r="217" spans="1:12" x14ac:dyDescent="0.2">
      <c r="A217" s="6" t="s">
        <v>1059</v>
      </c>
      <c r="B217" s="34" t="s">
        <v>217</v>
      </c>
      <c r="C217" s="35">
        <v>0</v>
      </c>
      <c r="D217" s="43" t="str">
        <f t="shared" si="58"/>
        <v>N/A</v>
      </c>
      <c r="E217" s="35">
        <v>0</v>
      </c>
      <c r="F217" s="43" t="str">
        <f t="shared" si="59"/>
        <v>N/A</v>
      </c>
      <c r="G217" s="35">
        <v>0</v>
      </c>
      <c r="H217" s="43" t="str">
        <f t="shared" si="60"/>
        <v>N/A</v>
      </c>
      <c r="I217" s="12" t="s">
        <v>1743</v>
      </c>
      <c r="J217" s="12" t="s">
        <v>1743</v>
      </c>
      <c r="K217" s="44" t="s">
        <v>732</v>
      </c>
      <c r="L217" s="9" t="str">
        <f t="shared" si="61"/>
        <v>N/A</v>
      </c>
    </row>
    <row r="218" spans="1:12" ht="25.5" x14ac:dyDescent="0.2">
      <c r="A218" s="4" t="s">
        <v>1060</v>
      </c>
      <c r="B218" s="34" t="s">
        <v>217</v>
      </c>
      <c r="C218" s="35">
        <v>0</v>
      </c>
      <c r="D218" s="43" t="str">
        <f t="shared" si="58"/>
        <v>N/A</v>
      </c>
      <c r="E218" s="35">
        <v>0</v>
      </c>
      <c r="F218" s="43" t="str">
        <f t="shared" si="59"/>
        <v>N/A</v>
      </c>
      <c r="G218" s="35">
        <v>0</v>
      </c>
      <c r="H218" s="43" t="str">
        <f t="shared" si="60"/>
        <v>N/A</v>
      </c>
      <c r="I218" s="12" t="s">
        <v>1743</v>
      </c>
      <c r="J218" s="12" t="s">
        <v>1743</v>
      </c>
      <c r="K218" s="44" t="s">
        <v>732</v>
      </c>
      <c r="L218" s="9" t="str">
        <f t="shared" si="61"/>
        <v>N/A</v>
      </c>
    </row>
    <row r="219" spans="1:12" ht="25.5" x14ac:dyDescent="0.2">
      <c r="A219" s="4" t="s">
        <v>1061</v>
      </c>
      <c r="B219" s="34" t="s">
        <v>217</v>
      </c>
      <c r="C219" s="35">
        <v>0</v>
      </c>
      <c r="D219" s="43" t="str">
        <f t="shared" si="58"/>
        <v>N/A</v>
      </c>
      <c r="E219" s="35">
        <v>0</v>
      </c>
      <c r="F219" s="43" t="str">
        <f t="shared" si="59"/>
        <v>N/A</v>
      </c>
      <c r="G219" s="35">
        <v>0</v>
      </c>
      <c r="H219" s="43" t="str">
        <f t="shared" si="60"/>
        <v>N/A</v>
      </c>
      <c r="I219" s="12" t="s">
        <v>1743</v>
      </c>
      <c r="J219" s="12" t="s">
        <v>1743</v>
      </c>
      <c r="K219" s="44" t="s">
        <v>732</v>
      </c>
      <c r="L219" s="9" t="str">
        <f t="shared" si="61"/>
        <v>N/A</v>
      </c>
    </row>
    <row r="220" spans="1:12" ht="25.5" x14ac:dyDescent="0.2">
      <c r="A220" s="4" t="s">
        <v>1062</v>
      </c>
      <c r="B220" s="34" t="s">
        <v>217</v>
      </c>
      <c r="C220" s="35">
        <v>0</v>
      </c>
      <c r="D220" s="43" t="str">
        <f t="shared" si="58"/>
        <v>N/A</v>
      </c>
      <c r="E220" s="35">
        <v>0</v>
      </c>
      <c r="F220" s="43" t="str">
        <f t="shared" si="59"/>
        <v>N/A</v>
      </c>
      <c r="G220" s="35">
        <v>0</v>
      </c>
      <c r="H220" s="43" t="str">
        <f t="shared" si="60"/>
        <v>N/A</v>
      </c>
      <c r="I220" s="12" t="s">
        <v>1743</v>
      </c>
      <c r="J220" s="12" t="s">
        <v>1743</v>
      </c>
      <c r="K220" s="44" t="s">
        <v>732</v>
      </c>
      <c r="L220" s="9" t="str">
        <f t="shared" si="61"/>
        <v>N/A</v>
      </c>
    </row>
    <row r="221" spans="1:12" ht="25.5" x14ac:dyDescent="0.2">
      <c r="A221" s="4" t="s">
        <v>1063</v>
      </c>
      <c r="B221" s="34" t="s">
        <v>217</v>
      </c>
      <c r="C221" s="35">
        <v>0</v>
      </c>
      <c r="D221" s="43" t="str">
        <f t="shared" si="58"/>
        <v>N/A</v>
      </c>
      <c r="E221" s="35">
        <v>0</v>
      </c>
      <c r="F221" s="43" t="str">
        <f t="shared" si="59"/>
        <v>N/A</v>
      </c>
      <c r="G221" s="35">
        <v>0</v>
      </c>
      <c r="H221" s="43" t="str">
        <f t="shared" si="60"/>
        <v>N/A</v>
      </c>
      <c r="I221" s="12" t="s">
        <v>1743</v>
      </c>
      <c r="J221" s="12" t="s">
        <v>1743</v>
      </c>
      <c r="K221" s="44" t="s">
        <v>732</v>
      </c>
      <c r="L221" s="9" t="str">
        <f t="shared" si="61"/>
        <v>N/A</v>
      </c>
    </row>
    <row r="222" spans="1:12" ht="25.5" x14ac:dyDescent="0.2">
      <c r="A222" s="4" t="s">
        <v>1064</v>
      </c>
      <c r="B222" s="34" t="s">
        <v>217</v>
      </c>
      <c r="C222" s="35">
        <v>0</v>
      </c>
      <c r="D222" s="43" t="str">
        <f t="shared" si="58"/>
        <v>N/A</v>
      </c>
      <c r="E222" s="35">
        <v>0</v>
      </c>
      <c r="F222" s="43" t="str">
        <f t="shared" si="59"/>
        <v>N/A</v>
      </c>
      <c r="G222" s="35">
        <v>0</v>
      </c>
      <c r="H222" s="43" t="str">
        <f t="shared" si="60"/>
        <v>N/A</v>
      </c>
      <c r="I222" s="12" t="s">
        <v>1743</v>
      </c>
      <c r="J222" s="12" t="s">
        <v>1743</v>
      </c>
      <c r="K222" s="44" t="s">
        <v>732</v>
      </c>
      <c r="L222" s="9" t="str">
        <f t="shared" si="61"/>
        <v>N/A</v>
      </c>
    </row>
    <row r="223" spans="1:12" x14ac:dyDescent="0.2">
      <c r="A223" s="6" t="s">
        <v>1065</v>
      </c>
      <c r="B223" s="34" t="s">
        <v>217</v>
      </c>
      <c r="C223" s="35">
        <v>0</v>
      </c>
      <c r="D223" s="43" t="str">
        <f t="shared" si="58"/>
        <v>N/A</v>
      </c>
      <c r="E223" s="35">
        <v>0</v>
      </c>
      <c r="F223" s="43" t="str">
        <f t="shared" si="59"/>
        <v>N/A</v>
      </c>
      <c r="G223" s="35">
        <v>0</v>
      </c>
      <c r="H223" s="43" t="str">
        <f t="shared" si="60"/>
        <v>N/A</v>
      </c>
      <c r="I223" s="12" t="s">
        <v>1743</v>
      </c>
      <c r="J223" s="12" t="s">
        <v>1743</v>
      </c>
      <c r="K223" s="44" t="s">
        <v>732</v>
      </c>
      <c r="L223" s="9" t="str">
        <f t="shared" si="61"/>
        <v>N/A</v>
      </c>
    </row>
    <row r="224" spans="1:12" ht="25.5" x14ac:dyDescent="0.2">
      <c r="A224" s="16" t="s">
        <v>1066</v>
      </c>
      <c r="B224" s="34" t="s">
        <v>217</v>
      </c>
      <c r="C224" s="35">
        <v>0</v>
      </c>
      <c r="D224" s="43" t="str">
        <f t="shared" si="58"/>
        <v>N/A</v>
      </c>
      <c r="E224" s="35">
        <v>0</v>
      </c>
      <c r="F224" s="43" t="str">
        <f t="shared" si="59"/>
        <v>N/A</v>
      </c>
      <c r="G224" s="35">
        <v>0</v>
      </c>
      <c r="H224" s="43" t="str">
        <f t="shared" si="60"/>
        <v>N/A</v>
      </c>
      <c r="I224" s="12" t="s">
        <v>1743</v>
      </c>
      <c r="J224" s="12" t="s">
        <v>1743</v>
      </c>
      <c r="K224" s="44" t="s">
        <v>732</v>
      </c>
      <c r="L224" s="9" t="str">
        <f t="shared" si="61"/>
        <v>N/A</v>
      </c>
    </row>
    <row r="225" spans="1:12" ht="25.5" x14ac:dyDescent="0.2">
      <c r="A225" s="16" t="s">
        <v>1067</v>
      </c>
      <c r="B225" s="34" t="s">
        <v>217</v>
      </c>
      <c r="C225" s="35">
        <v>0</v>
      </c>
      <c r="D225" s="43" t="str">
        <f t="shared" si="58"/>
        <v>N/A</v>
      </c>
      <c r="E225" s="35">
        <v>0</v>
      </c>
      <c r="F225" s="43" t="str">
        <f t="shared" si="59"/>
        <v>N/A</v>
      </c>
      <c r="G225" s="35">
        <v>0</v>
      </c>
      <c r="H225" s="43" t="str">
        <f t="shared" si="60"/>
        <v>N/A</v>
      </c>
      <c r="I225" s="12" t="s">
        <v>1743</v>
      </c>
      <c r="J225" s="12" t="s">
        <v>1743</v>
      </c>
      <c r="K225" s="44" t="s">
        <v>732</v>
      </c>
      <c r="L225" s="9" t="str">
        <f t="shared" si="61"/>
        <v>N/A</v>
      </c>
    </row>
    <row r="226" spans="1:12" ht="25.5" x14ac:dyDescent="0.2">
      <c r="A226" s="16" t="s">
        <v>1068</v>
      </c>
      <c r="B226" s="34" t="s">
        <v>217</v>
      </c>
      <c r="C226" s="35">
        <v>0</v>
      </c>
      <c r="D226" s="43" t="str">
        <f t="shared" si="58"/>
        <v>N/A</v>
      </c>
      <c r="E226" s="35">
        <v>0</v>
      </c>
      <c r="F226" s="43" t="str">
        <f t="shared" si="59"/>
        <v>N/A</v>
      </c>
      <c r="G226" s="35">
        <v>0</v>
      </c>
      <c r="H226" s="43" t="str">
        <f t="shared" si="60"/>
        <v>N/A</v>
      </c>
      <c r="I226" s="12" t="s">
        <v>1743</v>
      </c>
      <c r="J226" s="12" t="s">
        <v>1743</v>
      </c>
      <c r="K226" s="44" t="s">
        <v>732</v>
      </c>
      <c r="L226" s="9" t="str">
        <f t="shared" si="61"/>
        <v>N/A</v>
      </c>
    </row>
    <row r="227" spans="1:12" ht="25.5" x14ac:dyDescent="0.2">
      <c r="A227" s="16" t="s">
        <v>1069</v>
      </c>
      <c r="B227" s="34" t="s">
        <v>217</v>
      </c>
      <c r="C227" s="35">
        <v>0</v>
      </c>
      <c r="D227" s="43" t="str">
        <f t="shared" si="58"/>
        <v>N/A</v>
      </c>
      <c r="E227" s="35">
        <v>0</v>
      </c>
      <c r="F227" s="43" t="str">
        <f t="shared" si="59"/>
        <v>N/A</v>
      </c>
      <c r="G227" s="35">
        <v>0</v>
      </c>
      <c r="H227" s="43" t="str">
        <f t="shared" si="60"/>
        <v>N/A</v>
      </c>
      <c r="I227" s="12" t="s">
        <v>1743</v>
      </c>
      <c r="J227" s="12" t="s">
        <v>1743</v>
      </c>
      <c r="K227" s="44" t="s">
        <v>732</v>
      </c>
      <c r="L227" s="9" t="str">
        <f t="shared" si="61"/>
        <v>N/A</v>
      </c>
    </row>
    <row r="228" spans="1:12" ht="25.5" x14ac:dyDescent="0.2">
      <c r="A228" s="16" t="s">
        <v>1070</v>
      </c>
      <c r="B228" s="34" t="s">
        <v>217</v>
      </c>
      <c r="C228" s="35">
        <v>0</v>
      </c>
      <c r="D228" s="43" t="str">
        <f t="shared" si="58"/>
        <v>N/A</v>
      </c>
      <c r="E228" s="35">
        <v>0</v>
      </c>
      <c r="F228" s="43" t="str">
        <f t="shared" si="59"/>
        <v>N/A</v>
      </c>
      <c r="G228" s="35">
        <v>0</v>
      </c>
      <c r="H228" s="43" t="str">
        <f t="shared" ref="H228:H234" si="62">IF($B228="N/A","N/A",IF(G228&gt;10,"No",IF(G228&lt;-10,"No","Yes")))</f>
        <v>N/A</v>
      </c>
      <c r="I228" s="12" t="s">
        <v>1743</v>
      </c>
      <c r="J228" s="12" t="s">
        <v>1743</v>
      </c>
      <c r="K228" s="44" t="s">
        <v>732</v>
      </c>
      <c r="L228" s="9" t="str">
        <f t="shared" ref="L228:L239" si="63">IF(J228="Div by 0", "N/A", IF(K228="N/A","N/A", IF(J228&gt;VALUE(MID(K228,1,2)), "No", IF(J228&lt;-1*VALUE(MID(K228,1,2)), "No", "Yes"))))</f>
        <v>N/A</v>
      </c>
    </row>
    <row r="229" spans="1:12" x14ac:dyDescent="0.2">
      <c r="A229" s="6" t="s">
        <v>1071</v>
      </c>
      <c r="B229" s="34" t="s">
        <v>217</v>
      </c>
      <c r="C229" s="35">
        <v>0</v>
      </c>
      <c r="D229" s="43" t="str">
        <f t="shared" si="58"/>
        <v>N/A</v>
      </c>
      <c r="E229" s="35">
        <v>0</v>
      </c>
      <c r="F229" s="43" t="str">
        <f t="shared" si="59"/>
        <v>N/A</v>
      </c>
      <c r="G229" s="35">
        <v>0</v>
      </c>
      <c r="H229" s="43" t="str">
        <f t="shared" si="62"/>
        <v>N/A</v>
      </c>
      <c r="I229" s="12" t="s">
        <v>1743</v>
      </c>
      <c r="J229" s="12" t="s">
        <v>1743</v>
      </c>
      <c r="K229" s="44" t="s">
        <v>732</v>
      </c>
      <c r="L229" s="9" t="str">
        <f t="shared" si="63"/>
        <v>N/A</v>
      </c>
    </row>
    <row r="230" spans="1:12" ht="25.5" x14ac:dyDescent="0.2">
      <c r="A230" s="16" t="s">
        <v>1072</v>
      </c>
      <c r="B230" s="34" t="s">
        <v>217</v>
      </c>
      <c r="C230" s="35">
        <v>0</v>
      </c>
      <c r="D230" s="43" t="str">
        <f t="shared" si="58"/>
        <v>N/A</v>
      </c>
      <c r="E230" s="35">
        <v>0</v>
      </c>
      <c r="F230" s="43" t="str">
        <f t="shared" si="59"/>
        <v>N/A</v>
      </c>
      <c r="G230" s="35">
        <v>0</v>
      </c>
      <c r="H230" s="43" t="str">
        <f t="shared" si="62"/>
        <v>N/A</v>
      </c>
      <c r="I230" s="12" t="s">
        <v>1743</v>
      </c>
      <c r="J230" s="12" t="s">
        <v>1743</v>
      </c>
      <c r="K230" s="44" t="s">
        <v>732</v>
      </c>
      <c r="L230" s="9" t="str">
        <f t="shared" si="63"/>
        <v>N/A</v>
      </c>
    </row>
    <row r="231" spans="1:12" ht="25.5" x14ac:dyDescent="0.2">
      <c r="A231" s="16" t="s">
        <v>1073</v>
      </c>
      <c r="B231" s="34" t="s">
        <v>217</v>
      </c>
      <c r="C231" s="35">
        <v>0</v>
      </c>
      <c r="D231" s="43" t="str">
        <f t="shared" si="58"/>
        <v>N/A</v>
      </c>
      <c r="E231" s="35">
        <v>0</v>
      </c>
      <c r="F231" s="43" t="str">
        <f t="shared" si="59"/>
        <v>N/A</v>
      </c>
      <c r="G231" s="35">
        <v>0</v>
      </c>
      <c r="H231" s="43" t="str">
        <f t="shared" si="62"/>
        <v>N/A</v>
      </c>
      <c r="I231" s="12" t="s">
        <v>1743</v>
      </c>
      <c r="J231" s="12" t="s">
        <v>1743</v>
      </c>
      <c r="K231" s="44" t="s">
        <v>732</v>
      </c>
      <c r="L231" s="9" t="str">
        <f t="shared" si="63"/>
        <v>N/A</v>
      </c>
    </row>
    <row r="232" spans="1:12" ht="25.5" x14ac:dyDescent="0.2">
      <c r="A232" s="16" t="s">
        <v>1074</v>
      </c>
      <c r="B232" s="34" t="s">
        <v>217</v>
      </c>
      <c r="C232" s="35">
        <v>0</v>
      </c>
      <c r="D232" s="43" t="str">
        <f t="shared" si="58"/>
        <v>N/A</v>
      </c>
      <c r="E232" s="35">
        <v>0</v>
      </c>
      <c r="F232" s="43" t="str">
        <f t="shared" si="59"/>
        <v>N/A</v>
      </c>
      <c r="G232" s="35">
        <v>0</v>
      </c>
      <c r="H232" s="43" t="str">
        <f t="shared" si="62"/>
        <v>N/A</v>
      </c>
      <c r="I232" s="12" t="s">
        <v>1743</v>
      </c>
      <c r="J232" s="12" t="s">
        <v>1743</v>
      </c>
      <c r="K232" s="44" t="s">
        <v>732</v>
      </c>
      <c r="L232" s="9" t="str">
        <f t="shared" si="63"/>
        <v>N/A</v>
      </c>
    </row>
    <row r="233" spans="1:12" ht="25.5" x14ac:dyDescent="0.2">
      <c r="A233" s="16" t="s">
        <v>1075</v>
      </c>
      <c r="B233" s="34" t="s">
        <v>217</v>
      </c>
      <c r="C233" s="35">
        <v>0</v>
      </c>
      <c r="D233" s="43" t="str">
        <f t="shared" si="58"/>
        <v>N/A</v>
      </c>
      <c r="E233" s="35">
        <v>0</v>
      </c>
      <c r="F233" s="43" t="str">
        <f t="shared" si="59"/>
        <v>N/A</v>
      </c>
      <c r="G233" s="35">
        <v>0</v>
      </c>
      <c r="H233" s="43" t="str">
        <f t="shared" si="62"/>
        <v>N/A</v>
      </c>
      <c r="I233" s="12" t="s">
        <v>1743</v>
      </c>
      <c r="J233" s="12" t="s">
        <v>1743</v>
      </c>
      <c r="K233" s="44" t="s">
        <v>732</v>
      </c>
      <c r="L233" s="9" t="str">
        <f t="shared" si="63"/>
        <v>N/A</v>
      </c>
    </row>
    <row r="234" spans="1:12" ht="25.5" x14ac:dyDescent="0.2">
      <c r="A234" s="16" t="s">
        <v>1076</v>
      </c>
      <c r="B234" s="34" t="s">
        <v>217</v>
      </c>
      <c r="C234" s="35">
        <v>0</v>
      </c>
      <c r="D234" s="43" t="str">
        <f t="shared" si="58"/>
        <v>N/A</v>
      </c>
      <c r="E234" s="35">
        <v>0</v>
      </c>
      <c r="F234" s="43" t="str">
        <f t="shared" si="59"/>
        <v>N/A</v>
      </c>
      <c r="G234" s="35">
        <v>0</v>
      </c>
      <c r="H234" s="43" t="str">
        <f t="shared" si="62"/>
        <v>N/A</v>
      </c>
      <c r="I234" s="12" t="s">
        <v>1743</v>
      </c>
      <c r="J234" s="12" t="s">
        <v>1743</v>
      </c>
      <c r="K234" s="44" t="s">
        <v>732</v>
      </c>
      <c r="L234" s="9" t="str">
        <f t="shared" si="63"/>
        <v>N/A</v>
      </c>
    </row>
    <row r="235" spans="1:12" x14ac:dyDescent="0.2">
      <c r="A235" s="16" t="s">
        <v>1077</v>
      </c>
      <c r="B235" s="34" t="s">
        <v>293</v>
      </c>
      <c r="C235" s="8">
        <v>16.511867904999999</v>
      </c>
      <c r="D235" s="43" t="str">
        <f>IF($B235="N/A","N/A",IF(C235&lt;15,"Yes","No"))</f>
        <v>No</v>
      </c>
      <c r="E235" s="8">
        <v>10.916724983</v>
      </c>
      <c r="F235" s="43" t="str">
        <f>IF($B235="N/A","N/A",IF(E235&lt;15,"Yes","No"))</f>
        <v>Yes</v>
      </c>
      <c r="G235" s="8">
        <v>13.463453495</v>
      </c>
      <c r="H235" s="43" t="str">
        <f>IF($B235="N/A","N/A",IF(G235&lt;15,"Yes","No"))</f>
        <v>Yes</v>
      </c>
      <c r="I235" s="12">
        <v>-33.9</v>
      </c>
      <c r="J235" s="12">
        <v>23.33</v>
      </c>
      <c r="K235" s="44" t="s">
        <v>732</v>
      </c>
      <c r="L235" s="9" t="str">
        <f t="shared" si="63"/>
        <v>Yes</v>
      </c>
    </row>
    <row r="236" spans="1:12" x14ac:dyDescent="0.2">
      <c r="A236" s="16" t="s">
        <v>1078</v>
      </c>
      <c r="B236" s="34" t="s">
        <v>217</v>
      </c>
      <c r="C236" s="35" t="s">
        <v>217</v>
      </c>
      <c r="D236" s="43" t="str">
        <f t="shared" ref="D236" si="64">IF($B236="N/A","N/A",IF(C236&gt;10,"No",IF(C236&lt;-10,"No","Yes")))</f>
        <v>N/A</v>
      </c>
      <c r="E236" s="35" t="s">
        <v>217</v>
      </c>
      <c r="F236" s="43" t="str">
        <f t="shared" ref="F236" si="65">IF($B236="N/A","N/A",IF(E236&gt;10,"No",IF(E236&lt;-10,"No","Yes")))</f>
        <v>N/A</v>
      </c>
      <c r="G236" s="35">
        <v>785</v>
      </c>
      <c r="H236" s="43" t="str">
        <f t="shared" ref="H236" si="66">IF($B236="N/A","N/A",IF(G236&gt;10,"No",IF(G236&lt;-10,"No","Yes")))</f>
        <v>N/A</v>
      </c>
      <c r="I236" s="12" t="s">
        <v>217</v>
      </c>
      <c r="J236" s="12" t="s">
        <v>217</v>
      </c>
      <c r="K236" s="44" t="s">
        <v>732</v>
      </c>
      <c r="L236" s="9" t="str">
        <f t="shared" si="63"/>
        <v>No</v>
      </c>
    </row>
    <row r="237" spans="1:12" ht="25.5" x14ac:dyDescent="0.2">
      <c r="A237" s="16" t="s">
        <v>1079</v>
      </c>
      <c r="B237" s="34" t="s">
        <v>283</v>
      </c>
      <c r="C237" s="8">
        <v>5.6834742057999996</v>
      </c>
      <c r="D237" s="43" t="str">
        <f>IF($B237="N/A","N/A",IF(C237&lt;10,"Yes","No"))</f>
        <v>Yes</v>
      </c>
      <c r="E237" s="8">
        <v>23.328648866000002</v>
      </c>
      <c r="F237" s="43" t="str">
        <f>IF($B237="N/A","N/A",IF(E237&lt;10,"Yes","No"))</f>
        <v>No</v>
      </c>
      <c r="G237" s="8">
        <v>15.30214425</v>
      </c>
      <c r="H237" s="43" t="str">
        <f>IF($B237="N/A","N/A",IF(G237&lt;10,"Yes","No"))</f>
        <v>No</v>
      </c>
      <c r="I237" s="12">
        <v>310.5</v>
      </c>
      <c r="J237" s="12">
        <v>-34.4</v>
      </c>
      <c r="K237" s="44" t="s">
        <v>732</v>
      </c>
      <c r="L237" s="9" t="str">
        <f t="shared" si="63"/>
        <v>No</v>
      </c>
    </row>
    <row r="238" spans="1:12" x14ac:dyDescent="0.2">
      <c r="A238" s="2" t="s">
        <v>72</v>
      </c>
      <c r="B238" s="34" t="s">
        <v>217</v>
      </c>
      <c r="C238" s="8">
        <v>0.85139318890000004</v>
      </c>
      <c r="D238" s="43" t="str">
        <f t="shared" si="58"/>
        <v>N/A</v>
      </c>
      <c r="E238" s="8">
        <v>0.62981105670000004</v>
      </c>
      <c r="F238" s="43" t="str">
        <f t="shared" si="59"/>
        <v>N/A</v>
      </c>
      <c r="G238" s="8">
        <v>1.2348137821</v>
      </c>
      <c r="H238" s="43" t="str">
        <f>IF($B238="N/A","N/A",IF(G238&gt;10,"No",IF(G238&lt;-10,"No","Yes")))</f>
        <v>N/A</v>
      </c>
      <c r="I238" s="12">
        <v>-26</v>
      </c>
      <c r="J238" s="12">
        <v>96.06</v>
      </c>
      <c r="K238" s="44" t="s">
        <v>732</v>
      </c>
      <c r="L238" s="9" t="str">
        <f t="shared" si="63"/>
        <v>No</v>
      </c>
    </row>
    <row r="239" spans="1:12" ht="25.5" x14ac:dyDescent="0.2">
      <c r="A239" s="16" t="s">
        <v>1080</v>
      </c>
      <c r="B239" s="34" t="s">
        <v>293</v>
      </c>
      <c r="C239" s="9">
        <v>16.202270381999998</v>
      </c>
      <c r="D239" s="43" t="str">
        <f>IF($B239="N/A","N/A",IF(C239&lt;15,"Yes","No"))</f>
        <v>No</v>
      </c>
      <c r="E239" s="9">
        <v>10.800093305000001</v>
      </c>
      <c r="F239" s="43" t="str">
        <f>IF($B239="N/A","N/A",IF(E239&lt;15,"Yes","No"))</f>
        <v>Yes</v>
      </c>
      <c r="G239" s="9">
        <v>13.104959171000001</v>
      </c>
      <c r="H239" s="43" t="str">
        <f>IF($B239="N/A","N/A",IF(G239&lt;15,"Yes","No"))</f>
        <v>Yes</v>
      </c>
      <c r="I239" s="12">
        <v>-33.299999999999997</v>
      </c>
      <c r="J239" s="12">
        <v>21.34</v>
      </c>
      <c r="K239" s="44" t="s">
        <v>732</v>
      </c>
      <c r="L239" s="9" t="str">
        <f t="shared" si="63"/>
        <v>Yes</v>
      </c>
    </row>
    <row r="240" spans="1:12" ht="25.5" x14ac:dyDescent="0.2">
      <c r="A240" s="16" t="s">
        <v>156</v>
      </c>
      <c r="B240" s="34" t="s">
        <v>217</v>
      </c>
      <c r="C240" s="35">
        <v>11</v>
      </c>
      <c r="D240" s="43" t="str">
        <f>IF($B240="N/A","N/A",IF(C240&gt;10,"No",IF(C240&lt;-10,"No","Yes")))</f>
        <v>N/A</v>
      </c>
      <c r="E240" s="35">
        <v>11</v>
      </c>
      <c r="F240" s="43" t="str">
        <f>IF($B240="N/A","N/A",IF(E240&gt;10,"No",IF(E240&lt;-10,"No","Yes")))</f>
        <v>N/A</v>
      </c>
      <c r="G240" s="35">
        <v>11</v>
      </c>
      <c r="H240" s="43" t="str">
        <f>IF($B240="N/A","N/A",IF(G240&gt;10,"No",IF(G240&lt;-10,"No","Yes")))</f>
        <v>N/A</v>
      </c>
      <c r="I240" s="12">
        <v>-57.1</v>
      </c>
      <c r="J240" s="12">
        <v>0</v>
      </c>
      <c r="K240" s="44" t="s">
        <v>732</v>
      </c>
      <c r="L240" s="9" t="str">
        <f>IF(J240="Div by 0", "N/A", IF(K240="N/A","N/A", IF(J240&gt;VALUE(MID(K240,1,2)), "No", IF(J240&lt;-1*VALUE(MID(K240,1,2)), "No", "Yes"))))</f>
        <v>Yes</v>
      </c>
    </row>
    <row r="241" spans="1:12" x14ac:dyDescent="0.2">
      <c r="A241" s="16" t="s">
        <v>1081</v>
      </c>
      <c r="B241" s="34" t="s">
        <v>217</v>
      </c>
      <c r="C241" s="35">
        <v>3431</v>
      </c>
      <c r="D241" s="43" t="str">
        <f t="shared" ref="D241" si="67">IF($B241="N/A","N/A",IF(C241&gt;10,"No",IF(C241&lt;-10,"No","Yes")))</f>
        <v>N/A</v>
      </c>
      <c r="E241" s="35">
        <v>4981</v>
      </c>
      <c r="F241" s="43" t="str">
        <f t="shared" ref="F241" si="68">IF($B241="N/A","N/A",IF(E241&gt;10,"No",IF(E241&lt;-10,"No","Yes")))</f>
        <v>N/A</v>
      </c>
      <c r="G241" s="35">
        <v>5130</v>
      </c>
      <c r="H241" s="43" t="str">
        <f>IF($B241="N/A","N/A",IF(G241&gt;10,"No",IF(G241&lt;-10,"No","Yes")))</f>
        <v>N/A</v>
      </c>
      <c r="I241" s="12">
        <v>45.18</v>
      </c>
      <c r="J241" s="12">
        <v>2.9910000000000001</v>
      </c>
      <c r="K241" s="44" t="s">
        <v>732</v>
      </c>
      <c r="L241" s="9" t="str">
        <f>IF(J241="Div by 0", "N/A", IF(OR(J241="N/A",K241="N/A"),"N/A", IF(J241&gt;VALUE(MID(K241,1,2)), "No", IF(J241&lt;-1*VALUE(MID(K241,1,2)), "No", "Yes"))))</f>
        <v>Yes</v>
      </c>
    </row>
    <row r="242" spans="1:12" x14ac:dyDescent="0.2">
      <c r="A242" s="6" t="s">
        <v>1082</v>
      </c>
      <c r="B242" s="34" t="s">
        <v>217</v>
      </c>
      <c r="C242" s="35">
        <v>2386</v>
      </c>
      <c r="D242" s="43" t="str">
        <f>IF($B242="N/A","N/A",IF(C242&gt;10,"No",IF(C242&lt;-10,"No","Yes")))</f>
        <v>N/A</v>
      </c>
      <c r="E242" s="35">
        <v>2279</v>
      </c>
      <c r="F242" s="43" t="str">
        <f>IF($B242="N/A","N/A",IF(E242&gt;10,"No",IF(E242&lt;-10,"No","Yes")))</f>
        <v>N/A</v>
      </c>
      <c r="G242" s="35">
        <v>4738</v>
      </c>
      <c r="H242" s="43" t="str">
        <f>IF($B242="N/A","N/A",IF(G242&gt;10,"No",IF(G242&lt;-10,"No","Yes")))</f>
        <v>N/A</v>
      </c>
      <c r="I242" s="12">
        <v>-4.4800000000000004</v>
      </c>
      <c r="J242" s="12">
        <v>107.9</v>
      </c>
      <c r="K242" s="44" t="s">
        <v>732</v>
      </c>
      <c r="L242" s="9" t="str">
        <f t="shared" ref="L242:L275" si="69">IF(J242="Div by 0", "N/A", IF(K242="N/A","N/A", IF(J242&gt;VALUE(MID(K242,1,2)), "No", IF(J242&lt;-1*VALUE(MID(K242,1,2)), "No", "Yes"))))</f>
        <v>No</v>
      </c>
    </row>
    <row r="243" spans="1:12" x14ac:dyDescent="0.2">
      <c r="A243" s="2" t="s">
        <v>1083</v>
      </c>
      <c r="B243" s="34" t="s">
        <v>217</v>
      </c>
      <c r="C243" s="8">
        <v>8.6311065100000001E-2</v>
      </c>
      <c r="D243" s="43" t="str">
        <f>IF($B243="N/A","N/A",IF(C243&gt;10,"No",IF(C243&lt;-10,"No","Yes")))</f>
        <v>N/A</v>
      </c>
      <c r="E243" s="8">
        <v>0.1204625763</v>
      </c>
      <c r="F243" s="43" t="str">
        <f>IF($B243="N/A","N/A",IF(E243&gt;10,"No",IF(E243&lt;-10,"No","Yes")))</f>
        <v>N/A</v>
      </c>
      <c r="G243" s="8">
        <v>6.7272115699999996E-2</v>
      </c>
      <c r="H243" s="43" t="str">
        <f>IF($B243="N/A","N/A",IF(G243&gt;10,"No",IF(G243&lt;-10,"No","Yes")))</f>
        <v>N/A</v>
      </c>
      <c r="I243" s="12">
        <v>39.57</v>
      </c>
      <c r="J243" s="12">
        <v>-44.2</v>
      </c>
      <c r="K243" s="44" t="s">
        <v>732</v>
      </c>
      <c r="L243" s="9" t="str">
        <f t="shared" si="69"/>
        <v>No</v>
      </c>
    </row>
    <row r="244" spans="1:12" x14ac:dyDescent="0.2">
      <c r="A244" s="2" t="s">
        <v>1084</v>
      </c>
      <c r="B244" s="34" t="s">
        <v>217</v>
      </c>
      <c r="C244" s="8">
        <v>0.44473980169999999</v>
      </c>
      <c r="D244" s="43" t="str">
        <f>IF($B244="N/A","N/A",IF(C244&gt;10,"No",IF(C244&lt;-10,"No","Yes")))</f>
        <v>N/A</v>
      </c>
      <c r="E244" s="8">
        <v>0.38319823139999998</v>
      </c>
      <c r="F244" s="43" t="str">
        <f>IF($B244="N/A","N/A",IF(E244&gt;10,"No",IF(E244&lt;-10,"No","Yes")))</f>
        <v>N/A</v>
      </c>
      <c r="G244" s="8">
        <v>0.28695408729999999</v>
      </c>
      <c r="H244" s="43" t="str">
        <f>IF($B244="N/A","N/A",IF(G244&gt;10,"No",IF(G244&lt;-10,"No","Yes")))</f>
        <v>N/A</v>
      </c>
      <c r="I244" s="12">
        <v>-13.8</v>
      </c>
      <c r="J244" s="12">
        <v>-25.1</v>
      </c>
      <c r="K244" s="44" t="s">
        <v>732</v>
      </c>
      <c r="L244" s="9" t="str">
        <f t="shared" si="69"/>
        <v>Yes</v>
      </c>
    </row>
    <row r="245" spans="1:12" x14ac:dyDescent="0.2">
      <c r="A245" s="2" t="s">
        <v>1085</v>
      </c>
      <c r="B245" s="34" t="s">
        <v>217</v>
      </c>
      <c r="C245" s="8">
        <v>1.2267078999999999E-3</v>
      </c>
      <c r="D245" s="43" t="str">
        <f t="shared" ref="D245:D273" si="70">IF($B245="N/A","N/A",IF(C245&gt;10,"No",IF(C245&lt;-10,"No","Yes")))</f>
        <v>N/A</v>
      </c>
      <c r="E245" s="8">
        <v>0</v>
      </c>
      <c r="F245" s="43" t="str">
        <f t="shared" ref="F245:F273" si="71">IF($B245="N/A","N/A",IF(E245&gt;10,"No",IF(E245&lt;-10,"No","Yes")))</f>
        <v>N/A</v>
      </c>
      <c r="G245" s="8">
        <v>0</v>
      </c>
      <c r="H245" s="43" t="str">
        <f t="shared" ref="H245:H273" si="72">IF($B245="N/A","N/A",IF(G245&gt;10,"No",IF(G245&lt;-10,"No","Yes")))</f>
        <v>N/A</v>
      </c>
      <c r="I245" s="12">
        <v>-100</v>
      </c>
      <c r="J245" s="12" t="s">
        <v>1743</v>
      </c>
      <c r="K245" s="44" t="s">
        <v>732</v>
      </c>
      <c r="L245" s="9" t="str">
        <f t="shared" si="69"/>
        <v>N/A</v>
      </c>
    </row>
    <row r="246" spans="1:12" x14ac:dyDescent="0.2">
      <c r="A246" s="2" t="s">
        <v>1086</v>
      </c>
      <c r="B246" s="34" t="s">
        <v>217</v>
      </c>
      <c r="C246" s="8">
        <v>5.4898732914000004</v>
      </c>
      <c r="D246" s="43" t="str">
        <f t="shared" si="70"/>
        <v>N/A</v>
      </c>
      <c r="E246" s="8">
        <v>5.0196451958999999</v>
      </c>
      <c r="F246" s="43" t="str">
        <f t="shared" si="71"/>
        <v>N/A</v>
      </c>
      <c r="G246" s="8">
        <v>5.4704569203000002</v>
      </c>
      <c r="H246" s="43" t="str">
        <f t="shared" si="72"/>
        <v>N/A</v>
      </c>
      <c r="I246" s="12">
        <v>-8.57</v>
      </c>
      <c r="J246" s="12">
        <v>8.9809999999999999</v>
      </c>
      <c r="K246" s="44" t="s">
        <v>732</v>
      </c>
      <c r="L246" s="9" t="str">
        <f t="shared" si="69"/>
        <v>Yes</v>
      </c>
    </row>
    <row r="247" spans="1:12" x14ac:dyDescent="0.2">
      <c r="A247" s="2" t="s">
        <v>1087</v>
      </c>
      <c r="B247" s="34" t="s">
        <v>217</v>
      </c>
      <c r="C247" s="8">
        <v>83.989941324</v>
      </c>
      <c r="D247" s="43" t="str">
        <f t="shared" si="70"/>
        <v>N/A</v>
      </c>
      <c r="E247" s="8">
        <v>83.633172443999996</v>
      </c>
      <c r="F247" s="43" t="str">
        <f t="shared" si="71"/>
        <v>N/A</v>
      </c>
      <c r="G247" s="8">
        <v>88.729421697000006</v>
      </c>
      <c r="H247" s="43" t="str">
        <f t="shared" si="72"/>
        <v>N/A</v>
      </c>
      <c r="I247" s="12">
        <v>-0.42499999999999999</v>
      </c>
      <c r="J247" s="12">
        <v>6.0940000000000003</v>
      </c>
      <c r="K247" s="44" t="s">
        <v>732</v>
      </c>
      <c r="L247" s="9" t="str">
        <f t="shared" si="69"/>
        <v>Yes</v>
      </c>
    </row>
    <row r="248" spans="1:12" x14ac:dyDescent="0.2">
      <c r="A248" s="6" t="s">
        <v>1088</v>
      </c>
      <c r="B248" s="34" t="s">
        <v>217</v>
      </c>
      <c r="C248" s="35">
        <v>0</v>
      </c>
      <c r="D248" s="43" t="str">
        <f t="shared" si="70"/>
        <v>N/A</v>
      </c>
      <c r="E248" s="35">
        <v>0</v>
      </c>
      <c r="F248" s="43" t="str">
        <f t="shared" si="71"/>
        <v>N/A</v>
      </c>
      <c r="G248" s="35">
        <v>0</v>
      </c>
      <c r="H248" s="43" t="str">
        <f t="shared" si="72"/>
        <v>N/A</v>
      </c>
      <c r="I248" s="12" t="s">
        <v>1743</v>
      </c>
      <c r="J248" s="12" t="s">
        <v>1743</v>
      </c>
      <c r="K248" s="44" t="s">
        <v>732</v>
      </c>
      <c r="L248" s="9" t="str">
        <f t="shared" si="69"/>
        <v>N/A</v>
      </c>
    </row>
    <row r="249" spans="1:12" x14ac:dyDescent="0.2">
      <c r="A249" s="2" t="s">
        <v>1089</v>
      </c>
      <c r="B249" s="34" t="s">
        <v>217</v>
      </c>
      <c r="C249" s="8">
        <v>0</v>
      </c>
      <c r="D249" s="43" t="str">
        <f t="shared" si="70"/>
        <v>N/A</v>
      </c>
      <c r="E249" s="8">
        <v>0</v>
      </c>
      <c r="F249" s="43" t="str">
        <f t="shared" si="71"/>
        <v>N/A</v>
      </c>
      <c r="G249" s="8">
        <v>0</v>
      </c>
      <c r="H249" s="43" t="str">
        <f t="shared" si="72"/>
        <v>N/A</v>
      </c>
      <c r="I249" s="12" t="s">
        <v>1743</v>
      </c>
      <c r="J249" s="12" t="s">
        <v>1743</v>
      </c>
      <c r="K249" s="44" t="s">
        <v>732</v>
      </c>
      <c r="L249" s="9" t="str">
        <f t="shared" si="69"/>
        <v>N/A</v>
      </c>
    </row>
    <row r="250" spans="1:12" x14ac:dyDescent="0.2">
      <c r="A250" s="2" t="s">
        <v>1090</v>
      </c>
      <c r="B250" s="34" t="s">
        <v>217</v>
      </c>
      <c r="C250" s="8">
        <v>0</v>
      </c>
      <c r="D250" s="43" t="str">
        <f t="shared" si="70"/>
        <v>N/A</v>
      </c>
      <c r="E250" s="8">
        <v>0</v>
      </c>
      <c r="F250" s="43" t="str">
        <f t="shared" si="71"/>
        <v>N/A</v>
      </c>
      <c r="G250" s="8">
        <v>0</v>
      </c>
      <c r="H250" s="43" t="str">
        <f t="shared" si="72"/>
        <v>N/A</v>
      </c>
      <c r="I250" s="12" t="s">
        <v>1743</v>
      </c>
      <c r="J250" s="12" t="s">
        <v>1743</v>
      </c>
      <c r="K250" s="44" t="s">
        <v>732</v>
      </c>
      <c r="L250" s="9" t="str">
        <f t="shared" si="69"/>
        <v>N/A</v>
      </c>
    </row>
    <row r="251" spans="1:12" x14ac:dyDescent="0.2">
      <c r="A251" s="2" t="s">
        <v>1091</v>
      </c>
      <c r="B251" s="34" t="s">
        <v>217</v>
      </c>
      <c r="C251" s="8">
        <v>0</v>
      </c>
      <c r="D251" s="43" t="str">
        <f t="shared" si="70"/>
        <v>N/A</v>
      </c>
      <c r="E251" s="8">
        <v>0</v>
      </c>
      <c r="F251" s="43" t="str">
        <f t="shared" si="71"/>
        <v>N/A</v>
      </c>
      <c r="G251" s="8">
        <v>0</v>
      </c>
      <c r="H251" s="43" t="str">
        <f t="shared" si="72"/>
        <v>N/A</v>
      </c>
      <c r="I251" s="12" t="s">
        <v>1743</v>
      </c>
      <c r="J251" s="12" t="s">
        <v>1743</v>
      </c>
      <c r="K251" s="44" t="s">
        <v>732</v>
      </c>
      <c r="L251" s="9" t="str">
        <f t="shared" si="69"/>
        <v>N/A</v>
      </c>
    </row>
    <row r="252" spans="1:12" x14ac:dyDescent="0.2">
      <c r="A252" s="2" t="s">
        <v>1092</v>
      </c>
      <c r="B252" s="34" t="s">
        <v>217</v>
      </c>
      <c r="C252" s="8">
        <v>0</v>
      </c>
      <c r="D252" s="43" t="str">
        <f t="shared" si="70"/>
        <v>N/A</v>
      </c>
      <c r="E252" s="8">
        <v>0</v>
      </c>
      <c r="F252" s="43" t="str">
        <f t="shared" si="71"/>
        <v>N/A</v>
      </c>
      <c r="G252" s="8">
        <v>0</v>
      </c>
      <c r="H252" s="43" t="str">
        <f t="shared" si="72"/>
        <v>N/A</v>
      </c>
      <c r="I252" s="12" t="s">
        <v>1743</v>
      </c>
      <c r="J252" s="12" t="s">
        <v>1743</v>
      </c>
      <c r="K252" s="44" t="s">
        <v>732</v>
      </c>
      <c r="L252" s="9" t="str">
        <f t="shared" si="69"/>
        <v>N/A</v>
      </c>
    </row>
    <row r="253" spans="1:12" x14ac:dyDescent="0.2">
      <c r="A253" s="2" t="s">
        <v>1093</v>
      </c>
      <c r="B253" s="34" t="s">
        <v>217</v>
      </c>
      <c r="C253" s="8" t="s">
        <v>1743</v>
      </c>
      <c r="D253" s="43" t="str">
        <f t="shared" si="70"/>
        <v>N/A</v>
      </c>
      <c r="E253" s="8" t="s">
        <v>1743</v>
      </c>
      <c r="F253" s="43" t="str">
        <f t="shared" si="71"/>
        <v>N/A</v>
      </c>
      <c r="G253" s="8" t="s">
        <v>1743</v>
      </c>
      <c r="H253" s="43" t="str">
        <f t="shared" si="72"/>
        <v>N/A</v>
      </c>
      <c r="I253" s="12" t="s">
        <v>1743</v>
      </c>
      <c r="J253" s="12" t="s">
        <v>1743</v>
      </c>
      <c r="K253" s="44" t="s">
        <v>732</v>
      </c>
      <c r="L253" s="9" t="str">
        <f t="shared" si="69"/>
        <v>N/A</v>
      </c>
    </row>
    <row r="254" spans="1:12" x14ac:dyDescent="0.2">
      <c r="A254" s="2" t="s">
        <v>1094</v>
      </c>
      <c r="B254" s="34" t="s">
        <v>217</v>
      </c>
      <c r="C254" s="8" t="s">
        <v>1743</v>
      </c>
      <c r="D254" s="43" t="str">
        <f t="shared" si="70"/>
        <v>N/A</v>
      </c>
      <c r="E254" s="8" t="s">
        <v>1743</v>
      </c>
      <c r="F254" s="43" t="str">
        <f t="shared" si="71"/>
        <v>N/A</v>
      </c>
      <c r="G254" s="8" t="s">
        <v>1743</v>
      </c>
      <c r="H254" s="43" t="str">
        <f t="shared" si="72"/>
        <v>N/A</v>
      </c>
      <c r="I254" s="12" t="s">
        <v>1743</v>
      </c>
      <c r="J254" s="12" t="s">
        <v>1743</v>
      </c>
      <c r="K254" s="44" t="s">
        <v>732</v>
      </c>
      <c r="L254" s="9" t="str">
        <f>IF(J254="Div by 0", "N/A", IF(OR(J254="N/A",K254="N/A"),"N/A", IF(J254&gt;VALUE(MID(K254,1,2)), "No", IF(J254&lt;-1*VALUE(MID(K254,1,2)), "No", "Yes"))))</f>
        <v>N/A</v>
      </c>
    </row>
    <row r="255" spans="1:12" x14ac:dyDescent="0.2">
      <c r="A255" s="6" t="s">
        <v>1095</v>
      </c>
      <c r="B255" s="34" t="s">
        <v>217</v>
      </c>
      <c r="C255" s="35">
        <v>0</v>
      </c>
      <c r="D255" s="43" t="str">
        <f t="shared" si="70"/>
        <v>N/A</v>
      </c>
      <c r="E255" s="35">
        <v>0</v>
      </c>
      <c r="F255" s="43" t="str">
        <f t="shared" si="71"/>
        <v>N/A</v>
      </c>
      <c r="G255" s="35">
        <v>0</v>
      </c>
      <c r="H255" s="43" t="str">
        <f t="shared" si="72"/>
        <v>N/A</v>
      </c>
      <c r="I255" s="12" t="s">
        <v>1743</v>
      </c>
      <c r="J255" s="12" t="s">
        <v>1743</v>
      </c>
      <c r="K255" s="44" t="s">
        <v>732</v>
      </c>
      <c r="L255" s="9" t="str">
        <f t="shared" si="69"/>
        <v>N/A</v>
      </c>
    </row>
    <row r="256" spans="1:12" x14ac:dyDescent="0.2">
      <c r="A256" s="2" t="s">
        <v>1096</v>
      </c>
      <c r="B256" s="34" t="s">
        <v>217</v>
      </c>
      <c r="C256" s="8">
        <v>0</v>
      </c>
      <c r="D256" s="43" t="str">
        <f t="shared" si="70"/>
        <v>N/A</v>
      </c>
      <c r="E256" s="8">
        <v>0</v>
      </c>
      <c r="F256" s="43" t="str">
        <f t="shared" si="71"/>
        <v>N/A</v>
      </c>
      <c r="G256" s="8">
        <v>0</v>
      </c>
      <c r="H256" s="43" t="str">
        <f t="shared" si="72"/>
        <v>N/A</v>
      </c>
      <c r="I256" s="12" t="s">
        <v>1743</v>
      </c>
      <c r="J256" s="12" t="s">
        <v>1743</v>
      </c>
      <c r="K256" s="44" t="s">
        <v>732</v>
      </c>
      <c r="L256" s="9" t="str">
        <f t="shared" si="69"/>
        <v>N/A</v>
      </c>
    </row>
    <row r="257" spans="1:12" x14ac:dyDescent="0.2">
      <c r="A257" s="2" t="s">
        <v>1097</v>
      </c>
      <c r="B257" s="34" t="s">
        <v>217</v>
      </c>
      <c r="C257" s="8">
        <v>0</v>
      </c>
      <c r="D257" s="43" t="str">
        <f t="shared" si="70"/>
        <v>N/A</v>
      </c>
      <c r="E257" s="8">
        <v>0</v>
      </c>
      <c r="F257" s="43" t="str">
        <f t="shared" si="71"/>
        <v>N/A</v>
      </c>
      <c r="G257" s="8">
        <v>0</v>
      </c>
      <c r="H257" s="43" t="str">
        <f t="shared" si="72"/>
        <v>N/A</v>
      </c>
      <c r="I257" s="12" t="s">
        <v>1743</v>
      </c>
      <c r="J257" s="12" t="s">
        <v>1743</v>
      </c>
      <c r="K257" s="44" t="s">
        <v>732</v>
      </c>
      <c r="L257" s="9" t="str">
        <f t="shared" si="69"/>
        <v>N/A</v>
      </c>
    </row>
    <row r="258" spans="1:12" x14ac:dyDescent="0.2">
      <c r="A258" s="2" t="s">
        <v>1098</v>
      </c>
      <c r="B258" s="34" t="s">
        <v>217</v>
      </c>
      <c r="C258" s="8">
        <v>0</v>
      </c>
      <c r="D258" s="43" t="str">
        <f t="shared" si="70"/>
        <v>N/A</v>
      </c>
      <c r="E258" s="8">
        <v>0</v>
      </c>
      <c r="F258" s="43" t="str">
        <f t="shared" si="71"/>
        <v>N/A</v>
      </c>
      <c r="G258" s="8">
        <v>0</v>
      </c>
      <c r="H258" s="43" t="str">
        <f t="shared" si="72"/>
        <v>N/A</v>
      </c>
      <c r="I258" s="12" t="s">
        <v>1743</v>
      </c>
      <c r="J258" s="12" t="s">
        <v>1743</v>
      </c>
      <c r="K258" s="44" t="s">
        <v>732</v>
      </c>
      <c r="L258" s="9" t="str">
        <f t="shared" si="69"/>
        <v>N/A</v>
      </c>
    </row>
    <row r="259" spans="1:12" x14ac:dyDescent="0.2">
      <c r="A259" s="2" t="s">
        <v>1099</v>
      </c>
      <c r="B259" s="34" t="s">
        <v>217</v>
      </c>
      <c r="C259" s="8">
        <v>0</v>
      </c>
      <c r="D259" s="43" t="str">
        <f t="shared" si="70"/>
        <v>N/A</v>
      </c>
      <c r="E259" s="8">
        <v>0</v>
      </c>
      <c r="F259" s="43" t="str">
        <f t="shared" si="71"/>
        <v>N/A</v>
      </c>
      <c r="G259" s="8">
        <v>0</v>
      </c>
      <c r="H259" s="43" t="str">
        <f t="shared" si="72"/>
        <v>N/A</v>
      </c>
      <c r="I259" s="12" t="s">
        <v>1743</v>
      </c>
      <c r="J259" s="12" t="s">
        <v>1743</v>
      </c>
      <c r="K259" s="44" t="s">
        <v>732</v>
      </c>
      <c r="L259" s="9" t="str">
        <f t="shared" si="69"/>
        <v>N/A</v>
      </c>
    </row>
    <row r="260" spans="1:12" x14ac:dyDescent="0.2">
      <c r="A260" s="2" t="s">
        <v>1100</v>
      </c>
      <c r="B260" s="34" t="s">
        <v>217</v>
      </c>
      <c r="C260" s="8" t="s">
        <v>1743</v>
      </c>
      <c r="D260" s="43" t="str">
        <f t="shared" si="70"/>
        <v>N/A</v>
      </c>
      <c r="E260" s="8" t="s">
        <v>1743</v>
      </c>
      <c r="F260" s="43" t="str">
        <f t="shared" si="71"/>
        <v>N/A</v>
      </c>
      <c r="G260" s="8" t="s">
        <v>1743</v>
      </c>
      <c r="H260" s="43" t="str">
        <f t="shared" si="72"/>
        <v>N/A</v>
      </c>
      <c r="I260" s="12" t="s">
        <v>1743</v>
      </c>
      <c r="J260" s="12" t="s">
        <v>1743</v>
      </c>
      <c r="K260" s="44" t="s">
        <v>732</v>
      </c>
      <c r="L260" s="9" t="str">
        <f t="shared" si="69"/>
        <v>N/A</v>
      </c>
    </row>
    <row r="261" spans="1:12" x14ac:dyDescent="0.2">
      <c r="A261" s="2" t="s">
        <v>1101</v>
      </c>
      <c r="B261" s="34" t="s">
        <v>217</v>
      </c>
      <c r="C261" s="8" t="s">
        <v>1743</v>
      </c>
      <c r="D261" s="43" t="str">
        <f t="shared" si="70"/>
        <v>N/A</v>
      </c>
      <c r="E261" s="8" t="s">
        <v>1743</v>
      </c>
      <c r="F261" s="43" t="str">
        <f t="shared" si="71"/>
        <v>N/A</v>
      </c>
      <c r="G261" s="8" t="s">
        <v>1743</v>
      </c>
      <c r="H261" s="43" t="str">
        <f t="shared" si="72"/>
        <v>N/A</v>
      </c>
      <c r="I261" s="12" t="s">
        <v>1743</v>
      </c>
      <c r="J261" s="12" t="s">
        <v>1743</v>
      </c>
      <c r="K261" s="44" t="s">
        <v>732</v>
      </c>
      <c r="L261" s="9" t="str">
        <f>IF(J261="Div by 0", "N/A", IF(OR(J261="N/A",K261="N/A"),"N/A", IF(J261&gt;VALUE(MID(K261,1,2)), "No", IF(J261&lt;-1*VALUE(MID(K261,1,2)), "No", "Yes"))))</f>
        <v>N/A</v>
      </c>
    </row>
    <row r="262" spans="1:12" x14ac:dyDescent="0.2">
      <c r="A262" s="2" t="s">
        <v>1102</v>
      </c>
      <c r="B262" s="34" t="s">
        <v>217</v>
      </c>
      <c r="C262" s="35">
        <v>0</v>
      </c>
      <c r="D262" s="43" t="str">
        <f t="shared" si="70"/>
        <v>N/A</v>
      </c>
      <c r="E262" s="35">
        <v>0</v>
      </c>
      <c r="F262" s="43" t="str">
        <f t="shared" si="71"/>
        <v>N/A</v>
      </c>
      <c r="G262" s="35">
        <v>0</v>
      </c>
      <c r="H262" s="43" t="str">
        <f t="shared" si="72"/>
        <v>N/A</v>
      </c>
      <c r="I262" s="12" t="s">
        <v>1743</v>
      </c>
      <c r="J262" s="12" t="s">
        <v>1743</v>
      </c>
      <c r="K262" s="44" t="s">
        <v>732</v>
      </c>
      <c r="L262" s="9" t="str">
        <f t="shared" si="69"/>
        <v>N/A</v>
      </c>
    </row>
    <row r="263" spans="1:12" x14ac:dyDescent="0.2">
      <c r="A263" s="6" t="s">
        <v>1103</v>
      </c>
      <c r="B263" s="34" t="s">
        <v>217</v>
      </c>
      <c r="C263" s="35">
        <v>0</v>
      </c>
      <c r="D263" s="43" t="str">
        <f t="shared" si="70"/>
        <v>N/A</v>
      </c>
      <c r="E263" s="35">
        <v>0</v>
      </c>
      <c r="F263" s="43" t="str">
        <f t="shared" si="71"/>
        <v>N/A</v>
      </c>
      <c r="G263" s="35">
        <v>0</v>
      </c>
      <c r="H263" s="43" t="str">
        <f t="shared" si="72"/>
        <v>N/A</v>
      </c>
      <c r="I263" s="12" t="s">
        <v>1743</v>
      </c>
      <c r="J263" s="12" t="s">
        <v>1743</v>
      </c>
      <c r="K263" s="44" t="s">
        <v>732</v>
      </c>
      <c r="L263" s="9" t="str">
        <f t="shared" si="69"/>
        <v>N/A</v>
      </c>
    </row>
    <row r="264" spans="1:12" x14ac:dyDescent="0.2">
      <c r="A264" s="2" t="s">
        <v>1104</v>
      </c>
      <c r="B264" s="34" t="s">
        <v>217</v>
      </c>
      <c r="C264" s="8">
        <v>0</v>
      </c>
      <c r="D264" s="43" t="str">
        <f t="shared" si="70"/>
        <v>N/A</v>
      </c>
      <c r="E264" s="8">
        <v>0</v>
      </c>
      <c r="F264" s="43" t="str">
        <f t="shared" si="71"/>
        <v>N/A</v>
      </c>
      <c r="G264" s="8">
        <v>0</v>
      </c>
      <c r="H264" s="43" t="str">
        <f t="shared" si="72"/>
        <v>N/A</v>
      </c>
      <c r="I264" s="12" t="s">
        <v>1743</v>
      </c>
      <c r="J264" s="12" t="s">
        <v>1743</v>
      </c>
      <c r="K264" s="44" t="s">
        <v>732</v>
      </c>
      <c r="L264" s="9" t="str">
        <f t="shared" si="69"/>
        <v>N/A</v>
      </c>
    </row>
    <row r="265" spans="1:12" x14ac:dyDescent="0.2">
      <c r="A265" s="2" t="s">
        <v>1105</v>
      </c>
      <c r="B265" s="34" t="s">
        <v>217</v>
      </c>
      <c r="C265" s="8">
        <v>0</v>
      </c>
      <c r="D265" s="43" t="str">
        <f t="shared" si="70"/>
        <v>N/A</v>
      </c>
      <c r="E265" s="8">
        <v>0</v>
      </c>
      <c r="F265" s="43" t="str">
        <f t="shared" si="71"/>
        <v>N/A</v>
      </c>
      <c r="G265" s="8">
        <v>0</v>
      </c>
      <c r="H265" s="43" t="str">
        <f t="shared" si="72"/>
        <v>N/A</v>
      </c>
      <c r="I265" s="12" t="s">
        <v>1743</v>
      </c>
      <c r="J265" s="12" t="s">
        <v>1743</v>
      </c>
      <c r="K265" s="44" t="s">
        <v>732</v>
      </c>
      <c r="L265" s="9" t="str">
        <f t="shared" si="69"/>
        <v>N/A</v>
      </c>
    </row>
    <row r="266" spans="1:12" x14ac:dyDescent="0.2">
      <c r="A266" s="2" t="s">
        <v>1106</v>
      </c>
      <c r="B266" s="34" t="s">
        <v>217</v>
      </c>
      <c r="C266" s="8">
        <v>0</v>
      </c>
      <c r="D266" s="43" t="str">
        <f t="shared" si="70"/>
        <v>N/A</v>
      </c>
      <c r="E266" s="8">
        <v>0</v>
      </c>
      <c r="F266" s="43" t="str">
        <f t="shared" si="71"/>
        <v>N/A</v>
      </c>
      <c r="G266" s="8">
        <v>0</v>
      </c>
      <c r="H266" s="43" t="str">
        <f t="shared" si="72"/>
        <v>N/A</v>
      </c>
      <c r="I266" s="12" t="s">
        <v>1743</v>
      </c>
      <c r="J266" s="12" t="s">
        <v>1743</v>
      </c>
      <c r="K266" s="44" t="s">
        <v>732</v>
      </c>
      <c r="L266" s="9" t="str">
        <f t="shared" si="69"/>
        <v>N/A</v>
      </c>
    </row>
    <row r="267" spans="1:12" x14ac:dyDescent="0.2">
      <c r="A267" s="2" t="s">
        <v>1107</v>
      </c>
      <c r="B267" s="34" t="s">
        <v>217</v>
      </c>
      <c r="C267" s="8">
        <v>0</v>
      </c>
      <c r="D267" s="43" t="str">
        <f t="shared" si="70"/>
        <v>N/A</v>
      </c>
      <c r="E267" s="8">
        <v>0</v>
      </c>
      <c r="F267" s="43" t="str">
        <f t="shared" si="71"/>
        <v>N/A</v>
      </c>
      <c r="G267" s="8">
        <v>0</v>
      </c>
      <c r="H267" s="43" t="str">
        <f t="shared" si="72"/>
        <v>N/A</v>
      </c>
      <c r="I267" s="12" t="s">
        <v>1743</v>
      </c>
      <c r="J267" s="12" t="s">
        <v>1743</v>
      </c>
      <c r="K267" s="44" t="s">
        <v>732</v>
      </c>
      <c r="L267" s="9" t="str">
        <f t="shared" si="69"/>
        <v>N/A</v>
      </c>
    </row>
    <row r="268" spans="1:12" x14ac:dyDescent="0.2">
      <c r="A268" s="2" t="s">
        <v>1108</v>
      </c>
      <c r="B268" s="34" t="s">
        <v>217</v>
      </c>
      <c r="C268" s="8" t="s">
        <v>1743</v>
      </c>
      <c r="D268" s="43" t="str">
        <f t="shared" si="70"/>
        <v>N/A</v>
      </c>
      <c r="E268" s="8" t="s">
        <v>1743</v>
      </c>
      <c r="F268" s="43" t="str">
        <f t="shared" si="71"/>
        <v>N/A</v>
      </c>
      <c r="G268" s="8" t="s">
        <v>1743</v>
      </c>
      <c r="H268" s="43" t="str">
        <f t="shared" si="72"/>
        <v>N/A</v>
      </c>
      <c r="I268" s="12" t="s">
        <v>1743</v>
      </c>
      <c r="J268" s="12" t="s">
        <v>1743</v>
      </c>
      <c r="K268" s="44" t="s">
        <v>732</v>
      </c>
      <c r="L268" s="9" t="str">
        <f t="shared" si="69"/>
        <v>N/A</v>
      </c>
    </row>
    <row r="269" spans="1:12" x14ac:dyDescent="0.2">
      <c r="A269" s="2" t="s">
        <v>1109</v>
      </c>
      <c r="B269" s="34" t="s">
        <v>217</v>
      </c>
      <c r="C269" s="35">
        <v>0</v>
      </c>
      <c r="D269" s="43" t="str">
        <f t="shared" si="70"/>
        <v>N/A</v>
      </c>
      <c r="E269" s="35">
        <v>0</v>
      </c>
      <c r="F269" s="43" t="str">
        <f t="shared" si="71"/>
        <v>N/A</v>
      </c>
      <c r="G269" s="35">
        <v>0</v>
      </c>
      <c r="H269" s="43" t="str">
        <f t="shared" si="72"/>
        <v>N/A</v>
      </c>
      <c r="I269" s="12" t="s">
        <v>1743</v>
      </c>
      <c r="J269" s="12" t="s">
        <v>1743</v>
      </c>
      <c r="K269" s="44" t="s">
        <v>732</v>
      </c>
      <c r="L269" s="9" t="str">
        <f t="shared" si="69"/>
        <v>N/A</v>
      </c>
    </row>
    <row r="270" spans="1:12" x14ac:dyDescent="0.2">
      <c r="A270" s="2" t="s">
        <v>1110</v>
      </c>
      <c r="B270" s="34" t="s">
        <v>217</v>
      </c>
      <c r="C270" s="35">
        <v>0</v>
      </c>
      <c r="D270" s="43" t="str">
        <f t="shared" si="70"/>
        <v>N/A</v>
      </c>
      <c r="E270" s="35">
        <v>0</v>
      </c>
      <c r="F270" s="43" t="str">
        <f t="shared" si="71"/>
        <v>N/A</v>
      </c>
      <c r="G270" s="35">
        <v>0</v>
      </c>
      <c r="H270" s="43" t="str">
        <f t="shared" si="72"/>
        <v>N/A</v>
      </c>
      <c r="I270" s="12" t="s">
        <v>1743</v>
      </c>
      <c r="J270" s="12" t="s">
        <v>1743</v>
      </c>
      <c r="K270" s="44" t="s">
        <v>732</v>
      </c>
      <c r="L270" s="9" t="str">
        <f t="shared" si="69"/>
        <v>N/A</v>
      </c>
    </row>
    <row r="271" spans="1:12" x14ac:dyDescent="0.2">
      <c r="A271" s="2" t="s">
        <v>1111</v>
      </c>
      <c r="B271" s="34" t="s">
        <v>217</v>
      </c>
      <c r="C271" s="35">
        <v>0</v>
      </c>
      <c r="D271" s="43" t="str">
        <f t="shared" si="70"/>
        <v>N/A</v>
      </c>
      <c r="E271" s="35">
        <v>0</v>
      </c>
      <c r="F271" s="43" t="str">
        <f t="shared" si="71"/>
        <v>N/A</v>
      </c>
      <c r="G271" s="35">
        <v>0</v>
      </c>
      <c r="H271" s="43" t="str">
        <f t="shared" si="72"/>
        <v>N/A</v>
      </c>
      <c r="I271" s="12" t="s">
        <v>1743</v>
      </c>
      <c r="J271" s="12" t="s">
        <v>1743</v>
      </c>
      <c r="K271" s="44" t="s">
        <v>732</v>
      </c>
      <c r="L271" s="9" t="str">
        <f t="shared" si="69"/>
        <v>N/A</v>
      </c>
    </row>
    <row r="272" spans="1:12" x14ac:dyDescent="0.2">
      <c r="A272" s="2" t="s">
        <v>1112</v>
      </c>
      <c r="B272" s="34" t="s">
        <v>217</v>
      </c>
      <c r="C272" s="35">
        <v>0</v>
      </c>
      <c r="D272" s="43" t="str">
        <f t="shared" si="70"/>
        <v>N/A</v>
      </c>
      <c r="E272" s="35">
        <v>0</v>
      </c>
      <c r="F272" s="43" t="str">
        <f t="shared" si="71"/>
        <v>N/A</v>
      </c>
      <c r="G272" s="35">
        <v>0</v>
      </c>
      <c r="H272" s="43" t="str">
        <f t="shared" si="72"/>
        <v>N/A</v>
      </c>
      <c r="I272" s="12" t="s">
        <v>1743</v>
      </c>
      <c r="J272" s="12" t="s">
        <v>1743</v>
      </c>
      <c r="K272" s="44" t="s">
        <v>732</v>
      </c>
      <c r="L272" s="9" t="str">
        <f t="shared" si="69"/>
        <v>N/A</v>
      </c>
    </row>
    <row r="273" spans="1:12" x14ac:dyDescent="0.2">
      <c r="A273" s="71" t="s">
        <v>157</v>
      </c>
      <c r="B273" s="34" t="s">
        <v>217</v>
      </c>
      <c r="C273" s="35">
        <v>0</v>
      </c>
      <c r="D273" s="43" t="str">
        <f t="shared" si="70"/>
        <v>N/A</v>
      </c>
      <c r="E273" s="35">
        <v>0</v>
      </c>
      <c r="F273" s="43" t="str">
        <f t="shared" si="71"/>
        <v>N/A</v>
      </c>
      <c r="G273" s="35">
        <v>0</v>
      </c>
      <c r="H273" s="43" t="str">
        <f t="shared" si="72"/>
        <v>N/A</v>
      </c>
      <c r="I273" s="12" t="s">
        <v>1743</v>
      </c>
      <c r="J273" s="12" t="s">
        <v>1743</v>
      </c>
      <c r="K273" s="44" t="s">
        <v>732</v>
      </c>
      <c r="L273" s="9" t="str">
        <f t="shared" si="69"/>
        <v>N/A</v>
      </c>
    </row>
    <row r="274" spans="1:12" x14ac:dyDescent="0.2">
      <c r="A274" s="2" t="s">
        <v>158</v>
      </c>
      <c r="B274" s="47" t="s">
        <v>221</v>
      </c>
      <c r="C274" s="1">
        <v>1</v>
      </c>
      <c r="D274" s="43" t="str">
        <f t="shared" ref="D274:D275" si="73">IF($B274="N/A","N/A",IF(C274&gt;0,"No",IF(C274&lt;0,"No","Yes")))</f>
        <v>No</v>
      </c>
      <c r="E274" s="1">
        <v>0</v>
      </c>
      <c r="F274" s="43" t="str">
        <f t="shared" ref="F274:F275" si="74">IF($B274="N/A","N/A",IF(E274&gt;0,"No",IF(E274&lt;0,"No","Yes")))</f>
        <v>Yes</v>
      </c>
      <c r="G274" s="1">
        <v>0</v>
      </c>
      <c r="H274" s="43" t="str">
        <f t="shared" ref="H274:H275" si="75">IF($B274="N/A","N/A",IF(G274&gt;0,"No",IF(G274&lt;0,"No","Yes")))</f>
        <v>Yes</v>
      </c>
      <c r="I274" s="12">
        <v>-100</v>
      </c>
      <c r="J274" s="12" t="s">
        <v>1743</v>
      </c>
      <c r="K274" s="44" t="s">
        <v>732</v>
      </c>
      <c r="L274" s="9" t="str">
        <f t="shared" si="69"/>
        <v>N/A</v>
      </c>
    </row>
    <row r="275" spans="1:12" x14ac:dyDescent="0.2">
      <c r="A275" s="2" t="s">
        <v>159</v>
      </c>
      <c r="B275" s="47" t="s">
        <v>221</v>
      </c>
      <c r="C275" s="1">
        <v>0</v>
      </c>
      <c r="D275" s="43" t="str">
        <f t="shared" si="73"/>
        <v>Yes</v>
      </c>
      <c r="E275" s="1">
        <v>0</v>
      </c>
      <c r="F275" s="43" t="str">
        <f t="shared" si="74"/>
        <v>Yes</v>
      </c>
      <c r="G275" s="1">
        <v>0</v>
      </c>
      <c r="H275" s="43" t="str">
        <f t="shared" si="75"/>
        <v>Yes</v>
      </c>
      <c r="I275" s="12" t="s">
        <v>1743</v>
      </c>
      <c r="J275" s="12" t="s">
        <v>1743</v>
      </c>
      <c r="K275" s="44" t="s">
        <v>732</v>
      </c>
      <c r="L275" s="9" t="str">
        <f t="shared" si="69"/>
        <v>N/A</v>
      </c>
    </row>
    <row r="276" spans="1:12" x14ac:dyDescent="0.2">
      <c r="A276" s="16" t="s">
        <v>689</v>
      </c>
      <c r="B276" s="1" t="s">
        <v>217</v>
      </c>
      <c r="C276" s="1" t="s">
        <v>217</v>
      </c>
      <c r="D276" s="11" t="str">
        <f t="shared" ref="D276:D283" si="76">IF($B276="N/A","N/A",IF(C276&gt;10,"No",IF(C276&lt;-10,"No","Yes")))</f>
        <v>N/A</v>
      </c>
      <c r="E276" s="1">
        <v>172332</v>
      </c>
      <c r="F276" s="11" t="str">
        <f t="shared" ref="F276:F277" si="77">IF($B276="N/A","N/A",IF(E276&gt;10,"No",IF(E276&lt;-10,"No","Yes")))</f>
        <v>N/A</v>
      </c>
      <c r="G276" s="1">
        <v>219659</v>
      </c>
      <c r="H276" s="11" t="str">
        <f t="shared" ref="H276:H277" si="78">IF($B276="N/A","N/A",IF(G276&gt;10,"No",IF(G276&lt;-10,"No","Yes")))</f>
        <v>N/A</v>
      </c>
      <c r="I276" s="12" t="s">
        <v>217</v>
      </c>
      <c r="J276" s="12">
        <v>27.46</v>
      </c>
      <c r="K276" s="1" t="s">
        <v>217</v>
      </c>
      <c r="L276" s="9" t="str">
        <f t="shared" ref="L276:L277" si="79">IF(J276="Div by 0", "N/A", IF(K276="N/A","N/A", IF(J276&gt;VALUE(MID(K276,1,2)), "No", IF(J276&lt;-1*VALUE(MID(K276,1,2)), "No", "Yes"))))</f>
        <v>N/A</v>
      </c>
    </row>
    <row r="277" spans="1:12" x14ac:dyDescent="0.2">
      <c r="A277" s="16" t="s">
        <v>690</v>
      </c>
      <c r="B277" s="1" t="s">
        <v>217</v>
      </c>
      <c r="C277" s="1" t="s">
        <v>217</v>
      </c>
      <c r="D277" s="11" t="str">
        <f t="shared" si="76"/>
        <v>N/A</v>
      </c>
      <c r="E277" s="1">
        <v>149168.16667000001</v>
      </c>
      <c r="F277" s="11" t="str">
        <f t="shared" si="77"/>
        <v>N/A</v>
      </c>
      <c r="G277" s="1">
        <v>174918.75</v>
      </c>
      <c r="H277" s="11" t="str">
        <f t="shared" si="78"/>
        <v>N/A</v>
      </c>
      <c r="I277" s="12" t="s">
        <v>217</v>
      </c>
      <c r="J277" s="12">
        <v>17.260000000000002</v>
      </c>
      <c r="K277" s="1" t="s">
        <v>217</v>
      </c>
      <c r="L277" s="9" t="str">
        <f t="shared" si="79"/>
        <v>N/A</v>
      </c>
    </row>
    <row r="278" spans="1:12" x14ac:dyDescent="0.2">
      <c r="A278" s="16" t="s">
        <v>691</v>
      </c>
      <c r="B278" s="1" t="s">
        <v>217</v>
      </c>
      <c r="C278" s="1">
        <v>1768</v>
      </c>
      <c r="D278" s="11" t="str">
        <f t="shared" si="76"/>
        <v>N/A</v>
      </c>
      <c r="E278" s="1">
        <v>1765</v>
      </c>
      <c r="F278" s="11" t="str">
        <f t="shared" ref="F278:F283" si="80">IF($B278="N/A","N/A",IF(E278&gt;10,"No",IF(E278&lt;-10,"No","Yes")))</f>
        <v>N/A</v>
      </c>
      <c r="G278" s="1">
        <v>1621</v>
      </c>
      <c r="H278" s="11" t="str">
        <f t="shared" ref="H278:H283" si="81">IF($B278="N/A","N/A",IF(G278&gt;10,"No",IF(G278&lt;-10,"No","Yes")))</f>
        <v>N/A</v>
      </c>
      <c r="I278" s="12">
        <v>-0.17</v>
      </c>
      <c r="J278" s="12">
        <v>-8.16</v>
      </c>
      <c r="K278" s="1" t="s">
        <v>217</v>
      </c>
      <c r="L278" s="9" t="str">
        <f t="shared" ref="L278:L284" si="82">IF(J278="Div by 0", "N/A", IF(K278="N/A","N/A", IF(J278&gt;VALUE(MID(K278,1,2)), "No", IF(J278&lt;-1*VALUE(MID(K278,1,2)), "No", "Yes"))))</f>
        <v>N/A</v>
      </c>
    </row>
    <row r="279" spans="1:12" x14ac:dyDescent="0.2">
      <c r="A279" s="16" t="s">
        <v>692</v>
      </c>
      <c r="B279" s="1" t="s">
        <v>217</v>
      </c>
      <c r="C279" s="1">
        <v>1799</v>
      </c>
      <c r="D279" s="11" t="str">
        <f t="shared" si="76"/>
        <v>N/A</v>
      </c>
      <c r="E279" s="1">
        <v>1803</v>
      </c>
      <c r="F279" s="11" t="str">
        <f t="shared" si="80"/>
        <v>N/A</v>
      </c>
      <c r="G279" s="1">
        <v>1691</v>
      </c>
      <c r="H279" s="11" t="str">
        <f t="shared" si="81"/>
        <v>N/A</v>
      </c>
      <c r="I279" s="12">
        <v>0.2223</v>
      </c>
      <c r="J279" s="12">
        <v>-6.21</v>
      </c>
      <c r="K279" s="1" t="s">
        <v>217</v>
      </c>
      <c r="L279" s="9" t="str">
        <f t="shared" si="82"/>
        <v>N/A</v>
      </c>
    </row>
    <row r="280" spans="1:12" x14ac:dyDescent="0.2">
      <c r="A280" s="16" t="s">
        <v>693</v>
      </c>
      <c r="B280" s="1" t="s">
        <v>217</v>
      </c>
      <c r="C280" s="1" t="s">
        <v>1743</v>
      </c>
      <c r="D280" s="11" t="str">
        <f t="shared" si="76"/>
        <v>N/A</v>
      </c>
      <c r="E280" s="1">
        <v>218.58333332999999</v>
      </c>
      <c r="F280" s="11" t="str">
        <f t="shared" si="80"/>
        <v>N/A</v>
      </c>
      <c r="G280" s="1">
        <v>211</v>
      </c>
      <c r="H280" s="11" t="str">
        <f t="shared" si="81"/>
        <v>N/A</v>
      </c>
      <c r="I280" s="12" t="s">
        <v>1743</v>
      </c>
      <c r="J280" s="12">
        <v>-3.47</v>
      </c>
      <c r="K280" s="1" t="s">
        <v>217</v>
      </c>
      <c r="L280" s="9" t="str">
        <f t="shared" si="82"/>
        <v>N/A</v>
      </c>
    </row>
    <row r="281" spans="1:12" x14ac:dyDescent="0.2">
      <c r="A281" s="16" t="s">
        <v>694</v>
      </c>
      <c r="B281" s="1" t="s">
        <v>217</v>
      </c>
      <c r="C281" s="1">
        <v>3065</v>
      </c>
      <c r="D281" s="11" t="str">
        <f t="shared" si="76"/>
        <v>N/A</v>
      </c>
      <c r="E281" s="1">
        <v>4103</v>
      </c>
      <c r="F281" s="11" t="str">
        <f t="shared" si="80"/>
        <v>N/A</v>
      </c>
      <c r="G281" s="1">
        <v>5509</v>
      </c>
      <c r="H281" s="11" t="str">
        <f t="shared" si="81"/>
        <v>N/A</v>
      </c>
      <c r="I281" s="12">
        <v>33.869999999999997</v>
      </c>
      <c r="J281" s="12">
        <v>34.270000000000003</v>
      </c>
      <c r="K281" s="1" t="s">
        <v>217</v>
      </c>
      <c r="L281" s="9" t="str">
        <f t="shared" si="82"/>
        <v>N/A</v>
      </c>
    </row>
    <row r="282" spans="1:12" x14ac:dyDescent="0.2">
      <c r="A282" s="16" t="s">
        <v>695</v>
      </c>
      <c r="B282" s="1" t="s">
        <v>217</v>
      </c>
      <c r="C282" s="1">
        <v>3805</v>
      </c>
      <c r="D282" s="11" t="str">
        <f t="shared" si="76"/>
        <v>N/A</v>
      </c>
      <c r="E282" s="1">
        <v>5105</v>
      </c>
      <c r="F282" s="11" t="str">
        <f t="shared" si="80"/>
        <v>N/A</v>
      </c>
      <c r="G282" s="1">
        <v>6598</v>
      </c>
      <c r="H282" s="11" t="str">
        <f t="shared" si="81"/>
        <v>N/A</v>
      </c>
      <c r="I282" s="12">
        <v>34.17</v>
      </c>
      <c r="J282" s="12">
        <v>29.25</v>
      </c>
      <c r="K282" s="1" t="s">
        <v>217</v>
      </c>
      <c r="L282" s="9" t="str">
        <f t="shared" si="82"/>
        <v>N/A</v>
      </c>
    </row>
    <row r="283" spans="1:12" ht="25.5" x14ac:dyDescent="0.2">
      <c r="A283" s="16" t="s">
        <v>696</v>
      </c>
      <c r="B283" s="1" t="s">
        <v>217</v>
      </c>
      <c r="C283" s="1">
        <v>2775.0833333</v>
      </c>
      <c r="D283" s="11" t="str">
        <f t="shared" si="76"/>
        <v>N/A</v>
      </c>
      <c r="E283" s="1">
        <v>3542.5833333</v>
      </c>
      <c r="F283" s="11" t="str">
        <f t="shared" si="80"/>
        <v>N/A</v>
      </c>
      <c r="G283" s="1">
        <v>4901.0833333</v>
      </c>
      <c r="H283" s="11" t="str">
        <f t="shared" si="81"/>
        <v>N/A</v>
      </c>
      <c r="I283" s="12">
        <v>27.66</v>
      </c>
      <c r="J283" s="12">
        <v>38.35</v>
      </c>
      <c r="K283" s="1" t="s">
        <v>217</v>
      </c>
      <c r="L283" s="9" t="str">
        <f t="shared" si="82"/>
        <v>N/A</v>
      </c>
    </row>
    <row r="284" spans="1:12" x14ac:dyDescent="0.2">
      <c r="A284" s="16" t="s">
        <v>403</v>
      </c>
      <c r="B284" s="34" t="s">
        <v>294</v>
      </c>
      <c r="C284" s="8">
        <v>13.5637474</v>
      </c>
      <c r="D284" s="43" t="str">
        <f>IF($B284="N/A","N/A",IF(C284&lt;=40,"Yes","No"))</f>
        <v>Yes</v>
      </c>
      <c r="E284" s="8">
        <v>16.683609156999999</v>
      </c>
      <c r="F284" s="43" t="str">
        <f>IF($B284="N/A","N/A",IF(E284&lt;=40,"Yes","No"))</f>
        <v>Yes</v>
      </c>
      <c r="G284" s="8">
        <v>20.313421828999999</v>
      </c>
      <c r="H284" s="43" t="str">
        <f>IF($B284="N/A","N/A",IF(G284&lt;=40,"Yes","No"))</f>
        <v>Yes</v>
      </c>
      <c r="I284" s="12">
        <v>23</v>
      </c>
      <c r="J284" s="12">
        <v>21.76</v>
      </c>
      <c r="K284" s="44" t="s">
        <v>734</v>
      </c>
      <c r="L284" s="9" t="str">
        <f t="shared" si="82"/>
        <v>No</v>
      </c>
    </row>
    <row r="285" spans="1:12" x14ac:dyDescent="0.2">
      <c r="A285" s="16" t="s">
        <v>697</v>
      </c>
      <c r="B285" s="1" t="s">
        <v>217</v>
      </c>
      <c r="C285" s="1" t="s">
        <v>217</v>
      </c>
      <c r="D285" s="11" t="str">
        <f t="shared" ref="D285:D303" si="83">IF($B285="N/A","N/A",IF(C285&gt;10,"No",IF(C285&lt;-10,"No","Yes")))</f>
        <v>N/A</v>
      </c>
      <c r="E285" s="1">
        <v>1098</v>
      </c>
      <c r="F285" s="11" t="str">
        <f t="shared" ref="F285:F286" si="84">IF($B285="N/A","N/A",IF(E285&gt;10,"No",IF(E285&lt;-10,"No","Yes")))</f>
        <v>N/A</v>
      </c>
      <c r="G285" s="1">
        <v>1072</v>
      </c>
      <c r="H285" s="11" t="str">
        <f t="shared" ref="H285:H286" si="85">IF($B285="N/A","N/A",IF(G285&gt;10,"No",IF(G285&lt;-10,"No","Yes")))</f>
        <v>N/A</v>
      </c>
      <c r="I285" s="12" t="s">
        <v>217</v>
      </c>
      <c r="J285" s="12">
        <v>-2.37</v>
      </c>
      <c r="K285" s="1" t="s">
        <v>217</v>
      </c>
      <c r="L285" s="9" t="str">
        <f t="shared" ref="L285:L286" si="86">IF(J285="Div by 0", "N/A", IF(K285="N/A","N/A", IF(J285&gt;VALUE(MID(K285,1,2)), "No", IF(J285&lt;-1*VALUE(MID(K285,1,2)), "No", "Yes"))))</f>
        <v>N/A</v>
      </c>
    </row>
    <row r="286" spans="1:12" x14ac:dyDescent="0.2">
      <c r="A286" s="16" t="s">
        <v>698</v>
      </c>
      <c r="B286" s="1" t="s">
        <v>217</v>
      </c>
      <c r="C286" s="1" t="s">
        <v>217</v>
      </c>
      <c r="D286" s="11" t="str">
        <f t="shared" si="83"/>
        <v>N/A</v>
      </c>
      <c r="E286" s="1">
        <v>497.16666666999998</v>
      </c>
      <c r="F286" s="11" t="str">
        <f t="shared" si="84"/>
        <v>N/A</v>
      </c>
      <c r="G286" s="1">
        <v>551.25</v>
      </c>
      <c r="H286" s="11" t="str">
        <f t="shared" si="85"/>
        <v>N/A</v>
      </c>
      <c r="I286" s="12" t="s">
        <v>217</v>
      </c>
      <c r="J286" s="12">
        <v>10.88</v>
      </c>
      <c r="K286" s="1" t="s">
        <v>217</v>
      </c>
      <c r="L286" s="9" t="str">
        <f t="shared" si="86"/>
        <v>N/A</v>
      </c>
    </row>
    <row r="287" spans="1:12" x14ac:dyDescent="0.2">
      <c r="A287" s="16" t="s">
        <v>699</v>
      </c>
      <c r="B287" s="1" t="s">
        <v>217</v>
      </c>
      <c r="C287" s="1" t="s">
        <v>217</v>
      </c>
      <c r="D287" s="11" t="str">
        <f t="shared" si="83"/>
        <v>N/A</v>
      </c>
      <c r="E287" s="1">
        <v>0</v>
      </c>
      <c r="F287" s="11" t="str">
        <f t="shared" ref="F287:F288" si="87">IF($B287="N/A","N/A",IF(E287&gt;10,"No",IF(E287&lt;-10,"No","Yes")))</f>
        <v>N/A</v>
      </c>
      <c r="G287" s="1">
        <v>0</v>
      </c>
      <c r="H287" s="11" t="str">
        <f t="shared" ref="H287:H288" si="88">IF($B287="N/A","N/A",IF(G287&gt;10,"No",IF(G287&lt;-10,"No","Yes")))</f>
        <v>N/A</v>
      </c>
      <c r="I287" s="12" t="s">
        <v>217</v>
      </c>
      <c r="J287" s="12" t="s">
        <v>1743</v>
      </c>
      <c r="K287" s="1" t="s">
        <v>217</v>
      </c>
      <c r="L287" s="9" t="str">
        <f t="shared" ref="L287:L288" si="89">IF(J287="Div by 0", "N/A", IF(K287="N/A","N/A", IF(J287&gt;VALUE(MID(K287,1,2)), "No", IF(J287&lt;-1*VALUE(MID(K287,1,2)), "No", "Yes"))))</f>
        <v>N/A</v>
      </c>
    </row>
    <row r="288" spans="1:12" x14ac:dyDescent="0.2">
      <c r="A288" s="16" t="s">
        <v>711</v>
      </c>
      <c r="B288" s="1" t="s">
        <v>217</v>
      </c>
      <c r="C288" s="1" t="s">
        <v>217</v>
      </c>
      <c r="D288" s="11" t="str">
        <f t="shared" si="83"/>
        <v>N/A</v>
      </c>
      <c r="E288" s="1">
        <v>0</v>
      </c>
      <c r="F288" s="11" t="str">
        <f t="shared" si="87"/>
        <v>N/A</v>
      </c>
      <c r="G288" s="1">
        <v>0</v>
      </c>
      <c r="H288" s="11" t="str">
        <f t="shared" si="88"/>
        <v>N/A</v>
      </c>
      <c r="I288" s="12" t="s">
        <v>217</v>
      </c>
      <c r="J288" s="12" t="s">
        <v>1743</v>
      </c>
      <c r="K288" s="1" t="s">
        <v>217</v>
      </c>
      <c r="L288" s="9" t="str">
        <f t="shared" si="89"/>
        <v>N/A</v>
      </c>
    </row>
    <row r="289" spans="1:12" x14ac:dyDescent="0.2">
      <c r="A289" s="16" t="s">
        <v>700</v>
      </c>
      <c r="B289" s="1" t="s">
        <v>217</v>
      </c>
      <c r="C289" s="1">
        <v>0</v>
      </c>
      <c r="D289" s="11" t="str">
        <f t="shared" si="83"/>
        <v>N/A</v>
      </c>
      <c r="E289" s="1">
        <v>0</v>
      </c>
      <c r="F289" s="11" t="str">
        <f t="shared" ref="F289:F303" si="90">IF($B289="N/A","N/A",IF(E289&gt;10,"No",IF(E289&lt;-10,"No","Yes")))</f>
        <v>N/A</v>
      </c>
      <c r="G289" s="1">
        <v>0</v>
      </c>
      <c r="H289" s="11" t="str">
        <f t="shared" ref="H289:H303" si="91">IF($B289="N/A","N/A",IF(G289&gt;10,"No",IF(G289&lt;-10,"No","Yes")))</f>
        <v>N/A</v>
      </c>
      <c r="I289" s="12" t="s">
        <v>1743</v>
      </c>
      <c r="J289" s="12" t="s">
        <v>1743</v>
      </c>
      <c r="K289" s="1" t="s">
        <v>217</v>
      </c>
      <c r="L289" s="9" t="str">
        <f t="shared" ref="L289:L300" si="92">IF(J289="Div by 0", "N/A", IF(K289="N/A","N/A", IF(J289&gt;VALUE(MID(K289,1,2)), "No", IF(J289&lt;-1*VALUE(MID(K289,1,2)), "No", "Yes"))))</f>
        <v>N/A</v>
      </c>
    </row>
    <row r="290" spans="1:12" x14ac:dyDescent="0.2">
      <c r="A290" s="16" t="s">
        <v>701</v>
      </c>
      <c r="B290" s="1" t="s">
        <v>217</v>
      </c>
      <c r="C290" s="1">
        <v>0</v>
      </c>
      <c r="D290" s="11" t="str">
        <f t="shared" si="83"/>
        <v>N/A</v>
      </c>
      <c r="E290" s="1">
        <v>0</v>
      </c>
      <c r="F290" s="11" t="str">
        <f t="shared" si="90"/>
        <v>N/A</v>
      </c>
      <c r="G290" s="1">
        <v>0</v>
      </c>
      <c r="H290" s="11" t="str">
        <f t="shared" si="91"/>
        <v>N/A</v>
      </c>
      <c r="I290" s="12" t="s">
        <v>1743</v>
      </c>
      <c r="J290" s="12" t="s">
        <v>1743</v>
      </c>
      <c r="K290" s="1" t="s">
        <v>217</v>
      </c>
      <c r="L290" s="9" t="str">
        <f t="shared" si="92"/>
        <v>N/A</v>
      </c>
    </row>
    <row r="291" spans="1:12" x14ac:dyDescent="0.2">
      <c r="A291" s="16" t="s">
        <v>719</v>
      </c>
      <c r="B291" s="34" t="s">
        <v>217</v>
      </c>
      <c r="C291" s="13" t="s">
        <v>1743</v>
      </c>
      <c r="D291" s="11" t="str">
        <f t="shared" si="83"/>
        <v>N/A</v>
      </c>
      <c r="E291" s="13" t="s">
        <v>1743</v>
      </c>
      <c r="F291" s="11" t="str">
        <f t="shared" si="90"/>
        <v>N/A</v>
      </c>
      <c r="G291" s="13" t="s">
        <v>1743</v>
      </c>
      <c r="H291" s="11" t="str">
        <f t="shared" si="91"/>
        <v>N/A</v>
      </c>
      <c r="I291" s="12" t="s">
        <v>1743</v>
      </c>
      <c r="J291" s="12" t="s">
        <v>1743</v>
      </c>
      <c r="K291" s="34" t="s">
        <v>217</v>
      </c>
      <c r="L291" s="9" t="str">
        <f t="shared" si="92"/>
        <v>N/A</v>
      </c>
    </row>
    <row r="292" spans="1:12" x14ac:dyDescent="0.2">
      <c r="A292" s="16" t="s">
        <v>712</v>
      </c>
      <c r="B292" s="1" t="s">
        <v>217</v>
      </c>
      <c r="C292" s="1">
        <v>0</v>
      </c>
      <c r="D292" s="11" t="str">
        <f t="shared" si="83"/>
        <v>N/A</v>
      </c>
      <c r="E292" s="1">
        <v>0</v>
      </c>
      <c r="F292" s="11" t="str">
        <f t="shared" si="90"/>
        <v>N/A</v>
      </c>
      <c r="G292" s="1">
        <v>0</v>
      </c>
      <c r="H292" s="11" t="str">
        <f t="shared" si="91"/>
        <v>N/A</v>
      </c>
      <c r="I292" s="12" t="s">
        <v>1743</v>
      </c>
      <c r="J292" s="12" t="s">
        <v>1743</v>
      </c>
      <c r="K292" s="1" t="s">
        <v>217</v>
      </c>
      <c r="L292" s="9" t="str">
        <f t="shared" si="92"/>
        <v>N/A</v>
      </c>
    </row>
    <row r="293" spans="1:12" x14ac:dyDescent="0.2">
      <c r="A293" s="16" t="s">
        <v>702</v>
      </c>
      <c r="B293" s="1" t="s">
        <v>217</v>
      </c>
      <c r="C293" s="1">
        <v>0</v>
      </c>
      <c r="D293" s="11" t="str">
        <f t="shared" si="83"/>
        <v>N/A</v>
      </c>
      <c r="E293" s="1">
        <v>0</v>
      </c>
      <c r="F293" s="11" t="str">
        <f t="shared" si="90"/>
        <v>N/A</v>
      </c>
      <c r="G293" s="1">
        <v>0</v>
      </c>
      <c r="H293" s="11" t="str">
        <f t="shared" si="91"/>
        <v>N/A</v>
      </c>
      <c r="I293" s="12" t="s">
        <v>1743</v>
      </c>
      <c r="J293" s="12" t="s">
        <v>1743</v>
      </c>
      <c r="K293" s="1" t="s">
        <v>217</v>
      </c>
      <c r="L293" s="9" t="str">
        <f t="shared" si="92"/>
        <v>N/A</v>
      </c>
    </row>
    <row r="294" spans="1:12" x14ac:dyDescent="0.2">
      <c r="A294" s="16" t="s">
        <v>713</v>
      </c>
      <c r="B294" s="1" t="s">
        <v>217</v>
      </c>
      <c r="C294" s="1">
        <v>0</v>
      </c>
      <c r="D294" s="11" t="str">
        <f t="shared" si="83"/>
        <v>N/A</v>
      </c>
      <c r="E294" s="1">
        <v>0</v>
      </c>
      <c r="F294" s="11" t="str">
        <f t="shared" si="90"/>
        <v>N/A</v>
      </c>
      <c r="G294" s="1">
        <v>0</v>
      </c>
      <c r="H294" s="11" t="str">
        <f t="shared" si="91"/>
        <v>N/A</v>
      </c>
      <c r="I294" s="12" t="s">
        <v>1743</v>
      </c>
      <c r="J294" s="12" t="s">
        <v>1743</v>
      </c>
      <c r="K294" s="1" t="s">
        <v>217</v>
      </c>
      <c r="L294" s="9" t="str">
        <f t="shared" si="92"/>
        <v>N/A</v>
      </c>
    </row>
    <row r="295" spans="1:12" x14ac:dyDescent="0.2">
      <c r="A295" s="16" t="s">
        <v>703</v>
      </c>
      <c r="B295" s="1" t="s">
        <v>217</v>
      </c>
      <c r="C295" s="1">
        <v>0</v>
      </c>
      <c r="D295" s="11" t="str">
        <f t="shared" si="83"/>
        <v>N/A</v>
      </c>
      <c r="E295" s="1">
        <v>26</v>
      </c>
      <c r="F295" s="11" t="str">
        <f t="shared" si="90"/>
        <v>N/A</v>
      </c>
      <c r="G295" s="1">
        <v>53</v>
      </c>
      <c r="H295" s="11" t="str">
        <f t="shared" si="91"/>
        <v>N/A</v>
      </c>
      <c r="I295" s="12" t="s">
        <v>1743</v>
      </c>
      <c r="J295" s="12">
        <v>103.8</v>
      </c>
      <c r="K295" s="1" t="s">
        <v>217</v>
      </c>
      <c r="L295" s="9" t="str">
        <f t="shared" si="92"/>
        <v>N/A</v>
      </c>
    </row>
    <row r="296" spans="1:12" x14ac:dyDescent="0.2">
      <c r="A296" s="16" t="s">
        <v>714</v>
      </c>
      <c r="B296" s="1" t="s">
        <v>217</v>
      </c>
      <c r="C296" s="1">
        <v>0</v>
      </c>
      <c r="D296" s="11" t="str">
        <f t="shared" si="83"/>
        <v>N/A</v>
      </c>
      <c r="E296" s="1">
        <v>10.666666666999999</v>
      </c>
      <c r="F296" s="11" t="str">
        <f t="shared" si="90"/>
        <v>N/A</v>
      </c>
      <c r="G296" s="1">
        <v>33.416666667000001</v>
      </c>
      <c r="H296" s="11" t="str">
        <f t="shared" si="91"/>
        <v>N/A</v>
      </c>
      <c r="I296" s="12" t="s">
        <v>1743</v>
      </c>
      <c r="J296" s="12">
        <v>213.3</v>
      </c>
      <c r="K296" s="1" t="s">
        <v>217</v>
      </c>
      <c r="L296" s="9" t="str">
        <f t="shared" si="92"/>
        <v>N/A</v>
      </c>
    </row>
    <row r="297" spans="1:12" x14ac:dyDescent="0.2">
      <c r="A297" s="16" t="s">
        <v>704</v>
      </c>
      <c r="B297" s="1" t="s">
        <v>217</v>
      </c>
      <c r="C297" s="1">
        <v>0</v>
      </c>
      <c r="D297" s="11" t="str">
        <f t="shared" si="83"/>
        <v>N/A</v>
      </c>
      <c r="E297" s="1">
        <v>0</v>
      </c>
      <c r="F297" s="11" t="str">
        <f t="shared" si="90"/>
        <v>N/A</v>
      </c>
      <c r="G297" s="1">
        <v>0</v>
      </c>
      <c r="H297" s="11" t="str">
        <f t="shared" si="91"/>
        <v>N/A</v>
      </c>
      <c r="I297" s="12" t="s">
        <v>1743</v>
      </c>
      <c r="J297" s="12" t="s">
        <v>1743</v>
      </c>
      <c r="K297" s="1" t="s">
        <v>217</v>
      </c>
      <c r="L297" s="9" t="str">
        <f t="shared" si="92"/>
        <v>N/A</v>
      </c>
    </row>
    <row r="298" spans="1:12" x14ac:dyDescent="0.2">
      <c r="A298" s="16" t="s">
        <v>715</v>
      </c>
      <c r="B298" s="1" t="s">
        <v>217</v>
      </c>
      <c r="C298" s="1">
        <v>0</v>
      </c>
      <c r="D298" s="11" t="str">
        <f t="shared" si="83"/>
        <v>N/A</v>
      </c>
      <c r="E298" s="1">
        <v>0</v>
      </c>
      <c r="F298" s="11" t="str">
        <f t="shared" si="90"/>
        <v>N/A</v>
      </c>
      <c r="G298" s="1">
        <v>0</v>
      </c>
      <c r="H298" s="11" t="str">
        <f t="shared" si="91"/>
        <v>N/A</v>
      </c>
      <c r="I298" s="12" t="s">
        <v>1743</v>
      </c>
      <c r="J298" s="12" t="s">
        <v>1743</v>
      </c>
      <c r="K298" s="1" t="s">
        <v>217</v>
      </c>
      <c r="L298" s="9" t="str">
        <f t="shared" si="92"/>
        <v>N/A</v>
      </c>
    </row>
    <row r="299" spans="1:12" x14ac:dyDescent="0.2">
      <c r="A299" s="16" t="s">
        <v>404</v>
      </c>
      <c r="B299" s="1" t="s">
        <v>217</v>
      </c>
      <c r="C299" s="1">
        <v>0</v>
      </c>
      <c r="D299" s="11" t="str">
        <f t="shared" si="83"/>
        <v>N/A</v>
      </c>
      <c r="E299" s="1">
        <v>0</v>
      </c>
      <c r="F299" s="11" t="str">
        <f t="shared" si="90"/>
        <v>N/A</v>
      </c>
      <c r="G299" s="1">
        <v>0</v>
      </c>
      <c r="H299" s="11" t="str">
        <f t="shared" si="91"/>
        <v>N/A</v>
      </c>
      <c r="I299" s="12" t="s">
        <v>1743</v>
      </c>
      <c r="J299" s="12" t="s">
        <v>1743</v>
      </c>
      <c r="K299" s="1" t="s">
        <v>217</v>
      </c>
      <c r="L299" s="9" t="str">
        <f t="shared" si="92"/>
        <v>N/A</v>
      </c>
    </row>
    <row r="300" spans="1:12" x14ac:dyDescent="0.2">
      <c r="A300" s="16" t="s">
        <v>716</v>
      </c>
      <c r="B300" s="1" t="s">
        <v>217</v>
      </c>
      <c r="C300" s="1">
        <v>0</v>
      </c>
      <c r="D300" s="11" t="str">
        <f t="shared" si="83"/>
        <v>N/A</v>
      </c>
      <c r="E300" s="1">
        <v>0</v>
      </c>
      <c r="F300" s="11" t="str">
        <f t="shared" si="90"/>
        <v>N/A</v>
      </c>
      <c r="G300" s="1">
        <v>0</v>
      </c>
      <c r="H300" s="11" t="str">
        <f t="shared" si="91"/>
        <v>N/A</v>
      </c>
      <c r="I300" s="12" t="s">
        <v>1743</v>
      </c>
      <c r="J300" s="12" t="s">
        <v>1743</v>
      </c>
      <c r="K300" s="1" t="s">
        <v>217</v>
      </c>
      <c r="L300" s="9" t="str">
        <f t="shared" si="92"/>
        <v>N/A</v>
      </c>
    </row>
    <row r="301" spans="1:12" x14ac:dyDescent="0.2">
      <c r="A301" s="16" t="s">
        <v>705</v>
      </c>
      <c r="B301" s="1" t="s">
        <v>217</v>
      </c>
      <c r="C301" s="1" t="s">
        <v>217</v>
      </c>
      <c r="D301" s="11" t="str">
        <f t="shared" si="83"/>
        <v>N/A</v>
      </c>
      <c r="E301" s="1">
        <v>0</v>
      </c>
      <c r="F301" s="11" t="str">
        <f t="shared" si="90"/>
        <v>N/A</v>
      </c>
      <c r="G301" s="1">
        <v>0</v>
      </c>
      <c r="H301" s="11" t="str">
        <f t="shared" si="91"/>
        <v>N/A</v>
      </c>
      <c r="I301" s="12" t="s">
        <v>217</v>
      </c>
      <c r="J301" s="12" t="s">
        <v>1743</v>
      </c>
      <c r="K301" s="1" t="s">
        <v>217</v>
      </c>
      <c r="L301" s="9" t="str">
        <f t="shared" ref="L301:L303" si="93">IF(J301="Div by 0", "N/A", IF(K301="N/A","N/A", IF(J301&gt;VALUE(MID(K301,1,2)), "No", IF(J301&lt;-1*VALUE(MID(K301,1,2)), "No", "Yes"))))</f>
        <v>N/A</v>
      </c>
    </row>
    <row r="302" spans="1:12" x14ac:dyDescent="0.2">
      <c r="A302" s="16" t="s">
        <v>706</v>
      </c>
      <c r="B302" s="1" t="s">
        <v>217</v>
      </c>
      <c r="C302" s="1" t="s">
        <v>217</v>
      </c>
      <c r="D302" s="11" t="str">
        <f t="shared" si="83"/>
        <v>N/A</v>
      </c>
      <c r="E302" s="1">
        <v>0</v>
      </c>
      <c r="F302" s="11" t="str">
        <f t="shared" si="90"/>
        <v>N/A</v>
      </c>
      <c r="G302" s="1">
        <v>0</v>
      </c>
      <c r="H302" s="11" t="str">
        <f t="shared" si="91"/>
        <v>N/A</v>
      </c>
      <c r="I302" s="12" t="s">
        <v>217</v>
      </c>
      <c r="J302" s="12" t="s">
        <v>1743</v>
      </c>
      <c r="K302" s="1" t="s">
        <v>217</v>
      </c>
      <c r="L302" s="9" t="str">
        <f t="shared" si="93"/>
        <v>N/A</v>
      </c>
    </row>
    <row r="303" spans="1:12" x14ac:dyDescent="0.2">
      <c r="A303" s="16" t="s">
        <v>717</v>
      </c>
      <c r="B303" s="1" t="s">
        <v>217</v>
      </c>
      <c r="C303" s="1" t="s">
        <v>217</v>
      </c>
      <c r="D303" s="11" t="str">
        <f t="shared" si="83"/>
        <v>N/A</v>
      </c>
      <c r="E303" s="1">
        <v>0</v>
      </c>
      <c r="F303" s="11" t="str">
        <f t="shared" si="90"/>
        <v>N/A</v>
      </c>
      <c r="G303" s="1">
        <v>0</v>
      </c>
      <c r="H303" s="11" t="str">
        <f t="shared" si="91"/>
        <v>N/A</v>
      </c>
      <c r="I303" s="12" t="s">
        <v>217</v>
      </c>
      <c r="J303" s="12" t="s">
        <v>1743</v>
      </c>
      <c r="K303" s="1" t="s">
        <v>217</v>
      </c>
      <c r="L303" s="9" t="str">
        <f t="shared" si="93"/>
        <v>N/A</v>
      </c>
    </row>
    <row r="304" spans="1:12" ht="25.5" x14ac:dyDescent="0.2">
      <c r="A304" s="57" t="s">
        <v>707</v>
      </c>
      <c r="B304" s="1" t="s">
        <v>217</v>
      </c>
      <c r="C304" s="1">
        <v>0</v>
      </c>
      <c r="D304" s="1" t="s">
        <v>217</v>
      </c>
      <c r="E304" s="1">
        <v>0</v>
      </c>
      <c r="F304" s="1" t="s">
        <v>217</v>
      </c>
      <c r="G304" s="1">
        <v>0</v>
      </c>
      <c r="H304" s="1" t="s">
        <v>217</v>
      </c>
      <c r="I304" s="12" t="s">
        <v>1743</v>
      </c>
      <c r="J304" s="12" t="s">
        <v>1743</v>
      </c>
      <c r="K304" s="1" t="s">
        <v>217</v>
      </c>
      <c r="L304" s="9" t="str">
        <f>IF(J304="Div by 0", "N/A", IF(K304="N/A","N/A", IF(J304&gt;VALUE(MID(K304,1,2)), "No", IF(J304&lt;-1*VALUE(MID(K304,1,2)), "No", "Yes"))))</f>
        <v>N/A</v>
      </c>
    </row>
    <row r="305" spans="1:12" x14ac:dyDescent="0.2">
      <c r="A305" s="57" t="s">
        <v>708</v>
      </c>
      <c r="B305" s="1" t="s">
        <v>217</v>
      </c>
      <c r="C305" s="1">
        <v>0</v>
      </c>
      <c r="D305" s="1" t="s">
        <v>217</v>
      </c>
      <c r="E305" s="1">
        <v>0</v>
      </c>
      <c r="F305" s="1" t="s">
        <v>217</v>
      </c>
      <c r="G305" s="1">
        <v>0</v>
      </c>
      <c r="H305" s="1" t="s">
        <v>217</v>
      </c>
      <c r="I305" s="12" t="s">
        <v>1743</v>
      </c>
      <c r="J305" s="12" t="s">
        <v>1743</v>
      </c>
      <c r="K305" s="1" t="s">
        <v>217</v>
      </c>
      <c r="L305" s="9" t="str">
        <f>IF(J305="Div by 0", "N/A", IF(K305="N/A","N/A", IF(J305&gt;VALUE(MID(K305,1,2)), "No", IF(J305&lt;-1*VALUE(MID(K305,1,2)), "No", "Yes"))))</f>
        <v>N/A</v>
      </c>
    </row>
    <row r="306" spans="1:12" x14ac:dyDescent="0.2">
      <c r="A306" s="57" t="s">
        <v>718</v>
      </c>
      <c r="B306" s="1" t="s">
        <v>217</v>
      </c>
      <c r="C306" s="1">
        <v>0</v>
      </c>
      <c r="D306" s="1" t="s">
        <v>217</v>
      </c>
      <c r="E306" s="1">
        <v>0</v>
      </c>
      <c r="F306" s="1" t="s">
        <v>217</v>
      </c>
      <c r="G306" s="1">
        <v>0</v>
      </c>
      <c r="H306" s="1" t="s">
        <v>217</v>
      </c>
      <c r="I306" s="12" t="s">
        <v>1743</v>
      </c>
      <c r="J306" s="12" t="s">
        <v>1743</v>
      </c>
      <c r="K306" s="1" t="s">
        <v>217</v>
      </c>
      <c r="L306" s="9" t="str">
        <f>IF(J306="Div by 0", "N/A", IF(K306="N/A","N/A", IF(J306&gt;VALUE(MID(K306,1,2)), "No", IF(J306&lt;-1*VALUE(MID(K306,1,2)), "No", "Yes"))))</f>
        <v>N/A</v>
      </c>
    </row>
    <row r="307" spans="1:12" ht="25.5" x14ac:dyDescent="0.2">
      <c r="A307" s="57" t="s">
        <v>709</v>
      </c>
      <c r="B307" s="1" t="s">
        <v>217</v>
      </c>
      <c r="C307" s="1">
        <v>0</v>
      </c>
      <c r="D307" s="1" t="s">
        <v>217</v>
      </c>
      <c r="E307" s="1">
        <v>0</v>
      </c>
      <c r="F307" s="1" t="s">
        <v>217</v>
      </c>
      <c r="G307" s="1">
        <v>0</v>
      </c>
      <c r="H307" s="1" t="s">
        <v>217</v>
      </c>
      <c r="I307" s="12" t="s">
        <v>1743</v>
      </c>
      <c r="J307" s="12" t="s">
        <v>1743</v>
      </c>
      <c r="K307" s="1" t="s">
        <v>217</v>
      </c>
      <c r="L307" s="9" t="str">
        <f>IF(J307="Div by 0", "N/A", IF(K307="N/A","N/A", IF(J307&gt;VALUE(MID(K307,1,2)), "No", IF(J307&lt;-1*VALUE(MID(K307,1,2)), "No", "Yes"))))</f>
        <v>N/A</v>
      </c>
    </row>
    <row r="308" spans="1:12" x14ac:dyDescent="0.2">
      <c r="A308" s="57" t="s">
        <v>710</v>
      </c>
      <c r="B308" s="1" t="s">
        <v>217</v>
      </c>
      <c r="C308" s="1" t="s">
        <v>217</v>
      </c>
      <c r="D308" s="1" t="s">
        <v>217</v>
      </c>
      <c r="E308" s="1">
        <v>5939</v>
      </c>
      <c r="F308" s="1" t="s">
        <v>217</v>
      </c>
      <c r="G308" s="1">
        <v>7209</v>
      </c>
      <c r="H308" s="1" t="s">
        <v>217</v>
      </c>
      <c r="I308" s="12" t="s">
        <v>217</v>
      </c>
      <c r="J308" s="12">
        <v>21.38</v>
      </c>
      <c r="K308" s="1" t="s">
        <v>217</v>
      </c>
      <c r="L308" s="9" t="str">
        <f>IF(J308="Div by 0", "N/A", IF(K308="N/A","N/A", IF(J308&gt;VALUE(MID(K308,1,2)), "No", IF(J308&lt;-1*VALUE(MID(K308,1,2)), "No", "Yes"))))</f>
        <v>N/A</v>
      </c>
    </row>
    <row r="309" spans="1:12" x14ac:dyDescent="0.2">
      <c r="A309" s="72" t="s">
        <v>73</v>
      </c>
      <c r="B309" s="34" t="s">
        <v>217</v>
      </c>
      <c r="C309" s="35">
        <v>144242</v>
      </c>
      <c r="D309" s="43" t="str">
        <f>IF($B309="N/A","N/A",IF(C309&gt;10,"No",IF(C309&lt;-10,"No","Yes")))</f>
        <v>N/A</v>
      </c>
      <c r="E309" s="35">
        <v>152449</v>
      </c>
      <c r="F309" s="43" t="str">
        <f>IF($B309="N/A","N/A",IF(E309&gt;10,"No",IF(E309&lt;-10,"No","Yes")))</f>
        <v>N/A</v>
      </c>
      <c r="G309" s="35">
        <v>163605</v>
      </c>
      <c r="H309" s="43" t="str">
        <f>IF($B309="N/A","N/A",IF(G309&gt;10,"No",IF(G309&lt;-10,"No","Yes")))</f>
        <v>N/A</v>
      </c>
      <c r="I309" s="12">
        <v>5.69</v>
      </c>
      <c r="J309" s="12">
        <v>7.3179999999999996</v>
      </c>
      <c r="K309" s="44" t="s">
        <v>734</v>
      </c>
      <c r="L309" s="9" t="str">
        <f t="shared" ref="L309:L338" si="94">IF(J309="Div by 0", "N/A", IF(K309="N/A","N/A", IF(J309&gt;VALUE(MID(K309,1,2)), "No", IF(J309&lt;-1*VALUE(MID(K309,1,2)), "No", "Yes"))))</f>
        <v>Yes</v>
      </c>
    </row>
    <row r="310" spans="1:12" x14ac:dyDescent="0.2">
      <c r="A310" s="57" t="s">
        <v>186</v>
      </c>
      <c r="B310" s="34" t="s">
        <v>217</v>
      </c>
      <c r="C310" s="35">
        <v>9664</v>
      </c>
      <c r="D310" s="11" t="str">
        <f t="shared" ref="D310:D313" si="95">IF($B310="N/A","N/A",IF(C310&gt;10,"No",IF(C310&lt;-10,"No","Yes")))</f>
        <v>N/A</v>
      </c>
      <c r="E310" s="35">
        <v>10210</v>
      </c>
      <c r="F310" s="11" t="str">
        <f t="shared" ref="F310:F313" si="96">IF($B310="N/A","N/A",IF(E310&gt;10,"No",IF(E310&lt;-10,"No","Yes")))</f>
        <v>N/A</v>
      </c>
      <c r="G310" s="35">
        <v>10129</v>
      </c>
      <c r="H310" s="11" t="str">
        <f t="shared" ref="H310:H313" si="97">IF($B310="N/A","N/A",IF(G310&gt;10,"No",IF(G310&lt;-10,"No","Yes")))</f>
        <v>N/A</v>
      </c>
      <c r="I310" s="12">
        <v>5.65</v>
      </c>
      <c r="J310" s="12">
        <v>-0.79300000000000004</v>
      </c>
      <c r="K310" s="44" t="s">
        <v>734</v>
      </c>
      <c r="L310" s="9" t="str">
        <f>IF(J310="Div by 0", "N/A", IF(OR(J310="N/A",K310="N/A"),"N/A", IF(J310&gt;VALUE(MID(K310,1,2)), "No", IF(J310&lt;-1*VALUE(MID(K310,1,2)), "No", "Yes"))))</f>
        <v>Yes</v>
      </c>
    </row>
    <row r="311" spans="1:12" x14ac:dyDescent="0.2">
      <c r="A311" s="57" t="s">
        <v>187</v>
      </c>
      <c r="B311" s="34" t="s">
        <v>217</v>
      </c>
      <c r="C311" s="35">
        <v>33154</v>
      </c>
      <c r="D311" s="11" t="str">
        <f t="shared" si="95"/>
        <v>N/A</v>
      </c>
      <c r="E311" s="35">
        <v>34738</v>
      </c>
      <c r="F311" s="11" t="str">
        <f t="shared" si="96"/>
        <v>N/A</v>
      </c>
      <c r="G311" s="35">
        <v>38833</v>
      </c>
      <c r="H311" s="11" t="str">
        <f t="shared" si="97"/>
        <v>N/A</v>
      </c>
      <c r="I311" s="12">
        <v>4.7779999999999996</v>
      </c>
      <c r="J311" s="12">
        <v>11.79</v>
      </c>
      <c r="K311" s="44" t="s">
        <v>734</v>
      </c>
      <c r="L311" s="9" t="str">
        <f t="shared" ref="L311:L313" si="98">IF(J311="Div by 0", "N/A", IF(OR(J311="N/A",K311="N/A"),"N/A", IF(J311&gt;VALUE(MID(K311,1,2)), "No", IF(J311&lt;-1*VALUE(MID(K311,1,2)), "No", "Yes"))))</f>
        <v>Yes</v>
      </c>
    </row>
    <row r="312" spans="1:12" x14ac:dyDescent="0.2">
      <c r="A312" s="57" t="s">
        <v>188</v>
      </c>
      <c r="B312" s="34" t="s">
        <v>217</v>
      </c>
      <c r="C312" s="35">
        <v>69708</v>
      </c>
      <c r="D312" s="11" t="str">
        <f t="shared" si="95"/>
        <v>N/A</v>
      </c>
      <c r="E312" s="35">
        <v>73655</v>
      </c>
      <c r="F312" s="11" t="str">
        <f t="shared" si="96"/>
        <v>N/A</v>
      </c>
      <c r="G312" s="35">
        <v>78790</v>
      </c>
      <c r="H312" s="11" t="str">
        <f t="shared" si="97"/>
        <v>N/A</v>
      </c>
      <c r="I312" s="12">
        <v>5.6619999999999999</v>
      </c>
      <c r="J312" s="12">
        <v>6.9720000000000004</v>
      </c>
      <c r="K312" s="44" t="s">
        <v>734</v>
      </c>
      <c r="L312" s="9" t="str">
        <f t="shared" si="98"/>
        <v>Yes</v>
      </c>
    </row>
    <row r="313" spans="1:12" x14ac:dyDescent="0.2">
      <c r="A313" s="7" t="s">
        <v>189</v>
      </c>
      <c r="B313" s="34" t="s">
        <v>217</v>
      </c>
      <c r="C313" s="35">
        <v>31716</v>
      </c>
      <c r="D313" s="11" t="str">
        <f t="shared" si="95"/>
        <v>N/A</v>
      </c>
      <c r="E313" s="35">
        <v>33846</v>
      </c>
      <c r="F313" s="11" t="str">
        <f t="shared" si="96"/>
        <v>N/A</v>
      </c>
      <c r="G313" s="35">
        <v>35853</v>
      </c>
      <c r="H313" s="11" t="str">
        <f t="shared" si="97"/>
        <v>N/A</v>
      </c>
      <c r="I313" s="12">
        <v>6.7160000000000002</v>
      </c>
      <c r="J313" s="12">
        <v>5.93</v>
      </c>
      <c r="K313" s="44" t="s">
        <v>734</v>
      </c>
      <c r="L313" s="9" t="str">
        <f t="shared" si="98"/>
        <v>Yes</v>
      </c>
    </row>
    <row r="314" spans="1:12" x14ac:dyDescent="0.2">
      <c r="A314" s="57" t="s">
        <v>1113</v>
      </c>
      <c r="B314" s="13" t="s">
        <v>217</v>
      </c>
      <c r="C314" s="35" t="s">
        <v>217</v>
      </c>
      <c r="D314" s="9" t="str">
        <f t="shared" ref="D314:F317" si="99">IF($B314="N/A","N/A",IF(C314&lt;0,"No","Yes"))</f>
        <v>N/A</v>
      </c>
      <c r="E314" s="35">
        <v>72551</v>
      </c>
      <c r="F314" s="9" t="str">
        <f t="shared" si="99"/>
        <v>N/A</v>
      </c>
      <c r="G314" s="35">
        <v>75157</v>
      </c>
      <c r="H314" s="9" t="str">
        <f t="shared" ref="H314:H317" si="100">IF($B314="N/A","N/A",IF(G314&lt;0,"No","Yes"))</f>
        <v>N/A</v>
      </c>
      <c r="I314" s="12" t="s">
        <v>217</v>
      </c>
      <c r="J314" s="12">
        <v>3.5920000000000001</v>
      </c>
      <c r="K314" s="1" t="s">
        <v>733</v>
      </c>
      <c r="L314" s="9" t="str">
        <f>IF(J314="Div by 0", "N/A", IF(OR(J314="N/A",K314="N/A"),"N/A", IF(J314&gt;VALUE(MID(K314,1,2)), "No", IF(J314&lt;-1*VALUE(MID(K314,1,2)), "No", "Yes"))))</f>
        <v>Yes</v>
      </c>
    </row>
    <row r="315" spans="1:12" x14ac:dyDescent="0.2">
      <c r="A315" s="57" t="s">
        <v>433</v>
      </c>
      <c r="B315" s="13" t="s">
        <v>217</v>
      </c>
      <c r="C315" s="35" t="s">
        <v>217</v>
      </c>
      <c r="D315" s="9" t="str">
        <f t="shared" si="99"/>
        <v>N/A</v>
      </c>
      <c r="E315" s="35">
        <v>7481</v>
      </c>
      <c r="F315" s="9" t="str">
        <f t="shared" si="99"/>
        <v>N/A</v>
      </c>
      <c r="G315" s="35">
        <v>8483</v>
      </c>
      <c r="H315" s="9" t="str">
        <f t="shared" si="100"/>
        <v>N/A</v>
      </c>
      <c r="I315" s="12" t="s">
        <v>217</v>
      </c>
      <c r="J315" s="12">
        <v>13.39</v>
      </c>
      <c r="K315" s="1" t="s">
        <v>733</v>
      </c>
      <c r="L315" s="9" t="str">
        <f t="shared" ref="L315:L317" si="101">IF(J315="Div by 0", "N/A", IF(OR(J315="N/A",K315="N/A"),"N/A", IF(J315&gt;VALUE(MID(K315,1,2)), "No", IF(J315&lt;-1*VALUE(MID(K315,1,2)), "No", "Yes"))))</f>
        <v>No</v>
      </c>
    </row>
    <row r="316" spans="1:12" x14ac:dyDescent="0.2">
      <c r="A316" s="57" t="s">
        <v>434</v>
      </c>
      <c r="B316" s="13" t="s">
        <v>217</v>
      </c>
      <c r="C316" s="35" t="s">
        <v>217</v>
      </c>
      <c r="D316" s="9" t="str">
        <f t="shared" si="99"/>
        <v>N/A</v>
      </c>
      <c r="E316" s="35">
        <v>57128</v>
      </c>
      <c r="F316" s="9" t="str">
        <f t="shared" si="99"/>
        <v>N/A</v>
      </c>
      <c r="G316" s="35">
        <v>62560</v>
      </c>
      <c r="H316" s="9" t="str">
        <f t="shared" si="100"/>
        <v>N/A</v>
      </c>
      <c r="I316" s="12" t="s">
        <v>217</v>
      </c>
      <c r="J316" s="12">
        <v>9.5079999999999991</v>
      </c>
      <c r="K316" s="1" t="s">
        <v>733</v>
      </c>
      <c r="L316" s="9" t="str">
        <f t="shared" si="101"/>
        <v>Yes</v>
      </c>
    </row>
    <row r="317" spans="1:12" x14ac:dyDescent="0.2">
      <c r="A317" s="57" t="s">
        <v>1114</v>
      </c>
      <c r="B317" s="13" t="s">
        <v>217</v>
      </c>
      <c r="C317" s="35" t="s">
        <v>217</v>
      </c>
      <c r="D317" s="9" t="str">
        <f t="shared" si="99"/>
        <v>N/A</v>
      </c>
      <c r="E317" s="35">
        <v>11480</v>
      </c>
      <c r="F317" s="9" t="str">
        <f t="shared" si="99"/>
        <v>N/A</v>
      </c>
      <c r="G317" s="35">
        <v>13097</v>
      </c>
      <c r="H317" s="9" t="str">
        <f t="shared" si="100"/>
        <v>N/A</v>
      </c>
      <c r="I317" s="12" t="s">
        <v>217</v>
      </c>
      <c r="J317" s="12">
        <v>14.09</v>
      </c>
      <c r="K317" s="1" t="s">
        <v>733</v>
      </c>
      <c r="L317" s="9" t="str">
        <f t="shared" si="101"/>
        <v>No</v>
      </c>
    </row>
    <row r="318" spans="1:12" x14ac:dyDescent="0.2">
      <c r="A318" s="57" t="s">
        <v>98</v>
      </c>
      <c r="B318" s="34" t="s">
        <v>295</v>
      </c>
      <c r="C318" s="8">
        <v>97.599173610999998</v>
      </c>
      <c r="D318" s="43" t="str">
        <f>IF($B318="N/A","N/A",IF(C318&gt;80,"Yes","No"))</f>
        <v>Yes</v>
      </c>
      <c r="E318" s="8">
        <v>97.246948160000002</v>
      </c>
      <c r="F318" s="43" t="str">
        <f>IF($B318="N/A","N/A",IF(E318&gt;80,"Yes","No"))</f>
        <v>Yes</v>
      </c>
      <c r="G318" s="8">
        <v>96.478713975999995</v>
      </c>
      <c r="H318" s="43" t="str">
        <f>IF($B318="N/A","N/A",IF(G318&gt;80,"Yes","No"))</f>
        <v>Yes</v>
      </c>
      <c r="I318" s="12">
        <v>-0.36099999999999999</v>
      </c>
      <c r="J318" s="12">
        <v>-0.79</v>
      </c>
      <c r="K318" s="44" t="s">
        <v>734</v>
      </c>
      <c r="L318" s="9" t="str">
        <f t="shared" si="94"/>
        <v>Yes</v>
      </c>
    </row>
    <row r="319" spans="1:12" x14ac:dyDescent="0.2">
      <c r="A319" s="57" t="s">
        <v>336</v>
      </c>
      <c r="B319" s="34" t="s">
        <v>282</v>
      </c>
      <c r="C319" s="8">
        <v>0.14420210480000001</v>
      </c>
      <c r="D319" s="43" t="str">
        <f>IF($B319="N/A","N/A",IF(C319&gt;=5,"No",IF(C319&lt;0,"No","Yes")))</f>
        <v>Yes</v>
      </c>
      <c r="E319" s="8">
        <v>0.14365459920000001</v>
      </c>
      <c r="F319" s="43" t="str">
        <f>IF($B319="N/A","N/A",IF(E319&gt;=5,"No",IF(E319&lt;0,"No","Yes")))</f>
        <v>Yes</v>
      </c>
      <c r="G319" s="8">
        <v>0.1332477614</v>
      </c>
      <c r="H319" s="43" t="str">
        <f>IF($B319="N/A","N/A",IF(G319&gt;=5,"No",IF(G319&lt;0,"No","Yes")))</f>
        <v>Yes</v>
      </c>
      <c r="I319" s="12">
        <v>-0.38</v>
      </c>
      <c r="J319" s="12">
        <v>-7.24</v>
      </c>
      <c r="K319" s="44" t="s">
        <v>734</v>
      </c>
      <c r="L319" s="9" t="str">
        <f t="shared" si="94"/>
        <v>Yes</v>
      </c>
    </row>
    <row r="320" spans="1:12" x14ac:dyDescent="0.2">
      <c r="A320" s="57" t="s">
        <v>344</v>
      </c>
      <c r="B320" s="47" t="s">
        <v>282</v>
      </c>
      <c r="C320" s="8">
        <v>1.9189972407</v>
      </c>
      <c r="D320" s="43" t="str">
        <f>IF($B320="N/A","N/A",IF(C320&gt;=5,"No",IF(C320&lt;0,"No","Yes")))</f>
        <v>Yes</v>
      </c>
      <c r="E320" s="8">
        <v>2.2748591332000001</v>
      </c>
      <c r="F320" s="43" t="str">
        <f>IF($B320="N/A","N/A",IF(E320&gt;=5,"No",IF(E320&lt;0,"No","Yes")))</f>
        <v>Yes</v>
      </c>
      <c r="G320" s="8">
        <v>3.0347483268</v>
      </c>
      <c r="H320" s="43" t="str">
        <f>IF($B320="N/A","N/A",IF(G320&gt;=5,"No",IF(G320&lt;0,"No","Yes")))</f>
        <v>Yes</v>
      </c>
      <c r="I320" s="12">
        <v>18.54</v>
      </c>
      <c r="J320" s="12">
        <v>33.4</v>
      </c>
      <c r="K320" s="44" t="s">
        <v>734</v>
      </c>
      <c r="L320" s="9" t="str">
        <f t="shared" si="94"/>
        <v>No</v>
      </c>
    </row>
    <row r="321" spans="1:12" x14ac:dyDescent="0.2">
      <c r="A321" s="57" t="s">
        <v>337</v>
      </c>
      <c r="B321" s="47" t="s">
        <v>282</v>
      </c>
      <c r="C321" s="8">
        <v>0.33762704339999999</v>
      </c>
      <c r="D321" s="43" t="str">
        <f>IF($B321="N/A","N/A",IF(C321&gt;=5,"No",IF(C321&lt;0,"No","Yes")))</f>
        <v>Yes</v>
      </c>
      <c r="E321" s="8">
        <v>0.3292904512</v>
      </c>
      <c r="F321" s="43" t="str">
        <f>IF($B321="N/A","N/A",IF(E321&gt;=5,"No",IF(E321&lt;0,"No","Yes")))</f>
        <v>Yes</v>
      </c>
      <c r="G321" s="8">
        <v>0.33067449040000002</v>
      </c>
      <c r="H321" s="43" t="str">
        <f>IF($B321="N/A","N/A",IF(G321&gt;=5,"No",IF(G321&lt;0,"No","Yes")))</f>
        <v>Yes</v>
      </c>
      <c r="I321" s="12">
        <v>-2.4700000000000002</v>
      </c>
      <c r="J321" s="12">
        <v>0.42030000000000001</v>
      </c>
      <c r="K321" s="44" t="s">
        <v>734</v>
      </c>
      <c r="L321" s="9" t="str">
        <f t="shared" si="94"/>
        <v>Yes</v>
      </c>
    </row>
    <row r="322" spans="1:12" x14ac:dyDescent="0.2">
      <c r="A322" s="57" t="s">
        <v>338</v>
      </c>
      <c r="B322" s="47" t="s">
        <v>296</v>
      </c>
      <c r="C322" s="8">
        <v>0</v>
      </c>
      <c r="D322" s="43" t="str">
        <f>IF($B322="N/A","N/A",IF(C322&gt;0,"No",IF(C322&lt;0,"No","Yes")))</f>
        <v>Yes</v>
      </c>
      <c r="E322" s="8">
        <v>0</v>
      </c>
      <c r="F322" s="43" t="str">
        <f>IF($B322="N/A","N/A",IF(E322&gt;0,"No",IF(E322&lt;0,"No","Yes")))</f>
        <v>Yes</v>
      </c>
      <c r="G322" s="8">
        <v>0</v>
      </c>
      <c r="H322" s="43" t="str">
        <f>IF($B322="N/A","N/A",IF(G322&gt;0,"No",IF(G322&lt;0,"No","Yes")))</f>
        <v>Yes</v>
      </c>
      <c r="I322" s="12" t="s">
        <v>1743</v>
      </c>
      <c r="J322" s="12" t="s">
        <v>1743</v>
      </c>
      <c r="K322" s="44" t="s">
        <v>734</v>
      </c>
      <c r="L322" s="9" t="str">
        <f t="shared" si="94"/>
        <v>N/A</v>
      </c>
    </row>
    <row r="323" spans="1:12" x14ac:dyDescent="0.2">
      <c r="A323" s="57" t="s">
        <v>339</v>
      </c>
      <c r="B323" s="47" t="s">
        <v>282</v>
      </c>
      <c r="C323" s="8">
        <v>0</v>
      </c>
      <c r="D323" s="43" t="str">
        <f>IF($B323="N/A","N/A",IF(C323&gt;=5,"No",IF(C323&lt;0,"No","Yes")))</f>
        <v>Yes</v>
      </c>
      <c r="E323" s="8">
        <v>0</v>
      </c>
      <c r="F323" s="43" t="str">
        <f>IF($B323="N/A","N/A",IF(E323&gt;=5,"No",IF(E323&lt;0,"No","Yes")))</f>
        <v>Yes</v>
      </c>
      <c r="G323" s="8">
        <v>0</v>
      </c>
      <c r="H323" s="43" t="str">
        <f>IF($B323="N/A","N/A",IF(G323&gt;=5,"No",IF(G323&lt;0,"No","Yes")))</f>
        <v>Yes</v>
      </c>
      <c r="I323" s="12" t="s">
        <v>1743</v>
      </c>
      <c r="J323" s="12" t="s">
        <v>1743</v>
      </c>
      <c r="K323" s="44" t="s">
        <v>734</v>
      </c>
      <c r="L323" s="9" t="str">
        <f t="shared" si="94"/>
        <v>N/A</v>
      </c>
    </row>
    <row r="324" spans="1:12" x14ac:dyDescent="0.2">
      <c r="A324" s="57" t="s">
        <v>340</v>
      </c>
      <c r="B324" s="47" t="s">
        <v>296</v>
      </c>
      <c r="C324" s="8">
        <v>0</v>
      </c>
      <c r="D324" s="43" t="str">
        <f t="shared" ref="D324:D325" si="102">IF($B324="N/A","N/A",IF(C324&gt;0,"No",IF(C324&lt;0,"No","Yes")))</f>
        <v>Yes</v>
      </c>
      <c r="E324" s="8">
        <v>0</v>
      </c>
      <c r="F324" s="43" t="str">
        <f t="shared" ref="F324:F325" si="103">IF($B324="N/A","N/A",IF(E324&gt;0,"No",IF(E324&lt;0,"No","Yes")))</f>
        <v>Yes</v>
      </c>
      <c r="G324" s="8">
        <v>0</v>
      </c>
      <c r="H324" s="43" t="str">
        <f t="shared" ref="H324:H325" si="104">IF($B324="N/A","N/A",IF(G324&gt;0,"No",IF(G324&lt;0,"No","Yes")))</f>
        <v>Yes</v>
      </c>
      <c r="I324" s="12" t="s">
        <v>1743</v>
      </c>
      <c r="J324" s="12" t="s">
        <v>1743</v>
      </c>
      <c r="K324" s="44" t="s">
        <v>734</v>
      </c>
      <c r="L324" s="9" t="str">
        <f t="shared" si="94"/>
        <v>N/A</v>
      </c>
    </row>
    <row r="325" spans="1:12" x14ac:dyDescent="0.2">
      <c r="A325" s="57" t="s">
        <v>341</v>
      </c>
      <c r="B325" s="47" t="s">
        <v>296</v>
      </c>
      <c r="C325" s="8">
        <v>0</v>
      </c>
      <c r="D325" s="43" t="str">
        <f t="shared" si="102"/>
        <v>Yes</v>
      </c>
      <c r="E325" s="8">
        <v>5.2476566000000001E-3</v>
      </c>
      <c r="F325" s="43" t="str">
        <f t="shared" si="103"/>
        <v>No</v>
      </c>
      <c r="G325" s="8">
        <v>2.26154457E-2</v>
      </c>
      <c r="H325" s="43" t="str">
        <f t="shared" si="104"/>
        <v>No</v>
      </c>
      <c r="I325" s="12" t="s">
        <v>1743</v>
      </c>
      <c r="J325" s="12">
        <v>331</v>
      </c>
      <c r="K325" s="44" t="s">
        <v>734</v>
      </c>
      <c r="L325" s="9" t="str">
        <f t="shared" si="94"/>
        <v>No</v>
      </c>
    </row>
    <row r="326" spans="1:12" x14ac:dyDescent="0.2">
      <c r="A326" s="57" t="s">
        <v>99</v>
      </c>
      <c r="B326" s="47" t="s">
        <v>296</v>
      </c>
      <c r="C326" s="8">
        <v>0</v>
      </c>
      <c r="D326" s="43" t="str">
        <f>IF($B326="N/A","N/A",IF(C326&gt;0,"No",IF(C326&lt;0,"No","Yes")))</f>
        <v>Yes</v>
      </c>
      <c r="E326" s="8">
        <v>0</v>
      </c>
      <c r="F326" s="43" t="str">
        <f>IF($B326="N/A","N/A",IF(E326&gt;0,"No",IF(E326&lt;0,"No","Yes")))</f>
        <v>Yes</v>
      </c>
      <c r="G326" s="8">
        <v>0</v>
      </c>
      <c r="H326" s="43" t="str">
        <f>IF($B326="N/A","N/A",IF(G326&gt;0,"No",IF(G326&lt;0,"No","Yes")))</f>
        <v>Yes</v>
      </c>
      <c r="I326" s="12" t="s">
        <v>1743</v>
      </c>
      <c r="J326" s="12" t="s">
        <v>1743</v>
      </c>
      <c r="K326" s="44" t="s">
        <v>734</v>
      </c>
      <c r="L326" s="9" t="str">
        <f t="shared" si="94"/>
        <v>N/A</v>
      </c>
    </row>
    <row r="327" spans="1:12" x14ac:dyDescent="0.2">
      <c r="A327" s="57" t="s">
        <v>342</v>
      </c>
      <c r="B327" s="47" t="s">
        <v>296</v>
      </c>
      <c r="C327" s="8">
        <v>0</v>
      </c>
      <c r="D327" s="43" t="str">
        <f>IF($B327="N/A","N/A",IF(C327&gt;0,"No",IF(C327&lt;0,"No","Yes")))</f>
        <v>Yes</v>
      </c>
      <c r="E327" s="8">
        <v>0</v>
      </c>
      <c r="F327" s="43" t="str">
        <f>IF($B327="N/A","N/A",IF(E327&gt;0,"No",IF(E327&lt;0,"No","Yes")))</f>
        <v>Yes</v>
      </c>
      <c r="G327" s="8">
        <v>0</v>
      </c>
      <c r="H327" s="43" t="str">
        <f>IF($B327="N/A","N/A",IF(G327&gt;0,"No",IF(G327&lt;0,"No","Yes")))</f>
        <v>Yes</v>
      </c>
      <c r="I327" s="12" t="s">
        <v>1743</v>
      </c>
      <c r="J327" s="12" t="s">
        <v>1743</v>
      </c>
      <c r="K327" s="44" t="s">
        <v>734</v>
      </c>
      <c r="L327" s="9" t="str">
        <f t="shared" si="94"/>
        <v>N/A</v>
      </c>
    </row>
    <row r="328" spans="1:12" x14ac:dyDescent="0.2">
      <c r="A328" s="57" t="s">
        <v>343</v>
      </c>
      <c r="B328" s="47" t="s">
        <v>296</v>
      </c>
      <c r="C328" s="8">
        <v>0</v>
      </c>
      <c r="D328" s="43" t="str">
        <f>IF($B328="N/A","N/A",IF(C328&gt;0,"No",IF(C328&lt;0,"No","Yes")))</f>
        <v>Yes</v>
      </c>
      <c r="E328" s="8">
        <v>0</v>
      </c>
      <c r="F328" s="43" t="str">
        <f>IF($B328="N/A","N/A",IF(E328&gt;0,"No",IF(E328&lt;0,"No","Yes")))</f>
        <v>Yes</v>
      </c>
      <c r="G328" s="8">
        <v>0</v>
      </c>
      <c r="H328" s="43" t="str">
        <f>IF($B328="N/A","N/A",IF(G328&gt;0,"No",IF(G328&lt;0,"No","Yes")))</f>
        <v>Yes</v>
      </c>
      <c r="I328" s="12" t="s">
        <v>1743</v>
      </c>
      <c r="J328" s="12" t="s">
        <v>1743</v>
      </c>
      <c r="K328" s="44" t="s">
        <v>734</v>
      </c>
      <c r="L328" s="9" t="str">
        <f t="shared" si="94"/>
        <v>N/A</v>
      </c>
    </row>
    <row r="329" spans="1:12" x14ac:dyDescent="0.2">
      <c r="A329" s="57" t="s">
        <v>1115</v>
      </c>
      <c r="B329" s="34" t="s">
        <v>217</v>
      </c>
      <c r="C329" s="8" t="s">
        <v>217</v>
      </c>
      <c r="D329" s="43" t="str">
        <f>IF($B329="N/A","N/A",IF(C329&gt;10,"No",IF(C329&lt;-10,"No","Yes")))</f>
        <v>N/A</v>
      </c>
      <c r="E329" s="8">
        <v>0</v>
      </c>
      <c r="F329" s="43" t="str">
        <f>IF($B329="N/A","N/A",IF(E329&gt;10,"No",IF(E329&lt;-10,"No","Yes")))</f>
        <v>N/A</v>
      </c>
      <c r="G329" s="8">
        <v>0</v>
      </c>
      <c r="H329" s="43" t="str">
        <f>IF($B329="N/A","N/A",IF(G329&gt;10,"No",IF(G329&lt;-10,"No","Yes")))</f>
        <v>N/A</v>
      </c>
      <c r="I329" s="12" t="s">
        <v>217</v>
      </c>
      <c r="J329" s="12" t="s">
        <v>1743</v>
      </c>
      <c r="K329" s="44" t="s">
        <v>734</v>
      </c>
      <c r="L329" s="9" t="str">
        <f t="shared" si="94"/>
        <v>N/A</v>
      </c>
    </row>
    <row r="330" spans="1:12" x14ac:dyDescent="0.2">
      <c r="A330" s="57" t="s">
        <v>1116</v>
      </c>
      <c r="B330" s="34" t="s">
        <v>217</v>
      </c>
      <c r="C330" s="8">
        <v>0</v>
      </c>
      <c r="D330" s="43" t="str">
        <f>IF($B330="N/A","N/A",IF(C330&gt;10,"No",IF(C330&lt;-10,"No","Yes")))</f>
        <v>N/A</v>
      </c>
      <c r="E330" s="8">
        <v>0</v>
      </c>
      <c r="F330" s="43" t="str">
        <f>IF($B330="N/A","N/A",IF(E330&gt;10,"No",IF(E330&lt;-10,"No","Yes")))</f>
        <v>N/A</v>
      </c>
      <c r="G330" s="8">
        <v>0</v>
      </c>
      <c r="H330" s="43" t="str">
        <f>IF($B330="N/A","N/A",IF(G330&gt;10,"No",IF(G330&lt;-10,"No","Yes")))</f>
        <v>N/A</v>
      </c>
      <c r="I330" s="12" t="s">
        <v>1743</v>
      </c>
      <c r="J330" s="12" t="s">
        <v>1743</v>
      </c>
      <c r="K330" s="44" t="s">
        <v>734</v>
      </c>
      <c r="L330" s="9" t="str">
        <f t="shared" si="94"/>
        <v>N/A</v>
      </c>
    </row>
    <row r="331" spans="1:12" x14ac:dyDescent="0.2">
      <c r="A331" s="57" t="s">
        <v>1117</v>
      </c>
      <c r="B331" s="34" t="s">
        <v>217</v>
      </c>
      <c r="C331" s="8">
        <v>0</v>
      </c>
      <c r="D331" s="43" t="str">
        <f>IF($B331="N/A","N/A",IF(C331&gt;10,"No",IF(C331&lt;-10,"No","Yes")))</f>
        <v>N/A</v>
      </c>
      <c r="E331" s="8">
        <v>0</v>
      </c>
      <c r="F331" s="43" t="str">
        <f>IF($B331="N/A","N/A",IF(E331&gt;10,"No",IF(E331&lt;-10,"No","Yes")))</f>
        <v>N/A</v>
      </c>
      <c r="G331" s="8">
        <v>0</v>
      </c>
      <c r="H331" s="43" t="str">
        <f>IF($B331="N/A","N/A",IF(G331&gt;10,"No",IF(G331&lt;-10,"No","Yes")))</f>
        <v>N/A</v>
      </c>
      <c r="I331" s="12" t="s">
        <v>1743</v>
      </c>
      <c r="J331" s="12" t="s">
        <v>1743</v>
      </c>
      <c r="K331" s="44" t="s">
        <v>734</v>
      </c>
      <c r="L331" s="9" t="str">
        <f t="shared" si="94"/>
        <v>N/A</v>
      </c>
    </row>
    <row r="332" spans="1:12" x14ac:dyDescent="0.2">
      <c r="A332" s="57" t="s">
        <v>1118</v>
      </c>
      <c r="B332" s="34" t="s">
        <v>217</v>
      </c>
      <c r="C332" s="8">
        <v>0</v>
      </c>
      <c r="D332" s="43" t="str">
        <f>IF($B332="N/A","N/A",IF(C332&gt;10,"No",IF(C332&lt;-10,"No","Yes")))</f>
        <v>N/A</v>
      </c>
      <c r="E332" s="8">
        <v>0</v>
      </c>
      <c r="F332" s="43" t="str">
        <f>IF($B332="N/A","N/A",IF(E332&gt;10,"No",IF(E332&lt;-10,"No","Yes")))</f>
        <v>N/A</v>
      </c>
      <c r="G332" s="8">
        <v>0</v>
      </c>
      <c r="H332" s="43" t="str">
        <f>IF($B332="N/A","N/A",IF(G332&gt;10,"No",IF(G332&lt;-10,"No","Yes")))</f>
        <v>N/A</v>
      </c>
      <c r="I332" s="12" t="s">
        <v>1743</v>
      </c>
      <c r="J332" s="12" t="s">
        <v>1743</v>
      </c>
      <c r="K332" s="44" t="s">
        <v>734</v>
      </c>
      <c r="L332" s="9" t="str">
        <f t="shared" si="94"/>
        <v>N/A</v>
      </c>
    </row>
    <row r="333" spans="1:12" x14ac:dyDescent="0.2">
      <c r="A333" s="57" t="s">
        <v>1119</v>
      </c>
      <c r="B333" s="34" t="s">
        <v>297</v>
      </c>
      <c r="C333" s="8">
        <v>1.9994176453000001</v>
      </c>
      <c r="D333" s="43" t="str">
        <f>IF($B333="N/A","N/A",IF(C333&gt;15,"No",IF(C333&lt;2,"No","Yes")))</f>
        <v>No</v>
      </c>
      <c r="E333" s="8">
        <v>1.9219542273000001</v>
      </c>
      <c r="F333" s="43" t="str">
        <f>IF($B333="N/A","N/A",IF(E333&gt;15,"No",IF(E333&lt;2,"No","Yes")))</f>
        <v>No</v>
      </c>
      <c r="G333" s="8">
        <v>5.9099660768</v>
      </c>
      <c r="H333" s="43" t="str">
        <f>IF($B333="N/A","N/A",IF(G333&gt;15,"No",IF(G333&lt;2,"No","Yes")))</f>
        <v>Yes</v>
      </c>
      <c r="I333" s="12">
        <v>-3.87</v>
      </c>
      <c r="J333" s="12">
        <v>207.5</v>
      </c>
      <c r="K333" s="44" t="s">
        <v>734</v>
      </c>
      <c r="L333" s="9" t="str">
        <f t="shared" si="94"/>
        <v>No</v>
      </c>
    </row>
    <row r="334" spans="1:12" x14ac:dyDescent="0.2">
      <c r="A334" s="57" t="s">
        <v>1120</v>
      </c>
      <c r="B334" s="34" t="s">
        <v>217</v>
      </c>
      <c r="C334" s="35">
        <v>35352</v>
      </c>
      <c r="D334" s="43" t="str">
        <f>IF($B334="N/A","N/A",IF(C334&gt;10,"No",IF(C334&lt;-10,"No","Yes")))</f>
        <v>N/A</v>
      </c>
      <c r="E334" s="35">
        <v>37565</v>
      </c>
      <c r="F334" s="43" t="str">
        <f>IF($B334="N/A","N/A",IF(E334&gt;10,"No",IF(E334&lt;-10,"No","Yes")))</f>
        <v>N/A</v>
      </c>
      <c r="G334" s="35">
        <v>99543</v>
      </c>
      <c r="H334" s="43" t="str">
        <f>IF($B334="N/A","N/A",IF(G334&gt;10,"No",IF(G334&lt;-10,"No","Yes")))</f>
        <v>N/A</v>
      </c>
      <c r="I334" s="12">
        <v>6.26</v>
      </c>
      <c r="J334" s="12">
        <v>165</v>
      </c>
      <c r="K334" s="44" t="s">
        <v>734</v>
      </c>
      <c r="L334" s="9" t="str">
        <f t="shared" si="94"/>
        <v>No</v>
      </c>
    </row>
    <row r="335" spans="1:12" x14ac:dyDescent="0.2">
      <c r="A335" s="57" t="s">
        <v>145</v>
      </c>
      <c r="B335" s="34" t="s">
        <v>217</v>
      </c>
      <c r="C335" s="35">
        <v>6173</v>
      </c>
      <c r="D335" s="43" t="str">
        <f>IF($B335="N/A","N/A",IF(C335&gt;10,"No",IF(C335&lt;-10,"No","Yes")))</f>
        <v>N/A</v>
      </c>
      <c r="E335" s="35">
        <v>6184</v>
      </c>
      <c r="F335" s="43" t="str">
        <f>IF($B335="N/A","N/A",IF(E335&gt;10,"No",IF(E335&lt;-10,"No","Yes")))</f>
        <v>N/A</v>
      </c>
      <c r="G335" s="35">
        <v>5824</v>
      </c>
      <c r="H335" s="43" t="str">
        <f>IF($B335="N/A","N/A",IF(G335&gt;10,"No",IF(G335&lt;-10,"No","Yes")))</f>
        <v>N/A</v>
      </c>
      <c r="I335" s="12">
        <v>0.1782</v>
      </c>
      <c r="J335" s="12">
        <v>-5.82</v>
      </c>
      <c r="K335" s="44" t="s">
        <v>734</v>
      </c>
      <c r="L335" s="9" t="str">
        <f t="shared" si="94"/>
        <v>Yes</v>
      </c>
    </row>
    <row r="336" spans="1:12" x14ac:dyDescent="0.2">
      <c r="A336" s="57" t="s">
        <v>146</v>
      </c>
      <c r="B336" s="34" t="s">
        <v>217</v>
      </c>
      <c r="C336" s="35">
        <v>302</v>
      </c>
      <c r="D336" s="43" t="str">
        <f>IF($B336="N/A","N/A",IF(C336&gt;10,"No",IF(C336&lt;-10,"No","Yes")))</f>
        <v>N/A</v>
      </c>
      <c r="E336" s="35">
        <v>359</v>
      </c>
      <c r="F336" s="43" t="str">
        <f>IF($B336="N/A","N/A",IF(E336&gt;10,"No",IF(E336&lt;-10,"No","Yes")))</f>
        <v>N/A</v>
      </c>
      <c r="G336" s="35">
        <v>459</v>
      </c>
      <c r="H336" s="43" t="str">
        <f>IF($B336="N/A","N/A",IF(G336&gt;10,"No",IF(G336&lt;-10,"No","Yes")))</f>
        <v>N/A</v>
      </c>
      <c r="I336" s="12">
        <v>18.87</v>
      </c>
      <c r="J336" s="12">
        <v>27.86</v>
      </c>
      <c r="K336" s="44" t="s">
        <v>734</v>
      </c>
      <c r="L336" s="9" t="str">
        <f t="shared" si="94"/>
        <v>No</v>
      </c>
    </row>
    <row r="337" spans="1:12" x14ac:dyDescent="0.2">
      <c r="A337" s="57" t="s">
        <v>147</v>
      </c>
      <c r="B337" s="34" t="s">
        <v>217</v>
      </c>
      <c r="C337" s="35">
        <v>0</v>
      </c>
      <c r="D337" s="43" t="str">
        <f>IF($B337="N/A","N/A",IF(C337&gt;10,"No",IF(C337&lt;-10,"No","Yes")))</f>
        <v>N/A</v>
      </c>
      <c r="E337" s="35">
        <v>0</v>
      </c>
      <c r="F337" s="43" t="str">
        <f>IF($B337="N/A","N/A",IF(E337&gt;10,"No",IF(E337&lt;-10,"No","Yes")))</f>
        <v>N/A</v>
      </c>
      <c r="G337" s="35">
        <v>0</v>
      </c>
      <c r="H337" s="43" t="str">
        <f>IF($B337="N/A","N/A",IF(G337&gt;10,"No",IF(G337&lt;-10,"No","Yes")))</f>
        <v>N/A</v>
      </c>
      <c r="I337" s="12" t="s">
        <v>1743</v>
      </c>
      <c r="J337" s="12" t="s">
        <v>1743</v>
      </c>
      <c r="K337" s="44" t="s">
        <v>734</v>
      </c>
      <c r="L337" s="9" t="str">
        <f t="shared" si="94"/>
        <v>N/A</v>
      </c>
    </row>
    <row r="338" spans="1:12" x14ac:dyDescent="0.2">
      <c r="A338" s="57" t="s">
        <v>148</v>
      </c>
      <c r="B338" s="34" t="s">
        <v>217</v>
      </c>
      <c r="C338" s="35">
        <v>0</v>
      </c>
      <c r="D338" s="43" t="str">
        <f>IF($B338="N/A","N/A",IF(C338&gt;10,"No",IF(C338&lt;-10,"No","Yes")))</f>
        <v>N/A</v>
      </c>
      <c r="E338" s="35">
        <v>0</v>
      </c>
      <c r="F338" s="43" t="str">
        <f>IF($B338="N/A","N/A",IF(E338&gt;10,"No",IF(E338&lt;-10,"No","Yes")))</f>
        <v>N/A</v>
      </c>
      <c r="G338" s="35">
        <v>0</v>
      </c>
      <c r="H338" s="43" t="str">
        <f>IF($B338="N/A","N/A",IF(G338&gt;10,"No",IF(G338&lt;-10,"No","Yes")))</f>
        <v>N/A</v>
      </c>
      <c r="I338" s="12" t="s">
        <v>1743</v>
      </c>
      <c r="J338" s="12" t="s">
        <v>1743</v>
      </c>
      <c r="K338" s="44" t="s">
        <v>734</v>
      </c>
      <c r="L338" s="9" t="str">
        <f t="shared" si="94"/>
        <v>N/A</v>
      </c>
    </row>
    <row r="339" spans="1:12" s="18" customFormat="1" ht="12" customHeight="1" x14ac:dyDescent="0.2">
      <c r="A339" s="173" t="s">
        <v>1649</v>
      </c>
      <c r="B339" s="174"/>
      <c r="C339" s="174"/>
      <c r="D339" s="174"/>
      <c r="E339" s="174"/>
      <c r="F339" s="174"/>
      <c r="G339" s="174"/>
      <c r="H339" s="174"/>
      <c r="I339" s="174"/>
      <c r="J339" s="174"/>
      <c r="K339" s="174"/>
      <c r="L339" s="175"/>
    </row>
    <row r="340" spans="1:12" s="18" customFormat="1" ht="12.75" customHeight="1" x14ac:dyDescent="0.2">
      <c r="A340" s="167" t="s">
        <v>1647</v>
      </c>
      <c r="B340" s="168"/>
      <c r="C340" s="168"/>
      <c r="D340" s="168"/>
      <c r="E340" s="168"/>
      <c r="F340" s="168"/>
      <c r="G340" s="168"/>
      <c r="H340" s="168"/>
      <c r="I340" s="168"/>
      <c r="J340" s="168"/>
      <c r="K340" s="168"/>
      <c r="L340" s="169"/>
    </row>
    <row r="341" spans="1:12" x14ac:dyDescent="0.2">
      <c r="A341" s="55"/>
    </row>
    <row r="342" spans="1:12" x14ac:dyDescent="0.2">
      <c r="A342" s="53"/>
    </row>
    <row r="343" spans="1:12" x14ac:dyDescent="0.2">
      <c r="A343" s="2"/>
    </row>
    <row r="344" spans="1:12" x14ac:dyDescent="0.2">
      <c r="A344" s="2"/>
    </row>
    <row r="345" spans="1:12" x14ac:dyDescent="0.2">
      <c r="A345" s="53"/>
    </row>
    <row r="346" spans="1:12" x14ac:dyDescent="0.2">
      <c r="A346" s="55"/>
    </row>
    <row r="347" spans="1:12" x14ac:dyDescent="0.2">
      <c r="A347" s="55"/>
    </row>
    <row r="348" spans="1:12" x14ac:dyDescent="0.2">
      <c r="A348" s="55"/>
    </row>
    <row r="349" spans="1:12" x14ac:dyDescent="0.2">
      <c r="A349" s="55"/>
    </row>
    <row r="350" spans="1:12" x14ac:dyDescent="0.2">
      <c r="A350" s="55"/>
    </row>
    <row r="351" spans="1:12" x14ac:dyDescent="0.2">
      <c r="A351" s="55"/>
    </row>
    <row r="352" spans="1:12" x14ac:dyDescent="0.2">
      <c r="A352" s="55"/>
    </row>
    <row r="353" spans="1:1" x14ac:dyDescent="0.2">
      <c r="A353" s="55"/>
    </row>
    <row r="354" spans="1:1" x14ac:dyDescent="0.2">
      <c r="A354" s="53"/>
    </row>
    <row r="355" spans="1:1" x14ac:dyDescent="0.2">
      <c r="A355" s="53"/>
    </row>
    <row r="356" spans="1:1" x14ac:dyDescent="0.2">
      <c r="A356" s="53"/>
    </row>
    <row r="357" spans="1:1" x14ac:dyDescent="0.2">
      <c r="A357" s="53"/>
    </row>
    <row r="358" spans="1:1" x14ac:dyDescent="0.2">
      <c r="A358" s="53"/>
    </row>
    <row r="359" spans="1:1" x14ac:dyDescent="0.2">
      <c r="A359" s="53"/>
    </row>
    <row r="360" spans="1:1" x14ac:dyDescent="0.2">
      <c r="A360" s="53"/>
    </row>
    <row r="361" spans="1:1" x14ac:dyDescent="0.2">
      <c r="A361" s="53"/>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9" sqref="A9"/>
    </sheetView>
  </sheetViews>
  <sheetFormatPr defaultRowHeight="12.75" x14ac:dyDescent="0.2"/>
  <cols>
    <col min="1" max="1" width="77.28515625" style="104" customWidth="1"/>
    <col min="2" max="2" width="10.7109375" style="73" customWidth="1"/>
    <col min="3" max="3" width="14.7109375" style="73" customWidth="1"/>
    <col min="4" max="4" width="7.7109375" style="73" customWidth="1"/>
    <col min="5" max="5" width="14.7109375" style="73" customWidth="1"/>
    <col min="6" max="6" width="7.7109375" style="73" customWidth="1"/>
    <col min="7" max="7" width="14.7109375" style="73" customWidth="1"/>
    <col min="8" max="8" width="7.7109375" style="73" customWidth="1"/>
    <col min="9" max="10" width="10.7109375" style="73" customWidth="1"/>
    <col min="11" max="11" width="12.7109375" style="73" customWidth="1"/>
    <col min="12" max="16384" width="9.140625" style="73"/>
  </cols>
  <sheetData>
    <row r="1" spans="1:1" s="106" customFormat="1" x14ac:dyDescent="0.2">
      <c r="A1" s="106" t="s">
        <v>738</v>
      </c>
    </row>
    <row r="2" spans="1:1" s="106" customFormat="1" x14ac:dyDescent="0.2">
      <c r="A2" s="125" t="s">
        <v>1648</v>
      </c>
    </row>
    <row r="3" spans="1:1" s="106" customFormat="1" x14ac:dyDescent="0.2">
      <c r="A3" s="108" t="s">
        <v>1645</v>
      </c>
    </row>
    <row r="4" spans="1:1" s="106" customFormat="1" x14ac:dyDescent="0.2">
      <c r="A4" s="109" t="s">
        <v>1718</v>
      </c>
    </row>
    <row r="5" spans="1:1" s="106" customFormat="1" x14ac:dyDescent="0.2">
      <c r="A5" s="107" t="s">
        <v>1646</v>
      </c>
    </row>
    <row r="6" spans="1:1" s="106" customFormat="1" x14ac:dyDescent="0.2">
      <c r="A6" s="107" t="s">
        <v>739</v>
      </c>
    </row>
    <row r="7" spans="1:1" x14ac:dyDescent="0.2">
      <c r="A7" s="109" t="s">
        <v>740</v>
      </c>
    </row>
    <row r="8" spans="1:1" x14ac:dyDescent="0.2">
      <c r="A8" s="125" t="s">
        <v>1648</v>
      </c>
    </row>
    <row r="9" spans="1:1" x14ac:dyDescent="0.2">
      <c r="A9" s="105" t="s">
        <v>741</v>
      </c>
    </row>
    <row r="10" spans="1:1" x14ac:dyDescent="0.2">
      <c r="A10" s="15" t="s">
        <v>742</v>
      </c>
    </row>
    <row r="11" spans="1:1" x14ac:dyDescent="0.2">
      <c r="A11" s="15" t="s">
        <v>743</v>
      </c>
    </row>
    <row r="12" spans="1:1" x14ac:dyDescent="0.2">
      <c r="A12" s="15" t="s">
        <v>744</v>
      </c>
    </row>
    <row r="13" spans="1:1" x14ac:dyDescent="0.2">
      <c r="A13" s="15" t="s">
        <v>745</v>
      </c>
    </row>
    <row r="14" spans="1:1" x14ac:dyDescent="0.2">
      <c r="A14" s="15" t="s">
        <v>746</v>
      </c>
    </row>
    <row r="15" spans="1:1" x14ac:dyDescent="0.2">
      <c r="A15" s="15" t="s">
        <v>747</v>
      </c>
    </row>
    <row r="16" spans="1:1" x14ac:dyDescent="0.2">
      <c r="A16" s="15" t="s">
        <v>748</v>
      </c>
    </row>
    <row r="17" spans="1:1" x14ac:dyDescent="0.2">
      <c r="A17" s="15" t="s">
        <v>749</v>
      </c>
    </row>
    <row r="18" spans="1:1" x14ac:dyDescent="0.2">
      <c r="A18" s="15" t="s">
        <v>750</v>
      </c>
    </row>
    <row r="19" spans="1:1" x14ac:dyDescent="0.2">
      <c r="A19" s="15" t="s">
        <v>751</v>
      </c>
    </row>
    <row r="20" spans="1:1" x14ac:dyDescent="0.2">
      <c r="A20" s="15" t="s">
        <v>752</v>
      </c>
    </row>
    <row r="21" spans="1:1" x14ac:dyDescent="0.2">
      <c r="A21" s="15" t="s">
        <v>753</v>
      </c>
    </row>
    <row r="22" spans="1:1" x14ac:dyDescent="0.2">
      <c r="A22" s="15" t="s">
        <v>754</v>
      </c>
    </row>
    <row r="23" spans="1:1" x14ac:dyDescent="0.2">
      <c r="A23" s="15" t="s">
        <v>755</v>
      </c>
    </row>
    <row r="24" spans="1:1" x14ac:dyDescent="0.2">
      <c r="A24" s="15" t="s">
        <v>756</v>
      </c>
    </row>
    <row r="25" spans="1:1" x14ac:dyDescent="0.2">
      <c r="A25" s="15" t="s">
        <v>757</v>
      </c>
    </row>
    <row r="26" spans="1:1" x14ac:dyDescent="0.2">
      <c r="A26" s="15" t="s">
        <v>758</v>
      </c>
    </row>
    <row r="27" spans="1:1" x14ac:dyDescent="0.2">
      <c r="A27" s="15" t="s">
        <v>759</v>
      </c>
    </row>
    <row r="28" spans="1:1" x14ac:dyDescent="0.2">
      <c r="A28" s="15" t="s">
        <v>760</v>
      </c>
    </row>
    <row r="29" spans="1:1" x14ac:dyDescent="0.2">
      <c r="A29" s="15" t="s">
        <v>761</v>
      </c>
    </row>
    <row r="30" spans="1:1" x14ac:dyDescent="0.2">
      <c r="A30" s="15" t="s">
        <v>762</v>
      </c>
    </row>
    <row r="31" spans="1:1" x14ac:dyDescent="0.2">
      <c r="A31" s="15" t="s">
        <v>763</v>
      </c>
    </row>
    <row r="32" spans="1:1" x14ac:dyDescent="0.2">
      <c r="A32" s="15" t="s">
        <v>764</v>
      </c>
    </row>
    <row r="33" spans="1:1" x14ac:dyDescent="0.2">
      <c r="A33" s="15" t="s">
        <v>765</v>
      </c>
    </row>
    <row r="34" spans="1:1" x14ac:dyDescent="0.2">
      <c r="A34" s="15" t="s">
        <v>766</v>
      </c>
    </row>
    <row r="35" spans="1:1" x14ac:dyDescent="0.2">
      <c r="A35" s="15" t="s">
        <v>767</v>
      </c>
    </row>
    <row r="36" spans="1:1" x14ac:dyDescent="0.2">
      <c r="A36" s="15" t="s">
        <v>768</v>
      </c>
    </row>
    <row r="37" spans="1:1" x14ac:dyDescent="0.2">
      <c r="A37" s="15" t="s">
        <v>769</v>
      </c>
    </row>
    <row r="38" spans="1:1" x14ac:dyDescent="0.2">
      <c r="A38" s="15" t="s">
        <v>770</v>
      </c>
    </row>
    <row r="39" spans="1:1" x14ac:dyDescent="0.2">
      <c r="A39" s="15" t="s">
        <v>771</v>
      </c>
    </row>
    <row r="40" spans="1:1" x14ac:dyDescent="0.2">
      <c r="A40" s="15" t="s">
        <v>772</v>
      </c>
    </row>
    <row r="41" spans="1:1" x14ac:dyDescent="0.2">
      <c r="A41" s="15" t="s">
        <v>773</v>
      </c>
    </row>
    <row r="42" spans="1:1" x14ac:dyDescent="0.2">
      <c r="A42" s="15" t="s">
        <v>774</v>
      </c>
    </row>
    <row r="43" spans="1:1" x14ac:dyDescent="0.2">
      <c r="A43" s="15" t="s">
        <v>775</v>
      </c>
    </row>
    <row r="44" spans="1:1" x14ac:dyDescent="0.2">
      <c r="A44" s="15" t="s">
        <v>776</v>
      </c>
    </row>
    <row r="45" spans="1:1" x14ac:dyDescent="0.2">
      <c r="A45" s="15" t="s">
        <v>777</v>
      </c>
    </row>
    <row r="46" spans="1:1" x14ac:dyDescent="0.2">
      <c r="A46" s="15" t="s">
        <v>778</v>
      </c>
    </row>
    <row r="47" spans="1:1" x14ac:dyDescent="0.2">
      <c r="A47" s="15" t="s">
        <v>779</v>
      </c>
    </row>
    <row r="48" spans="1:1" x14ac:dyDescent="0.2">
      <c r="A48" s="15" t="s">
        <v>780</v>
      </c>
    </row>
    <row r="49" spans="1:1" x14ac:dyDescent="0.2">
      <c r="A49" s="15" t="s">
        <v>781</v>
      </c>
    </row>
    <row r="50" spans="1:1" x14ac:dyDescent="0.2">
      <c r="A50" s="15" t="s">
        <v>782</v>
      </c>
    </row>
    <row r="51" spans="1:1" x14ac:dyDescent="0.2">
      <c r="A51" s="15" t="s">
        <v>783</v>
      </c>
    </row>
    <row r="52" spans="1:1" x14ac:dyDescent="0.2">
      <c r="A52" s="15" t="s">
        <v>784</v>
      </c>
    </row>
    <row r="53" spans="1:1" x14ac:dyDescent="0.2">
      <c r="A53" s="15" t="s">
        <v>785</v>
      </c>
    </row>
    <row r="54" spans="1:1" x14ac:dyDescent="0.2">
      <c r="A54" s="15" t="s">
        <v>786</v>
      </c>
    </row>
    <row r="55" spans="1:1" x14ac:dyDescent="0.2">
      <c r="A55" s="15" t="s">
        <v>787</v>
      </c>
    </row>
    <row r="56" spans="1:1" x14ac:dyDescent="0.2">
      <c r="A56" s="15" t="s">
        <v>788</v>
      </c>
    </row>
    <row r="57" spans="1:1" x14ac:dyDescent="0.2">
      <c r="A57" s="15" t="s">
        <v>789</v>
      </c>
    </row>
    <row r="58" spans="1:1" x14ac:dyDescent="0.2">
      <c r="A58" s="15" t="s">
        <v>790</v>
      </c>
    </row>
    <row r="59" spans="1:1" x14ac:dyDescent="0.2">
      <c r="A59" s="15" t="s">
        <v>791</v>
      </c>
    </row>
    <row r="60" spans="1:1" x14ac:dyDescent="0.2">
      <c r="A60" s="15" t="s">
        <v>792</v>
      </c>
    </row>
    <row r="61" spans="1:1" x14ac:dyDescent="0.2">
      <c r="A61" s="15" t="s">
        <v>1730</v>
      </c>
    </row>
    <row r="62" spans="1:1" x14ac:dyDescent="0.2">
      <c r="A62" s="15" t="s">
        <v>793</v>
      </c>
    </row>
    <row r="63" spans="1:1" x14ac:dyDescent="0.2">
      <c r="A63" s="15" t="s">
        <v>794</v>
      </c>
    </row>
    <row r="64" spans="1:1" x14ac:dyDescent="0.2">
      <c r="A64" s="15" t="s">
        <v>795</v>
      </c>
    </row>
    <row r="65" spans="1:1" x14ac:dyDescent="0.2">
      <c r="A65" s="15" t="s">
        <v>796</v>
      </c>
    </row>
    <row r="66" spans="1:1" x14ac:dyDescent="0.2">
      <c r="A66" s="15" t="s">
        <v>797</v>
      </c>
    </row>
    <row r="67" spans="1:1" x14ac:dyDescent="0.2">
      <c r="A67" s="15" t="s">
        <v>798</v>
      </c>
    </row>
    <row r="68" spans="1:1" x14ac:dyDescent="0.2">
      <c r="A68" s="15" t="s">
        <v>799</v>
      </c>
    </row>
    <row r="69" spans="1:1" x14ac:dyDescent="0.2">
      <c r="A69" s="15" t="s">
        <v>800</v>
      </c>
    </row>
    <row r="70" spans="1:1" x14ac:dyDescent="0.2">
      <c r="A70" s="15" t="s">
        <v>801</v>
      </c>
    </row>
    <row r="71" spans="1:1" x14ac:dyDescent="0.2">
      <c r="A71" s="15" t="s">
        <v>802</v>
      </c>
    </row>
    <row r="72" spans="1:1" x14ac:dyDescent="0.2">
      <c r="A72" s="15" t="s">
        <v>803</v>
      </c>
    </row>
    <row r="73" spans="1:1" x14ac:dyDescent="0.2">
      <c r="A73" s="15" t="s">
        <v>804</v>
      </c>
    </row>
    <row r="74" spans="1:1" x14ac:dyDescent="0.2">
      <c r="A74" s="15" t="s">
        <v>805</v>
      </c>
    </row>
    <row r="75" spans="1:1" x14ac:dyDescent="0.2">
      <c r="A75" s="15" t="s">
        <v>806</v>
      </c>
    </row>
    <row r="76" spans="1:1" x14ac:dyDescent="0.2">
      <c r="A76" s="15" t="s">
        <v>807</v>
      </c>
    </row>
    <row r="77" spans="1:1" x14ac:dyDescent="0.2">
      <c r="A77" s="15" t="s">
        <v>808</v>
      </c>
    </row>
    <row r="78" spans="1:1" x14ac:dyDescent="0.2">
      <c r="A78" s="15" t="s">
        <v>809</v>
      </c>
    </row>
    <row r="79" spans="1:1" x14ac:dyDescent="0.2">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1608</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 t="s">
        <v>58</v>
      </c>
      <c r="B6" s="47" t="s">
        <v>217</v>
      </c>
      <c r="C6" s="14">
        <v>1680190927</v>
      </c>
      <c r="D6" s="11" t="str">
        <f t="shared" ref="D6:D12" si="0">IF($B6="N/A","N/A",IF(C6&gt;10,"No",IF(C6&lt;-10,"No","Yes")))</f>
        <v>N/A</v>
      </c>
      <c r="E6" s="14">
        <v>1757943516</v>
      </c>
      <c r="F6" s="11" t="str">
        <f t="shared" ref="F6:F12" si="1">IF($B6="N/A","N/A",IF(E6&gt;10,"No",IF(E6&lt;-10,"No","Yes")))</f>
        <v>N/A</v>
      </c>
      <c r="G6" s="14">
        <v>1776985777</v>
      </c>
      <c r="H6" s="11" t="str">
        <f t="shared" ref="H6:H12" si="2">IF($B6="N/A","N/A",IF(G6&gt;10,"No",IF(G6&lt;-10,"No","Yes")))</f>
        <v>N/A</v>
      </c>
      <c r="I6" s="12">
        <v>4.6280000000000001</v>
      </c>
      <c r="J6" s="12">
        <v>1.083</v>
      </c>
      <c r="K6" s="47" t="s">
        <v>732</v>
      </c>
      <c r="L6" s="9" t="str">
        <f t="shared" ref="L6:L13" si="3">IF(J6="Div by 0", "N/A", IF(K6="N/A","N/A", IF(J6&gt;VALUE(MID(K6,1,2)), "No", IF(J6&lt;-1*VALUE(MID(K6,1,2)), "No", "Yes"))))</f>
        <v>Yes</v>
      </c>
    </row>
    <row r="7" spans="1:12" x14ac:dyDescent="0.2">
      <c r="A7" s="4" t="s">
        <v>1121</v>
      </c>
      <c r="B7" s="47" t="s">
        <v>217</v>
      </c>
      <c r="C7" s="14">
        <v>9750.3550176999997</v>
      </c>
      <c r="D7" s="11" t="str">
        <f t="shared" si="0"/>
        <v>N/A</v>
      </c>
      <c r="E7" s="14">
        <v>9838.3917574000006</v>
      </c>
      <c r="F7" s="11" t="str">
        <f t="shared" si="1"/>
        <v>N/A</v>
      </c>
      <c r="G7" s="14">
        <v>7818.3840277999998</v>
      </c>
      <c r="H7" s="11" t="str">
        <f t="shared" si="2"/>
        <v>N/A</v>
      </c>
      <c r="I7" s="12">
        <v>0.90290000000000004</v>
      </c>
      <c r="J7" s="12">
        <v>-20.5</v>
      </c>
      <c r="K7" s="47" t="s">
        <v>732</v>
      </c>
      <c r="L7" s="9" t="str">
        <f t="shared" si="3"/>
        <v>Yes</v>
      </c>
    </row>
    <row r="8" spans="1:12" x14ac:dyDescent="0.2">
      <c r="A8" s="4" t="s">
        <v>720</v>
      </c>
      <c r="B8" s="47" t="s">
        <v>217</v>
      </c>
      <c r="C8" s="14">
        <v>1181</v>
      </c>
      <c r="D8" s="11" t="str">
        <f t="shared" si="0"/>
        <v>N/A</v>
      </c>
      <c r="E8" s="14">
        <v>1323</v>
      </c>
      <c r="F8" s="11" t="str">
        <f t="shared" si="1"/>
        <v>N/A</v>
      </c>
      <c r="G8" s="14">
        <v>1134</v>
      </c>
      <c r="H8" s="11" t="str">
        <f t="shared" si="2"/>
        <v>N/A</v>
      </c>
      <c r="I8" s="12">
        <v>12.02</v>
      </c>
      <c r="J8" s="12">
        <v>-14.3</v>
      </c>
      <c r="K8" s="47" t="s">
        <v>732</v>
      </c>
      <c r="L8" s="9" t="str">
        <f t="shared" si="3"/>
        <v>Yes</v>
      </c>
    </row>
    <row r="9" spans="1:12" x14ac:dyDescent="0.2">
      <c r="A9" s="4" t="s">
        <v>721</v>
      </c>
      <c r="B9" s="47" t="s">
        <v>217</v>
      </c>
      <c r="C9" s="14">
        <v>1593</v>
      </c>
      <c r="D9" s="11" t="str">
        <f t="shared" si="0"/>
        <v>N/A</v>
      </c>
      <c r="E9" s="14">
        <v>1636</v>
      </c>
      <c r="F9" s="11" t="str">
        <f t="shared" si="1"/>
        <v>N/A</v>
      </c>
      <c r="G9" s="14">
        <v>1748</v>
      </c>
      <c r="H9" s="11" t="str">
        <f t="shared" si="2"/>
        <v>N/A</v>
      </c>
      <c r="I9" s="12">
        <v>2.6989999999999998</v>
      </c>
      <c r="J9" s="12">
        <v>6.8460000000000001</v>
      </c>
      <c r="K9" s="47" t="s">
        <v>732</v>
      </c>
      <c r="L9" s="9" t="str">
        <f t="shared" si="3"/>
        <v>Yes</v>
      </c>
    </row>
    <row r="10" spans="1:12" x14ac:dyDescent="0.2">
      <c r="A10" s="4" t="s">
        <v>722</v>
      </c>
      <c r="B10" s="47" t="s">
        <v>217</v>
      </c>
      <c r="C10" s="14">
        <v>4587</v>
      </c>
      <c r="D10" s="11" t="str">
        <f t="shared" si="0"/>
        <v>N/A</v>
      </c>
      <c r="E10" s="14">
        <v>4805</v>
      </c>
      <c r="F10" s="11" t="str">
        <f t="shared" si="1"/>
        <v>N/A</v>
      </c>
      <c r="G10" s="14">
        <v>4005</v>
      </c>
      <c r="H10" s="11" t="str">
        <f t="shared" si="2"/>
        <v>N/A</v>
      </c>
      <c r="I10" s="12">
        <v>4.7530000000000001</v>
      </c>
      <c r="J10" s="12">
        <v>-16.600000000000001</v>
      </c>
      <c r="K10" s="47" t="s">
        <v>732</v>
      </c>
      <c r="L10" s="9" t="str">
        <f t="shared" si="3"/>
        <v>Yes</v>
      </c>
    </row>
    <row r="11" spans="1:12" x14ac:dyDescent="0.2">
      <c r="A11" s="4" t="s">
        <v>723</v>
      </c>
      <c r="B11" s="47" t="s">
        <v>217</v>
      </c>
      <c r="C11" s="14">
        <v>47020</v>
      </c>
      <c r="D11" s="11" t="str">
        <f t="shared" si="0"/>
        <v>N/A</v>
      </c>
      <c r="E11" s="14">
        <v>48008</v>
      </c>
      <c r="F11" s="11" t="str">
        <f t="shared" si="1"/>
        <v>N/A</v>
      </c>
      <c r="G11" s="14">
        <v>35924</v>
      </c>
      <c r="H11" s="11" t="str">
        <f t="shared" si="2"/>
        <v>N/A</v>
      </c>
      <c r="I11" s="12">
        <v>2.101</v>
      </c>
      <c r="J11" s="12">
        <v>-25.2</v>
      </c>
      <c r="K11" s="47" t="s">
        <v>732</v>
      </c>
      <c r="L11" s="9" t="str">
        <f t="shared" si="3"/>
        <v>Yes</v>
      </c>
    </row>
    <row r="12" spans="1:12" x14ac:dyDescent="0.2">
      <c r="A12" s="4" t="s">
        <v>724</v>
      </c>
      <c r="B12" s="47" t="s">
        <v>217</v>
      </c>
      <c r="C12" s="14">
        <v>157177</v>
      </c>
      <c r="D12" s="11" t="str">
        <f t="shared" si="0"/>
        <v>N/A</v>
      </c>
      <c r="E12" s="14">
        <v>161699</v>
      </c>
      <c r="F12" s="11" t="str">
        <f t="shared" si="1"/>
        <v>N/A</v>
      </c>
      <c r="G12" s="14">
        <v>118898</v>
      </c>
      <c r="H12" s="11" t="str">
        <f t="shared" si="2"/>
        <v>N/A</v>
      </c>
      <c r="I12" s="12">
        <v>2.8769999999999998</v>
      </c>
      <c r="J12" s="12">
        <v>-26.5</v>
      </c>
      <c r="K12" s="47" t="s">
        <v>732</v>
      </c>
      <c r="L12" s="9" t="str">
        <f t="shared" si="3"/>
        <v>Yes</v>
      </c>
    </row>
    <row r="13" spans="1:12" x14ac:dyDescent="0.2">
      <c r="A13" s="4" t="s">
        <v>74</v>
      </c>
      <c r="B13" s="47" t="s">
        <v>217</v>
      </c>
      <c r="C13" s="14">
        <v>2178143</v>
      </c>
      <c r="D13" s="11" t="str">
        <f>IF($B13="N/A","N/A",IF(C13&gt;10,"No",IF(C13&lt;-10,"No","Yes")))</f>
        <v>N/A</v>
      </c>
      <c r="E13" s="14">
        <v>8201955</v>
      </c>
      <c r="F13" s="11" t="str">
        <f>IF($B13="N/A","N/A",IF(E13&gt;10,"No",IF(E13&lt;-10,"No","Yes")))</f>
        <v>N/A</v>
      </c>
      <c r="G13" s="14">
        <v>1188001</v>
      </c>
      <c r="H13" s="11" t="str">
        <f>IF($B13="N/A","N/A",IF(G13&gt;10,"No",IF(G13&lt;-10,"No","Yes")))</f>
        <v>N/A</v>
      </c>
      <c r="I13" s="12">
        <v>276.60000000000002</v>
      </c>
      <c r="J13" s="12">
        <v>-85.5</v>
      </c>
      <c r="K13" s="47" t="s">
        <v>732</v>
      </c>
      <c r="L13" s="9" t="str">
        <f t="shared" si="3"/>
        <v>No</v>
      </c>
    </row>
    <row r="14" spans="1:12" x14ac:dyDescent="0.2">
      <c r="A14" s="60" t="s">
        <v>161</v>
      </c>
      <c r="B14" s="34" t="s">
        <v>217</v>
      </c>
      <c r="C14" s="8">
        <v>3.8712635139999998</v>
      </c>
      <c r="D14" s="43" t="str">
        <f t="shared" ref="D14:D18" si="4">IF($B14="N/A","N/A",IF(C14&gt;10,"No",IF(C14&lt;-10,"No","Yes")))</f>
        <v>N/A</v>
      </c>
      <c r="E14" s="8">
        <v>3.3198643400000001</v>
      </c>
      <c r="F14" s="43" t="str">
        <f t="shared" ref="F14:F18" si="5">IF($B14="N/A","N/A",IF(E14&gt;10,"No",IF(E14&lt;-10,"No","Yes")))</f>
        <v>N/A</v>
      </c>
      <c r="G14" s="8">
        <v>3.4868423947</v>
      </c>
      <c r="H14" s="43" t="str">
        <f t="shared" ref="H14:H18" si="6">IF($B14="N/A","N/A",IF(G14&gt;10,"No",IF(G14&lt;-10,"No","Yes")))</f>
        <v>N/A</v>
      </c>
      <c r="I14" s="12">
        <v>-14.2</v>
      </c>
      <c r="J14" s="12">
        <v>5.03</v>
      </c>
      <c r="K14" s="44" t="s">
        <v>732</v>
      </c>
      <c r="L14" s="9" t="str">
        <f t="shared" ref="L14:L18" si="7">IF(J14="Div by 0", "N/A", IF(K14="N/A","N/A", IF(J14&gt;VALUE(MID(K14,1,2)), "No", IF(J14&lt;-1*VALUE(MID(K14,1,2)), "No", "Yes"))))</f>
        <v>Yes</v>
      </c>
    </row>
    <row r="15" spans="1:12" x14ac:dyDescent="0.2">
      <c r="A15" s="4" t="s">
        <v>418</v>
      </c>
      <c r="B15" s="34" t="s">
        <v>217</v>
      </c>
      <c r="C15" s="8">
        <v>8.6311065079000002</v>
      </c>
      <c r="D15" s="43" t="str">
        <f t="shared" si="4"/>
        <v>N/A</v>
      </c>
      <c r="E15" s="8">
        <v>9.5165435270999996</v>
      </c>
      <c r="F15" s="43" t="str">
        <f t="shared" si="5"/>
        <v>N/A</v>
      </c>
      <c r="G15" s="8">
        <v>13.01715439</v>
      </c>
      <c r="H15" s="43" t="str">
        <f t="shared" si="6"/>
        <v>N/A</v>
      </c>
      <c r="I15" s="12">
        <v>10.26</v>
      </c>
      <c r="J15" s="12">
        <v>36.78</v>
      </c>
      <c r="K15" s="44" t="s">
        <v>732</v>
      </c>
      <c r="L15" s="9" t="str">
        <f t="shared" si="7"/>
        <v>No</v>
      </c>
    </row>
    <row r="16" spans="1:12" x14ac:dyDescent="0.2">
      <c r="A16" s="4" t="s">
        <v>419</v>
      </c>
      <c r="B16" s="34" t="s">
        <v>217</v>
      </c>
      <c r="C16" s="8">
        <v>3.2026377671000001</v>
      </c>
      <c r="D16" s="43" t="str">
        <f t="shared" si="4"/>
        <v>N/A</v>
      </c>
      <c r="E16" s="8">
        <v>2.6209776468000001</v>
      </c>
      <c r="F16" s="43" t="str">
        <f t="shared" si="5"/>
        <v>N/A</v>
      </c>
      <c r="G16" s="8">
        <v>1.8220418065999999</v>
      </c>
      <c r="H16" s="43" t="str">
        <f t="shared" si="6"/>
        <v>N/A</v>
      </c>
      <c r="I16" s="12">
        <v>-18.2</v>
      </c>
      <c r="J16" s="12">
        <v>-30.5</v>
      </c>
      <c r="K16" s="44" t="s">
        <v>732</v>
      </c>
      <c r="L16" s="9" t="str">
        <f t="shared" si="7"/>
        <v>No</v>
      </c>
    </row>
    <row r="17" spans="1:12" x14ac:dyDescent="0.2">
      <c r="A17" s="4" t="s">
        <v>420</v>
      </c>
      <c r="B17" s="34" t="s">
        <v>217</v>
      </c>
      <c r="C17" s="8">
        <v>3.269176511</v>
      </c>
      <c r="D17" s="43" t="str">
        <f t="shared" si="4"/>
        <v>N/A</v>
      </c>
      <c r="E17" s="8">
        <v>2.5525291828999999</v>
      </c>
      <c r="F17" s="43" t="str">
        <f t="shared" si="5"/>
        <v>N/A</v>
      </c>
      <c r="G17" s="8">
        <v>1.9850301774000001</v>
      </c>
      <c r="H17" s="43" t="str">
        <f t="shared" si="6"/>
        <v>N/A</v>
      </c>
      <c r="I17" s="12">
        <v>-21.9</v>
      </c>
      <c r="J17" s="12">
        <v>-22.2</v>
      </c>
      <c r="K17" s="44" t="s">
        <v>732</v>
      </c>
      <c r="L17" s="9" t="str">
        <f t="shared" si="7"/>
        <v>Yes</v>
      </c>
    </row>
    <row r="18" spans="1:12" x14ac:dyDescent="0.2">
      <c r="A18" s="4" t="s">
        <v>421</v>
      </c>
      <c r="B18" s="34" t="s">
        <v>217</v>
      </c>
      <c r="C18" s="8">
        <v>4.3724433802</v>
      </c>
      <c r="D18" s="43" t="str">
        <f t="shared" si="4"/>
        <v>N/A</v>
      </c>
      <c r="E18" s="8">
        <v>3.6861531135000001</v>
      </c>
      <c r="F18" s="43" t="str">
        <f t="shared" si="5"/>
        <v>N/A</v>
      </c>
      <c r="G18" s="8">
        <v>4.5632658877000001</v>
      </c>
      <c r="H18" s="43" t="str">
        <f t="shared" si="6"/>
        <v>N/A</v>
      </c>
      <c r="I18" s="12">
        <v>-15.7</v>
      </c>
      <c r="J18" s="12">
        <v>23.79</v>
      </c>
      <c r="K18" s="44" t="s">
        <v>732</v>
      </c>
      <c r="L18" s="9" t="str">
        <f t="shared" si="7"/>
        <v>Yes</v>
      </c>
    </row>
    <row r="19" spans="1:12" x14ac:dyDescent="0.2">
      <c r="A19" s="4" t="s">
        <v>75</v>
      </c>
      <c r="B19" s="47" t="s">
        <v>217</v>
      </c>
      <c r="C19" s="35">
        <v>11</v>
      </c>
      <c r="D19" s="43" t="str">
        <f t="shared" ref="D19:D50" si="8">IF($B19="N/A","N/A",IF(C19&gt;10,"No",IF(C19&lt;-10,"No","Yes")))</f>
        <v>N/A</v>
      </c>
      <c r="E19" s="35">
        <v>11</v>
      </c>
      <c r="F19" s="43" t="str">
        <f t="shared" ref="F19:F50" si="9">IF($B19="N/A","N/A",IF(E19&gt;10,"No",IF(E19&lt;-10,"No","Yes")))</f>
        <v>N/A</v>
      </c>
      <c r="G19" s="35">
        <v>11</v>
      </c>
      <c r="H19" s="43" t="str">
        <f t="shared" ref="H19:H50" si="10">IF($B19="N/A","N/A",IF(G19&gt;10,"No",IF(G19&lt;-10,"No","Yes")))</f>
        <v>N/A</v>
      </c>
      <c r="I19" s="12">
        <v>-33.299999999999997</v>
      </c>
      <c r="J19" s="12">
        <v>-50</v>
      </c>
      <c r="K19" s="47" t="s">
        <v>217</v>
      </c>
      <c r="L19" s="9" t="str">
        <f t="shared" ref="L19:L25" si="11">IF(J19="Div by 0", "N/A", IF(K19="N/A","N/A", IF(J19&gt;VALUE(MID(K19,1,2)), "No", IF(J19&lt;-1*VALUE(MID(K19,1,2)), "No", "Yes"))))</f>
        <v>N/A</v>
      </c>
    </row>
    <row r="20" spans="1:12" x14ac:dyDescent="0.2">
      <c r="A20" s="4" t="s">
        <v>76</v>
      </c>
      <c r="B20" s="47" t="s">
        <v>217</v>
      </c>
      <c r="C20" s="35">
        <v>63</v>
      </c>
      <c r="D20" s="43" t="str">
        <f t="shared" si="8"/>
        <v>N/A</v>
      </c>
      <c r="E20" s="35">
        <v>31</v>
      </c>
      <c r="F20" s="43" t="str">
        <f t="shared" si="9"/>
        <v>N/A</v>
      </c>
      <c r="G20" s="35">
        <v>18</v>
      </c>
      <c r="H20" s="43" t="str">
        <f t="shared" si="10"/>
        <v>N/A</v>
      </c>
      <c r="I20" s="12">
        <v>-50.8</v>
      </c>
      <c r="J20" s="12">
        <v>-41.9</v>
      </c>
      <c r="K20" s="47" t="s">
        <v>217</v>
      </c>
      <c r="L20" s="9" t="str">
        <f t="shared" si="11"/>
        <v>N/A</v>
      </c>
    </row>
    <row r="21" spans="1:12" x14ac:dyDescent="0.2">
      <c r="A21" s="60" t="s">
        <v>1121</v>
      </c>
      <c r="B21" s="47" t="s">
        <v>217</v>
      </c>
      <c r="C21" s="14">
        <v>9750.3550176999997</v>
      </c>
      <c r="D21" s="11" t="str">
        <f t="shared" si="8"/>
        <v>N/A</v>
      </c>
      <c r="E21" s="14">
        <v>9838.3917574000006</v>
      </c>
      <c r="F21" s="11" t="str">
        <f t="shared" si="9"/>
        <v>N/A</v>
      </c>
      <c r="G21" s="14">
        <v>7818.3840277999998</v>
      </c>
      <c r="H21" s="11" t="str">
        <f t="shared" si="10"/>
        <v>N/A</v>
      </c>
      <c r="I21" s="12">
        <v>0.90290000000000004</v>
      </c>
      <c r="J21" s="12">
        <v>-20.5</v>
      </c>
      <c r="K21" s="47" t="s">
        <v>732</v>
      </c>
      <c r="L21" s="9" t="str">
        <f t="shared" si="11"/>
        <v>Yes</v>
      </c>
    </row>
    <row r="22" spans="1:12" x14ac:dyDescent="0.2">
      <c r="A22" s="4" t="s">
        <v>1726</v>
      </c>
      <c r="B22" s="47" t="s">
        <v>217</v>
      </c>
      <c r="C22" s="14">
        <v>25551.615656999998</v>
      </c>
      <c r="D22" s="11" t="str">
        <f t="shared" si="8"/>
        <v>N/A</v>
      </c>
      <c r="E22" s="14">
        <v>27263.434308</v>
      </c>
      <c r="F22" s="11" t="str">
        <f t="shared" si="9"/>
        <v>N/A</v>
      </c>
      <c r="G22" s="14">
        <v>16185.882525999999</v>
      </c>
      <c r="H22" s="11" t="str">
        <f t="shared" si="10"/>
        <v>N/A</v>
      </c>
      <c r="I22" s="12">
        <v>6.6989999999999998</v>
      </c>
      <c r="J22" s="12">
        <v>-40.6</v>
      </c>
      <c r="K22" s="47" t="s">
        <v>732</v>
      </c>
      <c r="L22" s="9" t="str">
        <f t="shared" si="11"/>
        <v>No</v>
      </c>
    </row>
    <row r="23" spans="1:12" x14ac:dyDescent="0.2">
      <c r="A23" s="4" t="s">
        <v>1122</v>
      </c>
      <c r="B23" s="47" t="s">
        <v>217</v>
      </c>
      <c r="C23" s="14">
        <v>25072.485559000001</v>
      </c>
      <c r="D23" s="11" t="str">
        <f t="shared" si="8"/>
        <v>N/A</v>
      </c>
      <c r="E23" s="14">
        <v>25210.299337</v>
      </c>
      <c r="F23" s="11" t="str">
        <f t="shared" si="9"/>
        <v>N/A</v>
      </c>
      <c r="G23" s="14">
        <v>24951.246314</v>
      </c>
      <c r="H23" s="11" t="str">
        <f t="shared" si="10"/>
        <v>N/A</v>
      </c>
      <c r="I23" s="12">
        <v>0.54969999999999997</v>
      </c>
      <c r="J23" s="12">
        <v>-1.03</v>
      </c>
      <c r="K23" s="47" t="s">
        <v>732</v>
      </c>
      <c r="L23" s="9" t="str">
        <f t="shared" si="11"/>
        <v>Yes</v>
      </c>
    </row>
    <row r="24" spans="1:12" x14ac:dyDescent="0.2">
      <c r="A24" s="4" t="s">
        <v>1123</v>
      </c>
      <c r="B24" s="47" t="s">
        <v>217</v>
      </c>
      <c r="C24" s="14">
        <v>2818.7635642999999</v>
      </c>
      <c r="D24" s="11" t="str">
        <f t="shared" si="8"/>
        <v>N/A</v>
      </c>
      <c r="E24" s="14">
        <v>2508.3864711000001</v>
      </c>
      <c r="F24" s="11" t="str">
        <f t="shared" si="9"/>
        <v>N/A</v>
      </c>
      <c r="G24" s="14">
        <v>2600.9261474</v>
      </c>
      <c r="H24" s="11" t="str">
        <f t="shared" si="10"/>
        <v>N/A</v>
      </c>
      <c r="I24" s="12">
        <v>-11</v>
      </c>
      <c r="J24" s="12">
        <v>3.6890000000000001</v>
      </c>
      <c r="K24" s="47" t="s">
        <v>732</v>
      </c>
      <c r="L24" s="9" t="str">
        <f t="shared" si="11"/>
        <v>Yes</v>
      </c>
    </row>
    <row r="25" spans="1:12" x14ac:dyDescent="0.2">
      <c r="A25" s="4" t="s">
        <v>1124</v>
      </c>
      <c r="B25" s="47" t="s">
        <v>217</v>
      </c>
      <c r="C25" s="14">
        <v>4325.8304899000004</v>
      </c>
      <c r="D25" s="11" t="str">
        <f t="shared" si="8"/>
        <v>N/A</v>
      </c>
      <c r="E25" s="14">
        <v>4348.9693059000001</v>
      </c>
      <c r="F25" s="11" t="str">
        <f t="shared" si="9"/>
        <v>N/A</v>
      </c>
      <c r="G25" s="14">
        <v>3387.7487769999998</v>
      </c>
      <c r="H25" s="11" t="str">
        <f t="shared" si="10"/>
        <v>N/A</v>
      </c>
      <c r="I25" s="12">
        <v>0.53490000000000004</v>
      </c>
      <c r="J25" s="12">
        <v>-22.1</v>
      </c>
      <c r="K25" s="47" t="s">
        <v>732</v>
      </c>
      <c r="L25" s="9" t="str">
        <f t="shared" si="11"/>
        <v>Yes</v>
      </c>
    </row>
    <row r="26" spans="1:12" x14ac:dyDescent="0.2">
      <c r="A26" s="2" t="s">
        <v>1125</v>
      </c>
      <c r="B26" s="47" t="s">
        <v>217</v>
      </c>
      <c r="C26" s="14">
        <v>8937.5071226</v>
      </c>
      <c r="D26" s="11" t="str">
        <f t="shared" si="8"/>
        <v>N/A</v>
      </c>
      <c r="E26" s="14">
        <v>9164.8474459999998</v>
      </c>
      <c r="F26" s="11" t="str">
        <f t="shared" si="9"/>
        <v>N/A</v>
      </c>
      <c r="G26" s="14">
        <v>7902.9836148000004</v>
      </c>
      <c r="H26" s="11" t="str">
        <f t="shared" si="10"/>
        <v>N/A</v>
      </c>
      <c r="I26" s="12">
        <v>2.544</v>
      </c>
      <c r="J26" s="12">
        <v>-13.8</v>
      </c>
      <c r="K26" s="47" t="s">
        <v>732</v>
      </c>
      <c r="L26" s="9" t="str">
        <f>IF(J26="Div by 0", "N/A", IF(OR(J26="N/A",K26="N/A"),"N/A", IF(J26&gt;VALUE(MID(K26,1,2)), "No", IF(J26&lt;-1*VALUE(MID(K26,1,2)), "No", "Yes"))))</f>
        <v>Yes</v>
      </c>
    </row>
    <row r="27" spans="1:12" x14ac:dyDescent="0.2">
      <c r="A27" s="2" t="s">
        <v>1126</v>
      </c>
      <c r="B27" s="47" t="s">
        <v>217</v>
      </c>
      <c r="C27" s="14">
        <v>10891.212175000001</v>
      </c>
      <c r="D27" s="11" t="str">
        <f t="shared" si="8"/>
        <v>N/A</v>
      </c>
      <c r="E27" s="14">
        <v>10769.111988000001</v>
      </c>
      <c r="F27" s="11" t="str">
        <f t="shared" si="9"/>
        <v>N/A</v>
      </c>
      <c r="G27" s="14">
        <v>7720.4900822</v>
      </c>
      <c r="H27" s="11" t="str">
        <f t="shared" si="10"/>
        <v>N/A</v>
      </c>
      <c r="I27" s="12">
        <v>-1.1200000000000001</v>
      </c>
      <c r="J27" s="12">
        <v>-28.3</v>
      </c>
      <c r="K27" s="47" t="s">
        <v>732</v>
      </c>
      <c r="L27" s="9" t="str">
        <f>IF(J27="Div by 0", "N/A", IF(OR(J27="N/A",K27="N/A"),"N/A", IF(J27&gt;VALUE(MID(K27,1,2)), "No", IF(J27&lt;-1*VALUE(MID(K27,1,2)), "No", "Yes"))))</f>
        <v>Yes</v>
      </c>
    </row>
    <row r="28" spans="1:12" x14ac:dyDescent="0.2">
      <c r="A28" s="60" t="s">
        <v>1127</v>
      </c>
      <c r="B28" s="47" t="s">
        <v>217</v>
      </c>
      <c r="C28" s="14">
        <v>26664.049874</v>
      </c>
      <c r="D28" s="11" t="str">
        <f t="shared" si="8"/>
        <v>N/A</v>
      </c>
      <c r="E28" s="14">
        <v>26044.270321</v>
      </c>
      <c r="F28" s="11" t="str">
        <f t="shared" si="9"/>
        <v>N/A</v>
      </c>
      <c r="G28" s="14">
        <v>17780.372198000001</v>
      </c>
      <c r="H28" s="11" t="str">
        <f t="shared" si="10"/>
        <v>N/A</v>
      </c>
      <c r="I28" s="12">
        <v>-2.3199999999999998</v>
      </c>
      <c r="J28" s="12">
        <v>-31.7</v>
      </c>
      <c r="K28" s="47" t="s">
        <v>732</v>
      </c>
      <c r="L28" s="9" t="str">
        <f>IF(J28="Div by 0", "N/A", IF(K28="N/A","N/A", IF(J28&gt;VALUE(MID(K28,1,2)), "No", IF(J28&lt;-1*VALUE(MID(K28,1,2)), "No", "Yes"))))</f>
        <v>No</v>
      </c>
    </row>
    <row r="29" spans="1:12" x14ac:dyDescent="0.2">
      <c r="A29" s="2" t="s">
        <v>1128</v>
      </c>
      <c r="B29" s="47" t="s">
        <v>217</v>
      </c>
      <c r="C29" s="14">
        <v>25714.686105000001</v>
      </c>
      <c r="D29" s="11" t="str">
        <f t="shared" si="8"/>
        <v>N/A</v>
      </c>
      <c r="E29" s="14">
        <v>27428.362875999999</v>
      </c>
      <c r="F29" s="11" t="str">
        <f t="shared" si="9"/>
        <v>N/A</v>
      </c>
      <c r="G29" s="14">
        <v>15639.864809999999</v>
      </c>
      <c r="H29" s="11" t="str">
        <f t="shared" si="10"/>
        <v>N/A</v>
      </c>
      <c r="I29" s="12">
        <v>6.6639999999999997</v>
      </c>
      <c r="J29" s="12">
        <v>-43</v>
      </c>
      <c r="K29" s="47" t="s">
        <v>732</v>
      </c>
      <c r="L29" s="9" t="str">
        <f>IF(J29="Div by 0", "N/A", IF(K29="N/A","N/A", IF(J29&gt;VALUE(MID(K29,1,2)), "No", IF(J29&lt;-1*VALUE(MID(K29,1,2)), "No", "Yes"))))</f>
        <v>No</v>
      </c>
    </row>
    <row r="30" spans="1:12" x14ac:dyDescent="0.2">
      <c r="A30" s="2" t="s">
        <v>1129</v>
      </c>
      <c r="B30" s="47" t="s">
        <v>217</v>
      </c>
      <c r="C30" s="14">
        <v>28228.704659999999</v>
      </c>
      <c r="D30" s="11" t="str">
        <f t="shared" si="8"/>
        <v>N/A</v>
      </c>
      <c r="E30" s="14">
        <v>25596.924353999999</v>
      </c>
      <c r="F30" s="11" t="str">
        <f t="shared" si="9"/>
        <v>N/A</v>
      </c>
      <c r="G30" s="14">
        <v>20131.190910000001</v>
      </c>
      <c r="H30" s="11" t="str">
        <f t="shared" si="10"/>
        <v>N/A</v>
      </c>
      <c r="I30" s="12">
        <v>-9.32</v>
      </c>
      <c r="J30" s="12">
        <v>-21.4</v>
      </c>
      <c r="K30" s="47" t="s">
        <v>732</v>
      </c>
      <c r="L30" s="9" t="str">
        <f>IF(J30="Div by 0", "N/A", IF(K30="N/A","N/A", IF(J30&gt;VALUE(MID(K30,1,2)), "No", IF(J30&lt;-1*VALUE(MID(K30,1,2)), "No", "Yes"))))</f>
        <v>Yes</v>
      </c>
    </row>
    <row r="31" spans="1:12" x14ac:dyDescent="0.2">
      <c r="A31" s="2" t="s">
        <v>1130</v>
      </c>
      <c r="B31" s="47" t="s">
        <v>217</v>
      </c>
      <c r="C31" s="14">
        <v>24957.572588999999</v>
      </c>
      <c r="D31" s="11" t="str">
        <f t="shared" si="8"/>
        <v>N/A</v>
      </c>
      <c r="E31" s="14">
        <v>24846.219171000001</v>
      </c>
      <c r="F31" s="11" t="str">
        <f t="shared" si="9"/>
        <v>N/A</v>
      </c>
      <c r="G31" s="14">
        <v>17910.002763</v>
      </c>
      <c r="H31" s="11" t="str">
        <f t="shared" si="10"/>
        <v>N/A</v>
      </c>
      <c r="I31" s="12">
        <v>-0.44600000000000001</v>
      </c>
      <c r="J31" s="12">
        <v>-27.9</v>
      </c>
      <c r="K31" s="47" t="s">
        <v>732</v>
      </c>
      <c r="L31" s="9" t="str">
        <f>IF(J31="Div by 0", "N/A", IF(OR(J31="N/A",K31="N/A"),"N/A", IF(J31&gt;VALUE(MID(K31,1,2)), "No", IF(J31&lt;-1*VALUE(MID(K31,1,2)), "No", "Yes"))))</f>
        <v>Yes</v>
      </c>
    </row>
    <row r="32" spans="1:12" x14ac:dyDescent="0.2">
      <c r="A32" s="2" t="s">
        <v>1131</v>
      </c>
      <c r="B32" s="47" t="s">
        <v>217</v>
      </c>
      <c r="C32" s="14">
        <v>29216.133297</v>
      </c>
      <c r="D32" s="11" t="str">
        <f t="shared" si="8"/>
        <v>N/A</v>
      </c>
      <c r="E32" s="14">
        <v>27784.066607000001</v>
      </c>
      <c r="F32" s="11" t="str">
        <f t="shared" si="9"/>
        <v>N/A</v>
      </c>
      <c r="G32" s="14">
        <v>17596.055546</v>
      </c>
      <c r="H32" s="11" t="str">
        <f t="shared" si="10"/>
        <v>N/A</v>
      </c>
      <c r="I32" s="12">
        <v>-4.9000000000000004</v>
      </c>
      <c r="J32" s="12">
        <v>-36.700000000000003</v>
      </c>
      <c r="K32" s="47" t="s">
        <v>732</v>
      </c>
      <c r="L32" s="9" t="str">
        <f>IF(J32="Div by 0", "N/A", IF(OR(J32="N/A",K32="N/A"),"N/A", IF(J32&gt;VALUE(MID(K32,1,2)), "No", IF(J32&lt;-1*VALUE(MID(K32,1,2)), "No", "Yes"))))</f>
        <v>No</v>
      </c>
    </row>
    <row r="33" spans="1:12" x14ac:dyDescent="0.2">
      <c r="A33" s="2" t="s">
        <v>1731</v>
      </c>
      <c r="B33" s="47" t="s">
        <v>217</v>
      </c>
      <c r="C33" s="14">
        <v>26584.214457999999</v>
      </c>
      <c r="D33" s="11" t="str">
        <f t="shared" si="8"/>
        <v>N/A</v>
      </c>
      <c r="E33" s="14">
        <v>30185.519919999999</v>
      </c>
      <c r="F33" s="11" t="str">
        <f t="shared" si="9"/>
        <v>N/A</v>
      </c>
      <c r="G33" s="14">
        <v>14367.904923</v>
      </c>
      <c r="H33" s="11" t="str">
        <f t="shared" si="10"/>
        <v>N/A</v>
      </c>
      <c r="I33" s="12">
        <v>13.55</v>
      </c>
      <c r="J33" s="12">
        <v>-52.4</v>
      </c>
      <c r="K33" s="47" t="s">
        <v>732</v>
      </c>
      <c r="L33" s="9" t="str">
        <f t="shared" ref="L33:L45" si="12">IF(J33="Div by 0", "N/A", IF(K33="N/A","N/A", IF(J33&gt;VALUE(MID(K33,1,2)), "No", IF(J33&lt;-1*VALUE(MID(K33,1,2)), "No", "Yes"))))</f>
        <v>No</v>
      </c>
    </row>
    <row r="34" spans="1:12" x14ac:dyDescent="0.2">
      <c r="A34" s="2" t="s">
        <v>1732</v>
      </c>
      <c r="B34" s="47" t="s">
        <v>217</v>
      </c>
      <c r="C34" s="14">
        <v>9633.1318835999991</v>
      </c>
      <c r="D34" s="11" t="str">
        <f t="shared" si="8"/>
        <v>N/A</v>
      </c>
      <c r="E34" s="14">
        <v>7521.1532567000004</v>
      </c>
      <c r="F34" s="11" t="str">
        <f t="shared" si="9"/>
        <v>N/A</v>
      </c>
      <c r="G34" s="14">
        <v>928.03524759000004</v>
      </c>
      <c r="H34" s="11" t="str">
        <f t="shared" si="10"/>
        <v>N/A</v>
      </c>
      <c r="I34" s="12">
        <v>-21.9</v>
      </c>
      <c r="J34" s="12">
        <v>-87.7</v>
      </c>
      <c r="K34" s="47" t="s">
        <v>732</v>
      </c>
      <c r="L34" s="9" t="str">
        <f t="shared" si="12"/>
        <v>No</v>
      </c>
    </row>
    <row r="35" spans="1:12" x14ac:dyDescent="0.2">
      <c r="A35" s="2" t="s">
        <v>1733</v>
      </c>
      <c r="B35" s="47" t="s">
        <v>217</v>
      </c>
      <c r="C35" s="14">
        <v>29900.524087999998</v>
      </c>
      <c r="D35" s="11" t="str">
        <f t="shared" si="8"/>
        <v>N/A</v>
      </c>
      <c r="E35" s="14">
        <v>30503.771228000001</v>
      </c>
      <c r="F35" s="11" t="str">
        <f t="shared" si="9"/>
        <v>N/A</v>
      </c>
      <c r="G35" s="14">
        <v>25917.731118</v>
      </c>
      <c r="H35" s="11" t="str">
        <f t="shared" si="10"/>
        <v>N/A</v>
      </c>
      <c r="I35" s="12">
        <v>2.0179999999999998</v>
      </c>
      <c r="J35" s="12">
        <v>-15</v>
      </c>
      <c r="K35" s="47" t="s">
        <v>732</v>
      </c>
      <c r="L35" s="9" t="str">
        <f t="shared" si="12"/>
        <v>Yes</v>
      </c>
    </row>
    <row r="36" spans="1:12" x14ac:dyDescent="0.2">
      <c r="A36" s="2" t="s">
        <v>1734</v>
      </c>
      <c r="B36" s="47" t="s">
        <v>217</v>
      </c>
      <c r="C36" s="14" t="s">
        <v>1743</v>
      </c>
      <c r="D36" s="11" t="str">
        <f t="shared" si="8"/>
        <v>N/A</v>
      </c>
      <c r="E36" s="14">
        <v>2691.4705881999998</v>
      </c>
      <c r="F36" s="11" t="str">
        <f t="shared" si="9"/>
        <v>N/A</v>
      </c>
      <c r="G36" s="14">
        <v>931.60370369999998</v>
      </c>
      <c r="H36" s="11" t="str">
        <f t="shared" si="10"/>
        <v>N/A</v>
      </c>
      <c r="I36" s="12" t="s">
        <v>1743</v>
      </c>
      <c r="J36" s="12">
        <v>-65.400000000000006</v>
      </c>
      <c r="K36" s="47" t="s">
        <v>732</v>
      </c>
      <c r="L36" s="9" t="str">
        <f t="shared" si="12"/>
        <v>No</v>
      </c>
    </row>
    <row r="37" spans="1:12" x14ac:dyDescent="0.2">
      <c r="A37" s="2" t="s">
        <v>1735</v>
      </c>
      <c r="B37" s="47" t="s">
        <v>217</v>
      </c>
      <c r="C37" s="14">
        <v>38397</v>
      </c>
      <c r="D37" s="11" t="str">
        <f t="shared" si="8"/>
        <v>N/A</v>
      </c>
      <c r="E37" s="14">
        <v>12.666666666999999</v>
      </c>
      <c r="F37" s="11" t="str">
        <f t="shared" si="9"/>
        <v>N/A</v>
      </c>
      <c r="G37" s="14">
        <v>5428.625</v>
      </c>
      <c r="H37" s="11" t="str">
        <f t="shared" si="10"/>
        <v>N/A</v>
      </c>
      <c r="I37" s="12">
        <v>-100</v>
      </c>
      <c r="J37" s="12">
        <v>42758</v>
      </c>
      <c r="K37" s="47" t="s">
        <v>732</v>
      </c>
      <c r="L37" s="9" t="str">
        <f t="shared" si="12"/>
        <v>No</v>
      </c>
    </row>
    <row r="38" spans="1:12" x14ac:dyDescent="0.2">
      <c r="A38" s="2" t="s">
        <v>1736</v>
      </c>
      <c r="B38" s="47" t="s">
        <v>217</v>
      </c>
      <c r="C38" s="14" t="s">
        <v>1743</v>
      </c>
      <c r="D38" s="11" t="str">
        <f t="shared" si="8"/>
        <v>N/A</v>
      </c>
      <c r="E38" s="14" t="s">
        <v>1743</v>
      </c>
      <c r="F38" s="11" t="str">
        <f t="shared" si="9"/>
        <v>N/A</v>
      </c>
      <c r="G38" s="14" t="s">
        <v>1743</v>
      </c>
      <c r="H38" s="11" t="str">
        <f t="shared" si="10"/>
        <v>N/A</v>
      </c>
      <c r="I38" s="12" t="s">
        <v>1743</v>
      </c>
      <c r="J38" s="12" t="s">
        <v>1743</v>
      </c>
      <c r="K38" s="47" t="s">
        <v>732</v>
      </c>
      <c r="L38" s="9" t="str">
        <f t="shared" si="12"/>
        <v>N/A</v>
      </c>
    </row>
    <row r="39" spans="1:12" x14ac:dyDescent="0.2">
      <c r="A39" s="2" t="s">
        <v>1737</v>
      </c>
      <c r="B39" s="47" t="s">
        <v>217</v>
      </c>
      <c r="C39" s="14" t="s">
        <v>1743</v>
      </c>
      <c r="D39" s="11" t="str">
        <f t="shared" si="8"/>
        <v>N/A</v>
      </c>
      <c r="E39" s="14">
        <v>0</v>
      </c>
      <c r="F39" s="11" t="str">
        <f t="shared" si="9"/>
        <v>N/A</v>
      </c>
      <c r="G39" s="14" t="s">
        <v>1743</v>
      </c>
      <c r="H39" s="11" t="str">
        <f t="shared" si="10"/>
        <v>N/A</v>
      </c>
      <c r="I39" s="12" t="s">
        <v>1743</v>
      </c>
      <c r="J39" s="12" t="s">
        <v>1743</v>
      </c>
      <c r="K39" s="47" t="s">
        <v>732</v>
      </c>
      <c r="L39" s="9" t="str">
        <f t="shared" si="12"/>
        <v>N/A</v>
      </c>
    </row>
    <row r="40" spans="1:12" x14ac:dyDescent="0.2">
      <c r="A40" s="2" t="s">
        <v>1738</v>
      </c>
      <c r="B40" s="47" t="s">
        <v>217</v>
      </c>
      <c r="C40" s="14" t="s">
        <v>1743</v>
      </c>
      <c r="D40" s="11" t="str">
        <f t="shared" si="8"/>
        <v>N/A</v>
      </c>
      <c r="E40" s="14" t="s">
        <v>1743</v>
      </c>
      <c r="F40" s="11" t="str">
        <f t="shared" si="9"/>
        <v>N/A</v>
      </c>
      <c r="G40" s="14" t="s">
        <v>1743</v>
      </c>
      <c r="H40" s="11" t="str">
        <f t="shared" si="10"/>
        <v>N/A</v>
      </c>
      <c r="I40" s="12" t="s">
        <v>1743</v>
      </c>
      <c r="J40" s="12" t="s">
        <v>1743</v>
      </c>
      <c r="K40" s="47" t="s">
        <v>732</v>
      </c>
      <c r="L40" s="9" t="str">
        <f t="shared" si="12"/>
        <v>N/A</v>
      </c>
    </row>
    <row r="41" spans="1:12" x14ac:dyDescent="0.2">
      <c r="A41" s="2" t="s">
        <v>1739</v>
      </c>
      <c r="B41" s="47" t="s">
        <v>217</v>
      </c>
      <c r="C41" s="14" t="s">
        <v>1743</v>
      </c>
      <c r="D41" s="11" t="str">
        <f t="shared" si="8"/>
        <v>N/A</v>
      </c>
      <c r="E41" s="14" t="s">
        <v>1743</v>
      </c>
      <c r="F41" s="11" t="str">
        <f t="shared" si="9"/>
        <v>N/A</v>
      </c>
      <c r="G41" s="14" t="s">
        <v>1743</v>
      </c>
      <c r="H41" s="11" t="str">
        <f t="shared" si="10"/>
        <v>N/A</v>
      </c>
      <c r="I41" s="12" t="s">
        <v>1743</v>
      </c>
      <c r="J41" s="12" t="s">
        <v>1743</v>
      </c>
      <c r="K41" s="47" t="s">
        <v>732</v>
      </c>
      <c r="L41" s="9" t="str">
        <f t="shared" si="12"/>
        <v>N/A</v>
      </c>
    </row>
    <row r="42" spans="1:12" x14ac:dyDescent="0.2">
      <c r="A42" s="2" t="s">
        <v>1740</v>
      </c>
      <c r="B42" s="47" t="s">
        <v>217</v>
      </c>
      <c r="C42" s="14" t="s">
        <v>1743</v>
      </c>
      <c r="D42" s="11" t="str">
        <f t="shared" si="8"/>
        <v>N/A</v>
      </c>
      <c r="E42" s="14" t="s">
        <v>1743</v>
      </c>
      <c r="F42" s="11" t="str">
        <f t="shared" si="9"/>
        <v>N/A</v>
      </c>
      <c r="G42" s="14" t="s">
        <v>1743</v>
      </c>
      <c r="H42" s="11" t="str">
        <f t="shared" si="10"/>
        <v>N/A</v>
      </c>
      <c r="I42" s="12" t="s">
        <v>1743</v>
      </c>
      <c r="J42" s="12" t="s">
        <v>1743</v>
      </c>
      <c r="K42" s="47" t="s">
        <v>732</v>
      </c>
      <c r="L42" s="9" t="str">
        <f t="shared" si="12"/>
        <v>N/A</v>
      </c>
    </row>
    <row r="43" spans="1:12" x14ac:dyDescent="0.2">
      <c r="A43" s="2" t="s">
        <v>1741</v>
      </c>
      <c r="B43" s="47" t="s">
        <v>217</v>
      </c>
      <c r="C43" s="14" t="s">
        <v>1743</v>
      </c>
      <c r="D43" s="11" t="str">
        <f t="shared" si="8"/>
        <v>N/A</v>
      </c>
      <c r="E43" s="14" t="s">
        <v>1743</v>
      </c>
      <c r="F43" s="11" t="str">
        <f t="shared" si="9"/>
        <v>N/A</v>
      </c>
      <c r="G43" s="14" t="s">
        <v>1743</v>
      </c>
      <c r="H43" s="11" t="str">
        <f t="shared" si="10"/>
        <v>N/A</v>
      </c>
      <c r="I43" s="12" t="s">
        <v>1743</v>
      </c>
      <c r="J43" s="12" t="s">
        <v>1743</v>
      </c>
      <c r="K43" s="47" t="s">
        <v>732</v>
      </c>
      <c r="L43" s="9" t="str">
        <f t="shared" si="12"/>
        <v>N/A</v>
      </c>
    </row>
    <row r="44" spans="1:12" x14ac:dyDescent="0.2">
      <c r="A44" s="2" t="s">
        <v>1132</v>
      </c>
      <c r="B44" s="47" t="s">
        <v>217</v>
      </c>
      <c r="C44" s="14">
        <v>29828.747639000001</v>
      </c>
      <c r="D44" s="11" t="str">
        <f t="shared" si="8"/>
        <v>N/A</v>
      </c>
      <c r="E44" s="14">
        <v>30491.110064</v>
      </c>
      <c r="F44" s="11" t="str">
        <f t="shared" si="9"/>
        <v>N/A</v>
      </c>
      <c r="G44" s="14">
        <v>22656.399544</v>
      </c>
      <c r="H44" s="11" t="str">
        <f t="shared" si="10"/>
        <v>N/A</v>
      </c>
      <c r="I44" s="12">
        <v>2.2210000000000001</v>
      </c>
      <c r="J44" s="12">
        <v>-25.7</v>
      </c>
      <c r="K44" s="47" t="s">
        <v>732</v>
      </c>
      <c r="L44" s="9" t="str">
        <f t="shared" si="12"/>
        <v>Yes</v>
      </c>
    </row>
    <row r="45" spans="1:12" ht="25.5" x14ac:dyDescent="0.2">
      <c r="A45" s="2" t="s">
        <v>1133</v>
      </c>
      <c r="B45" s="47" t="s">
        <v>217</v>
      </c>
      <c r="C45" s="14">
        <v>9633.1318835999991</v>
      </c>
      <c r="D45" s="11" t="str">
        <f t="shared" si="8"/>
        <v>N/A</v>
      </c>
      <c r="E45" s="14">
        <v>7467.7143157999999</v>
      </c>
      <c r="F45" s="11" t="str">
        <f t="shared" si="9"/>
        <v>N/A</v>
      </c>
      <c r="G45" s="14">
        <v>928.19355899000004</v>
      </c>
      <c r="H45" s="11" t="str">
        <f t="shared" si="10"/>
        <v>N/A</v>
      </c>
      <c r="I45" s="12">
        <v>-22.5</v>
      </c>
      <c r="J45" s="12">
        <v>-87.6</v>
      </c>
      <c r="K45" s="47" t="s">
        <v>732</v>
      </c>
      <c r="L45" s="9" t="str">
        <f t="shared" si="12"/>
        <v>No</v>
      </c>
    </row>
    <row r="46" spans="1:12" x14ac:dyDescent="0.2">
      <c r="A46" s="2" t="s">
        <v>1134</v>
      </c>
      <c r="B46" s="34" t="s">
        <v>217</v>
      </c>
      <c r="C46" s="46">
        <v>89845.316003999993</v>
      </c>
      <c r="D46" s="43" t="str">
        <f t="shared" si="8"/>
        <v>N/A</v>
      </c>
      <c r="E46" s="46">
        <v>103457.22706</v>
      </c>
      <c r="F46" s="43" t="str">
        <f t="shared" si="9"/>
        <v>N/A</v>
      </c>
      <c r="G46" s="46">
        <v>89591.019518999994</v>
      </c>
      <c r="H46" s="43" t="str">
        <f t="shared" si="10"/>
        <v>N/A</v>
      </c>
      <c r="I46" s="12">
        <v>15.15</v>
      </c>
      <c r="J46" s="12">
        <v>-13.4</v>
      </c>
      <c r="K46" s="44" t="s">
        <v>732</v>
      </c>
      <c r="L46" s="9" t="str">
        <f>IF(J46="Div by 0", "N/A", IF(K46="N/A","N/A", IF(J46&gt;VALUE(MID(K46,1,2)), "No", IF(J46&lt;-1*VALUE(MID(K46,1,2)), "No", "Yes"))))</f>
        <v>Yes</v>
      </c>
    </row>
    <row r="47" spans="1:12" x14ac:dyDescent="0.2">
      <c r="A47" s="61" t="s">
        <v>1135</v>
      </c>
      <c r="B47" s="34" t="s">
        <v>217</v>
      </c>
      <c r="C47" s="46">
        <v>67073.150521999996</v>
      </c>
      <c r="D47" s="43" t="str">
        <f t="shared" si="8"/>
        <v>N/A</v>
      </c>
      <c r="E47" s="46">
        <v>66280.412586000006</v>
      </c>
      <c r="F47" s="43" t="str">
        <f t="shared" si="9"/>
        <v>N/A</v>
      </c>
      <c r="G47" s="46">
        <v>58880.869858999999</v>
      </c>
      <c r="H47" s="43" t="str">
        <f t="shared" si="10"/>
        <v>N/A</v>
      </c>
      <c r="I47" s="12">
        <v>-1.18</v>
      </c>
      <c r="J47" s="12">
        <v>-11.2</v>
      </c>
      <c r="K47" s="44" t="s">
        <v>732</v>
      </c>
      <c r="L47" s="9" t="str">
        <f>IF(J47="Div by 0", "N/A", IF(K47="N/A","N/A", IF(J47&gt;VALUE(MID(K47,1,2)), "No", IF(J47&lt;-1*VALUE(MID(K47,1,2)), "No", "Yes"))))</f>
        <v>Yes</v>
      </c>
    </row>
    <row r="48" spans="1:12" ht="25.5" x14ac:dyDescent="0.2">
      <c r="A48" s="2" t="s">
        <v>1136</v>
      </c>
      <c r="B48" s="34" t="s">
        <v>217</v>
      </c>
      <c r="C48" s="46">
        <v>108278.96066</v>
      </c>
      <c r="D48" s="43" t="str">
        <f t="shared" si="8"/>
        <v>N/A</v>
      </c>
      <c r="E48" s="46">
        <v>110029.17289</v>
      </c>
      <c r="F48" s="43" t="str">
        <f t="shared" si="9"/>
        <v>N/A</v>
      </c>
      <c r="G48" s="46">
        <v>106547.42372999999</v>
      </c>
      <c r="H48" s="43" t="str">
        <f t="shared" si="10"/>
        <v>N/A</v>
      </c>
      <c r="I48" s="12">
        <v>1.6160000000000001</v>
      </c>
      <c r="J48" s="12">
        <v>-3.16</v>
      </c>
      <c r="K48" s="44" t="s">
        <v>732</v>
      </c>
      <c r="L48" s="9" t="str">
        <f>IF(J48="Div by 0", "N/A", IF(K48="N/A","N/A", IF(J48&gt;VALUE(MID(K48,1,2)), "No", IF(J48&lt;-1*VALUE(MID(K48,1,2)), "No", "Yes"))))</f>
        <v>Yes</v>
      </c>
    </row>
    <row r="49" spans="1:12" x14ac:dyDescent="0.2">
      <c r="A49" s="6" t="s">
        <v>1137</v>
      </c>
      <c r="B49" s="34" t="s">
        <v>217</v>
      </c>
      <c r="C49" s="46">
        <v>68939.365067000006</v>
      </c>
      <c r="D49" s="43" t="str">
        <f t="shared" si="8"/>
        <v>N/A</v>
      </c>
      <c r="E49" s="46">
        <v>72468.235128999993</v>
      </c>
      <c r="F49" s="43" t="str">
        <f t="shared" si="9"/>
        <v>N/A</v>
      </c>
      <c r="G49" s="46">
        <v>66019.765983000005</v>
      </c>
      <c r="H49" s="43" t="str">
        <f t="shared" si="10"/>
        <v>N/A</v>
      </c>
      <c r="I49" s="12">
        <v>5.1189999999999998</v>
      </c>
      <c r="J49" s="12">
        <v>-8.9</v>
      </c>
      <c r="K49" s="44" t="s">
        <v>732</v>
      </c>
      <c r="L49" s="9" t="str">
        <f t="shared" ref="L49:L59" si="13">IF(J49="Div by 0", "N/A", IF(K49="N/A","N/A", IF(J49&gt;VALUE(MID(K49,1,2)), "No", IF(J49&lt;-1*VALUE(MID(K49,1,2)), "No", "Yes"))))</f>
        <v>Yes</v>
      </c>
    </row>
    <row r="50" spans="1:12" ht="25.5" x14ac:dyDescent="0.2">
      <c r="A50" s="2" t="s">
        <v>1138</v>
      </c>
      <c r="B50" s="34" t="s">
        <v>217</v>
      </c>
      <c r="C50" s="46">
        <v>54463.325019000004</v>
      </c>
      <c r="D50" s="43" t="str">
        <f t="shared" si="8"/>
        <v>N/A</v>
      </c>
      <c r="E50" s="46">
        <v>54001.433390999999</v>
      </c>
      <c r="F50" s="43" t="str">
        <f t="shared" si="9"/>
        <v>N/A</v>
      </c>
      <c r="G50" s="46">
        <v>45346.944508</v>
      </c>
      <c r="H50" s="43" t="str">
        <f t="shared" si="10"/>
        <v>N/A</v>
      </c>
      <c r="I50" s="12">
        <v>-0.84799999999999998</v>
      </c>
      <c r="J50" s="12">
        <v>-16</v>
      </c>
      <c r="K50" s="44" t="s">
        <v>732</v>
      </c>
      <c r="L50" s="9" t="str">
        <f t="shared" si="13"/>
        <v>Yes</v>
      </c>
    </row>
    <row r="51" spans="1:12" x14ac:dyDescent="0.2">
      <c r="A51" s="2" t="s">
        <v>1139</v>
      </c>
      <c r="B51" s="34" t="s">
        <v>217</v>
      </c>
      <c r="C51" s="46" t="s">
        <v>1743</v>
      </c>
      <c r="D51" s="43" t="str">
        <f t="shared" ref="D51:D82" si="14">IF($B51="N/A","N/A",IF(C51&gt;10,"No",IF(C51&lt;-10,"No","Yes")))</f>
        <v>N/A</v>
      </c>
      <c r="E51" s="46" t="s">
        <v>1743</v>
      </c>
      <c r="F51" s="43" t="str">
        <f t="shared" ref="F51:F82" si="15">IF($B51="N/A","N/A",IF(E51&gt;10,"No",IF(E51&lt;-10,"No","Yes")))</f>
        <v>N/A</v>
      </c>
      <c r="G51" s="46" t="s">
        <v>1743</v>
      </c>
      <c r="H51" s="43" t="str">
        <f t="shared" ref="H51:H82" si="16">IF($B51="N/A","N/A",IF(G51&gt;10,"No",IF(G51&lt;-10,"No","Yes")))</f>
        <v>N/A</v>
      </c>
      <c r="I51" s="12" t="s">
        <v>1743</v>
      </c>
      <c r="J51" s="12" t="s">
        <v>1743</v>
      </c>
      <c r="K51" s="44" t="s">
        <v>732</v>
      </c>
      <c r="L51" s="9" t="str">
        <f t="shared" si="13"/>
        <v>N/A</v>
      </c>
    </row>
    <row r="52" spans="1:12" ht="25.5" x14ac:dyDescent="0.2">
      <c r="A52" s="2" t="s">
        <v>1140</v>
      </c>
      <c r="B52" s="34" t="s">
        <v>217</v>
      </c>
      <c r="C52" s="46" t="s">
        <v>1743</v>
      </c>
      <c r="D52" s="43" t="str">
        <f t="shared" si="14"/>
        <v>N/A</v>
      </c>
      <c r="E52" s="46" t="s">
        <v>1743</v>
      </c>
      <c r="F52" s="43" t="str">
        <f t="shared" si="15"/>
        <v>N/A</v>
      </c>
      <c r="G52" s="46" t="s">
        <v>1743</v>
      </c>
      <c r="H52" s="43" t="str">
        <f t="shared" si="16"/>
        <v>N/A</v>
      </c>
      <c r="I52" s="12" t="s">
        <v>1743</v>
      </c>
      <c r="J52" s="12" t="s">
        <v>1743</v>
      </c>
      <c r="K52" s="44" t="s">
        <v>732</v>
      </c>
      <c r="L52" s="9" t="str">
        <f t="shared" si="13"/>
        <v>N/A</v>
      </c>
    </row>
    <row r="53" spans="1:12" ht="25.5" x14ac:dyDescent="0.2">
      <c r="A53" s="2" t="s">
        <v>1141</v>
      </c>
      <c r="B53" s="34" t="s">
        <v>217</v>
      </c>
      <c r="C53" s="46" t="s">
        <v>1743</v>
      </c>
      <c r="D53" s="43" t="str">
        <f t="shared" si="14"/>
        <v>N/A</v>
      </c>
      <c r="E53" s="46" t="s">
        <v>1743</v>
      </c>
      <c r="F53" s="43" t="str">
        <f t="shared" si="15"/>
        <v>N/A</v>
      </c>
      <c r="G53" s="46" t="s">
        <v>1743</v>
      </c>
      <c r="H53" s="43" t="str">
        <f t="shared" si="16"/>
        <v>N/A</v>
      </c>
      <c r="I53" s="12" t="s">
        <v>1743</v>
      </c>
      <c r="J53" s="12" t="s">
        <v>1743</v>
      </c>
      <c r="K53" s="44" t="s">
        <v>732</v>
      </c>
      <c r="L53" s="9" t="str">
        <f t="shared" si="13"/>
        <v>N/A</v>
      </c>
    </row>
    <row r="54" spans="1:12" ht="25.5" x14ac:dyDescent="0.2">
      <c r="A54" s="2" t="s">
        <v>1142</v>
      </c>
      <c r="B54" s="34" t="s">
        <v>217</v>
      </c>
      <c r="C54" s="46">
        <v>5363.5</v>
      </c>
      <c r="D54" s="43" t="str">
        <f t="shared" si="14"/>
        <v>N/A</v>
      </c>
      <c r="E54" s="46">
        <v>8182</v>
      </c>
      <c r="F54" s="43" t="str">
        <f t="shared" si="15"/>
        <v>N/A</v>
      </c>
      <c r="G54" s="46">
        <v>22752</v>
      </c>
      <c r="H54" s="43" t="str">
        <f t="shared" si="16"/>
        <v>N/A</v>
      </c>
      <c r="I54" s="12">
        <v>52.55</v>
      </c>
      <c r="J54" s="12">
        <v>178.1</v>
      </c>
      <c r="K54" s="44" t="s">
        <v>732</v>
      </c>
      <c r="L54" s="9" t="str">
        <f t="shared" si="13"/>
        <v>No</v>
      </c>
    </row>
    <row r="55" spans="1:12" ht="25.5" x14ac:dyDescent="0.2">
      <c r="A55" s="2" t="s">
        <v>1143</v>
      </c>
      <c r="B55" s="34" t="s">
        <v>217</v>
      </c>
      <c r="C55" s="46">
        <v>97576.288667999994</v>
      </c>
      <c r="D55" s="43" t="str">
        <f t="shared" si="14"/>
        <v>N/A</v>
      </c>
      <c r="E55" s="46">
        <v>110141.04961</v>
      </c>
      <c r="F55" s="43" t="str">
        <f t="shared" si="15"/>
        <v>N/A</v>
      </c>
      <c r="G55" s="46">
        <v>114406.79919999999</v>
      </c>
      <c r="H55" s="43" t="str">
        <f t="shared" si="16"/>
        <v>N/A</v>
      </c>
      <c r="I55" s="12">
        <v>12.88</v>
      </c>
      <c r="J55" s="12">
        <v>3.8730000000000002</v>
      </c>
      <c r="K55" s="44" t="s">
        <v>732</v>
      </c>
      <c r="L55" s="9" t="str">
        <f t="shared" si="13"/>
        <v>Yes</v>
      </c>
    </row>
    <row r="56" spans="1:12" ht="25.5" x14ac:dyDescent="0.2">
      <c r="A56" s="2" t="s">
        <v>1144</v>
      </c>
      <c r="B56" s="34" t="s">
        <v>217</v>
      </c>
      <c r="C56" s="46" t="s">
        <v>1743</v>
      </c>
      <c r="D56" s="43" t="str">
        <f t="shared" si="14"/>
        <v>N/A</v>
      </c>
      <c r="E56" s="46" t="s">
        <v>1743</v>
      </c>
      <c r="F56" s="43" t="str">
        <f t="shared" si="15"/>
        <v>N/A</v>
      </c>
      <c r="G56" s="46" t="s">
        <v>1743</v>
      </c>
      <c r="H56" s="43" t="str">
        <f t="shared" si="16"/>
        <v>N/A</v>
      </c>
      <c r="I56" s="12" t="s">
        <v>1743</v>
      </c>
      <c r="J56" s="12" t="s">
        <v>1743</v>
      </c>
      <c r="K56" s="44" t="s">
        <v>732</v>
      </c>
      <c r="L56" s="9" t="str">
        <f t="shared" si="13"/>
        <v>N/A</v>
      </c>
    </row>
    <row r="57" spans="1:12" ht="25.5" x14ac:dyDescent="0.2">
      <c r="A57" s="2" t="s">
        <v>1145</v>
      </c>
      <c r="B57" s="34" t="s">
        <v>217</v>
      </c>
      <c r="C57" s="46" t="s">
        <v>1743</v>
      </c>
      <c r="D57" s="43" t="str">
        <f t="shared" si="14"/>
        <v>N/A</v>
      </c>
      <c r="E57" s="46" t="s">
        <v>1743</v>
      </c>
      <c r="F57" s="43" t="str">
        <f t="shared" si="15"/>
        <v>N/A</v>
      </c>
      <c r="G57" s="46" t="s">
        <v>1743</v>
      </c>
      <c r="H57" s="43" t="str">
        <f t="shared" si="16"/>
        <v>N/A</v>
      </c>
      <c r="I57" s="12" t="s">
        <v>1743</v>
      </c>
      <c r="J57" s="12" t="s">
        <v>1743</v>
      </c>
      <c r="K57" s="44" t="s">
        <v>732</v>
      </c>
      <c r="L57" s="9" t="str">
        <f t="shared" si="13"/>
        <v>N/A</v>
      </c>
    </row>
    <row r="58" spans="1:12" ht="25.5" x14ac:dyDescent="0.2">
      <c r="A58" s="2" t="s">
        <v>1146</v>
      </c>
      <c r="B58" s="34" t="s">
        <v>217</v>
      </c>
      <c r="C58" s="46" t="s">
        <v>1743</v>
      </c>
      <c r="D58" s="43" t="str">
        <f t="shared" si="14"/>
        <v>N/A</v>
      </c>
      <c r="E58" s="46" t="s">
        <v>1743</v>
      </c>
      <c r="F58" s="43" t="str">
        <f t="shared" si="15"/>
        <v>N/A</v>
      </c>
      <c r="G58" s="46" t="s">
        <v>1743</v>
      </c>
      <c r="H58" s="43" t="str">
        <f t="shared" si="16"/>
        <v>N/A</v>
      </c>
      <c r="I58" s="12" t="s">
        <v>1743</v>
      </c>
      <c r="J58" s="12" t="s">
        <v>1743</v>
      </c>
      <c r="K58" s="44" t="s">
        <v>732</v>
      </c>
      <c r="L58" s="9" t="str">
        <f t="shared" si="13"/>
        <v>N/A</v>
      </c>
    </row>
    <row r="59" spans="1:12" ht="25.5" x14ac:dyDescent="0.2">
      <c r="A59" s="2" t="s">
        <v>1147</v>
      </c>
      <c r="B59" s="34" t="s">
        <v>217</v>
      </c>
      <c r="C59" s="46" t="s">
        <v>1743</v>
      </c>
      <c r="D59" s="43" t="str">
        <f t="shared" si="14"/>
        <v>N/A</v>
      </c>
      <c r="E59" s="46" t="s">
        <v>1743</v>
      </c>
      <c r="F59" s="43" t="str">
        <f t="shared" si="15"/>
        <v>N/A</v>
      </c>
      <c r="G59" s="46" t="s">
        <v>1743</v>
      </c>
      <c r="H59" s="43" t="str">
        <f t="shared" si="16"/>
        <v>N/A</v>
      </c>
      <c r="I59" s="12" t="s">
        <v>1743</v>
      </c>
      <c r="J59" s="12" t="s">
        <v>1743</v>
      </c>
      <c r="K59" s="44" t="s">
        <v>732</v>
      </c>
      <c r="L59" s="9" t="str">
        <f t="shared" si="13"/>
        <v>N/A</v>
      </c>
    </row>
    <row r="60" spans="1:12" x14ac:dyDescent="0.2">
      <c r="A60" s="6" t="s">
        <v>360</v>
      </c>
      <c r="B60" s="34" t="s">
        <v>217</v>
      </c>
      <c r="C60" s="46" t="s">
        <v>217</v>
      </c>
      <c r="D60" s="43" t="str">
        <f t="shared" si="14"/>
        <v>N/A</v>
      </c>
      <c r="E60" s="46" t="s">
        <v>217</v>
      </c>
      <c r="F60" s="43" t="str">
        <f t="shared" si="15"/>
        <v>N/A</v>
      </c>
      <c r="G60" s="46">
        <v>208391051</v>
      </c>
      <c r="H60" s="43" t="str">
        <f t="shared" si="16"/>
        <v>N/A</v>
      </c>
      <c r="I60" s="12" t="s">
        <v>217</v>
      </c>
      <c r="J60" s="12" t="s">
        <v>217</v>
      </c>
      <c r="K60" s="44" t="s">
        <v>732</v>
      </c>
      <c r="L60" s="9" t="str">
        <f t="shared" ref="L60:L70" si="17">IF(J60="Div by 0", "N/A", IF(K60="N/A","N/A", IF(J60&gt;VALUE(MID(K60,1,2)), "No", IF(J60&lt;-1*VALUE(MID(K60,1,2)), "No", "Yes"))))</f>
        <v>No</v>
      </c>
    </row>
    <row r="61" spans="1:12" ht="25.5" x14ac:dyDescent="0.2">
      <c r="A61" s="2" t="s">
        <v>1148</v>
      </c>
      <c r="B61" s="34" t="s">
        <v>217</v>
      </c>
      <c r="C61" s="46" t="s">
        <v>217</v>
      </c>
      <c r="D61" s="43" t="str">
        <f t="shared" si="14"/>
        <v>N/A</v>
      </c>
      <c r="E61" s="46" t="s">
        <v>217</v>
      </c>
      <c r="F61" s="43" t="str">
        <f t="shared" si="15"/>
        <v>N/A</v>
      </c>
      <c r="G61" s="46">
        <v>66760551</v>
      </c>
      <c r="H61" s="43" t="str">
        <f t="shared" si="16"/>
        <v>N/A</v>
      </c>
      <c r="I61" s="12" t="s">
        <v>217</v>
      </c>
      <c r="J61" s="12" t="s">
        <v>217</v>
      </c>
      <c r="K61" s="44" t="s">
        <v>732</v>
      </c>
      <c r="L61" s="9" t="str">
        <f t="shared" si="17"/>
        <v>No</v>
      </c>
    </row>
    <row r="62" spans="1:12" x14ac:dyDescent="0.2">
      <c r="A62" s="2" t="s">
        <v>1149</v>
      </c>
      <c r="B62" s="34" t="s">
        <v>217</v>
      </c>
      <c r="C62" s="46" t="s">
        <v>217</v>
      </c>
      <c r="D62" s="43" t="str">
        <f t="shared" si="14"/>
        <v>N/A</v>
      </c>
      <c r="E62" s="46" t="s">
        <v>217</v>
      </c>
      <c r="F62" s="43" t="str">
        <f t="shared" si="15"/>
        <v>N/A</v>
      </c>
      <c r="G62" s="46">
        <v>0</v>
      </c>
      <c r="H62" s="43" t="str">
        <f t="shared" si="16"/>
        <v>N/A</v>
      </c>
      <c r="I62" s="12" t="s">
        <v>217</v>
      </c>
      <c r="J62" s="12" t="s">
        <v>217</v>
      </c>
      <c r="K62" s="44" t="s">
        <v>732</v>
      </c>
      <c r="L62" s="9" t="str">
        <f t="shared" si="17"/>
        <v>No</v>
      </c>
    </row>
    <row r="63" spans="1:12" ht="25.5" x14ac:dyDescent="0.2">
      <c r="A63" s="2" t="s">
        <v>1150</v>
      </c>
      <c r="B63" s="34" t="s">
        <v>217</v>
      </c>
      <c r="C63" s="46" t="s">
        <v>217</v>
      </c>
      <c r="D63" s="43" t="str">
        <f t="shared" si="14"/>
        <v>N/A</v>
      </c>
      <c r="E63" s="46" t="s">
        <v>217</v>
      </c>
      <c r="F63" s="43" t="str">
        <f t="shared" si="15"/>
        <v>N/A</v>
      </c>
      <c r="G63" s="46">
        <v>0</v>
      </c>
      <c r="H63" s="43" t="str">
        <f t="shared" si="16"/>
        <v>N/A</v>
      </c>
      <c r="I63" s="12" t="s">
        <v>217</v>
      </c>
      <c r="J63" s="12" t="s">
        <v>217</v>
      </c>
      <c r="K63" s="44" t="s">
        <v>732</v>
      </c>
      <c r="L63" s="9" t="str">
        <f t="shared" si="17"/>
        <v>No</v>
      </c>
    </row>
    <row r="64" spans="1:12" ht="25.5" x14ac:dyDescent="0.2">
      <c r="A64" s="2" t="s">
        <v>1151</v>
      </c>
      <c r="B64" s="34" t="s">
        <v>217</v>
      </c>
      <c r="C64" s="46" t="s">
        <v>217</v>
      </c>
      <c r="D64" s="43" t="str">
        <f t="shared" si="14"/>
        <v>N/A</v>
      </c>
      <c r="E64" s="46" t="s">
        <v>217</v>
      </c>
      <c r="F64" s="43" t="str">
        <f t="shared" si="15"/>
        <v>N/A</v>
      </c>
      <c r="G64" s="46">
        <v>0</v>
      </c>
      <c r="H64" s="43" t="str">
        <f t="shared" si="16"/>
        <v>N/A</v>
      </c>
      <c r="I64" s="12" t="s">
        <v>217</v>
      </c>
      <c r="J64" s="12" t="s">
        <v>217</v>
      </c>
      <c r="K64" s="44" t="s">
        <v>732</v>
      </c>
      <c r="L64" s="9" t="str">
        <f t="shared" si="17"/>
        <v>No</v>
      </c>
    </row>
    <row r="65" spans="1:12" ht="25.5" x14ac:dyDescent="0.2">
      <c r="A65" s="2" t="s">
        <v>1152</v>
      </c>
      <c r="B65" s="34" t="s">
        <v>217</v>
      </c>
      <c r="C65" s="46" t="s">
        <v>217</v>
      </c>
      <c r="D65" s="43" t="str">
        <f t="shared" si="14"/>
        <v>N/A</v>
      </c>
      <c r="E65" s="46" t="s">
        <v>217</v>
      </c>
      <c r="F65" s="43" t="str">
        <f t="shared" si="15"/>
        <v>N/A</v>
      </c>
      <c r="G65" s="46">
        <v>0</v>
      </c>
      <c r="H65" s="43" t="str">
        <f t="shared" si="16"/>
        <v>N/A</v>
      </c>
      <c r="I65" s="12" t="s">
        <v>217</v>
      </c>
      <c r="J65" s="12" t="s">
        <v>217</v>
      </c>
      <c r="K65" s="44" t="s">
        <v>732</v>
      </c>
      <c r="L65" s="9" t="str">
        <f t="shared" si="17"/>
        <v>No</v>
      </c>
    </row>
    <row r="66" spans="1:12" ht="25.5" x14ac:dyDescent="0.2">
      <c r="A66" s="2" t="s">
        <v>1153</v>
      </c>
      <c r="B66" s="34" t="s">
        <v>217</v>
      </c>
      <c r="C66" s="46" t="s">
        <v>217</v>
      </c>
      <c r="D66" s="43" t="str">
        <f t="shared" si="14"/>
        <v>N/A</v>
      </c>
      <c r="E66" s="46" t="s">
        <v>217</v>
      </c>
      <c r="F66" s="43" t="str">
        <f t="shared" si="15"/>
        <v>N/A</v>
      </c>
      <c r="G66" s="46">
        <v>141630500</v>
      </c>
      <c r="H66" s="43" t="str">
        <f t="shared" si="16"/>
        <v>N/A</v>
      </c>
      <c r="I66" s="12" t="s">
        <v>217</v>
      </c>
      <c r="J66" s="12" t="s">
        <v>217</v>
      </c>
      <c r="K66" s="44" t="s">
        <v>732</v>
      </c>
      <c r="L66" s="9" t="str">
        <f t="shared" si="17"/>
        <v>No</v>
      </c>
    </row>
    <row r="67" spans="1:12" ht="25.5" x14ac:dyDescent="0.2">
      <c r="A67" s="2" t="s">
        <v>1154</v>
      </c>
      <c r="B67" s="34" t="s">
        <v>217</v>
      </c>
      <c r="C67" s="46" t="s">
        <v>217</v>
      </c>
      <c r="D67" s="43" t="str">
        <f t="shared" si="14"/>
        <v>N/A</v>
      </c>
      <c r="E67" s="46" t="s">
        <v>217</v>
      </c>
      <c r="F67" s="43" t="str">
        <f t="shared" si="15"/>
        <v>N/A</v>
      </c>
      <c r="G67" s="46">
        <v>0</v>
      </c>
      <c r="H67" s="43" t="str">
        <f t="shared" si="16"/>
        <v>N/A</v>
      </c>
      <c r="I67" s="12" t="s">
        <v>217</v>
      </c>
      <c r="J67" s="12" t="s">
        <v>217</v>
      </c>
      <c r="K67" s="44" t="s">
        <v>732</v>
      </c>
      <c r="L67" s="9" t="str">
        <f t="shared" si="17"/>
        <v>No</v>
      </c>
    </row>
    <row r="68" spans="1:12" ht="25.5" x14ac:dyDescent="0.2">
      <c r="A68" s="2" t="s">
        <v>1155</v>
      </c>
      <c r="B68" s="34" t="s">
        <v>217</v>
      </c>
      <c r="C68" s="46" t="s">
        <v>217</v>
      </c>
      <c r="D68" s="43" t="str">
        <f t="shared" si="14"/>
        <v>N/A</v>
      </c>
      <c r="E68" s="46" t="s">
        <v>217</v>
      </c>
      <c r="F68" s="43" t="str">
        <f t="shared" si="15"/>
        <v>N/A</v>
      </c>
      <c r="G68" s="46">
        <v>0</v>
      </c>
      <c r="H68" s="43" t="str">
        <f t="shared" si="16"/>
        <v>N/A</v>
      </c>
      <c r="I68" s="12" t="s">
        <v>217</v>
      </c>
      <c r="J68" s="12" t="s">
        <v>217</v>
      </c>
      <c r="K68" s="44" t="s">
        <v>732</v>
      </c>
      <c r="L68" s="9" t="str">
        <f t="shared" si="17"/>
        <v>No</v>
      </c>
    </row>
    <row r="69" spans="1:12" ht="25.5" x14ac:dyDescent="0.2">
      <c r="A69" s="2" t="s">
        <v>1156</v>
      </c>
      <c r="B69" s="34" t="s">
        <v>217</v>
      </c>
      <c r="C69" s="46" t="s">
        <v>217</v>
      </c>
      <c r="D69" s="43" t="str">
        <f t="shared" si="14"/>
        <v>N/A</v>
      </c>
      <c r="E69" s="46" t="s">
        <v>217</v>
      </c>
      <c r="F69" s="43" t="str">
        <f t="shared" si="15"/>
        <v>N/A</v>
      </c>
      <c r="G69" s="46">
        <v>0</v>
      </c>
      <c r="H69" s="43" t="str">
        <f t="shared" si="16"/>
        <v>N/A</v>
      </c>
      <c r="I69" s="12" t="s">
        <v>217</v>
      </c>
      <c r="J69" s="12" t="s">
        <v>217</v>
      </c>
      <c r="K69" s="44" t="s">
        <v>732</v>
      </c>
      <c r="L69" s="9" t="str">
        <f t="shared" si="17"/>
        <v>No</v>
      </c>
    </row>
    <row r="70" spans="1:12" ht="25.5" x14ac:dyDescent="0.2">
      <c r="A70" s="2" t="s">
        <v>1157</v>
      </c>
      <c r="B70" s="34" t="s">
        <v>217</v>
      </c>
      <c r="C70" s="46" t="s">
        <v>217</v>
      </c>
      <c r="D70" s="43" t="str">
        <f t="shared" si="14"/>
        <v>N/A</v>
      </c>
      <c r="E70" s="46" t="s">
        <v>217</v>
      </c>
      <c r="F70" s="43" t="str">
        <f t="shared" si="15"/>
        <v>N/A</v>
      </c>
      <c r="G70" s="46">
        <v>0</v>
      </c>
      <c r="H70" s="43" t="str">
        <f t="shared" si="16"/>
        <v>N/A</v>
      </c>
      <c r="I70" s="12" t="s">
        <v>217</v>
      </c>
      <c r="J70" s="12" t="s">
        <v>217</v>
      </c>
      <c r="K70" s="44" t="s">
        <v>732</v>
      </c>
      <c r="L70" s="9" t="str">
        <f t="shared" si="17"/>
        <v>No</v>
      </c>
    </row>
    <row r="71" spans="1:12" x14ac:dyDescent="0.2">
      <c r="A71" s="6" t="s">
        <v>1158</v>
      </c>
      <c r="B71" s="34" t="s">
        <v>217</v>
      </c>
      <c r="C71" s="46">
        <v>39270.995097999999</v>
      </c>
      <c r="D71" s="43" t="str">
        <f t="shared" si="14"/>
        <v>N/A</v>
      </c>
      <c r="E71" s="46">
        <v>44995.430371000002</v>
      </c>
      <c r="F71" s="43" t="str">
        <f t="shared" si="15"/>
        <v>N/A</v>
      </c>
      <c r="G71" s="46">
        <v>41503.893845999999</v>
      </c>
      <c r="H71" s="43" t="str">
        <f t="shared" si="16"/>
        <v>N/A</v>
      </c>
      <c r="I71" s="12">
        <v>14.58</v>
      </c>
      <c r="J71" s="12">
        <v>-7.76</v>
      </c>
      <c r="K71" s="44" t="s">
        <v>732</v>
      </c>
      <c r="L71" s="9" t="str">
        <f t="shared" ref="L71:L81" si="18">IF(J71="Div by 0", "N/A", IF(K71="N/A","N/A", IF(J71&gt;VALUE(MID(K71,1,2)), "No", IF(J71&lt;-1*VALUE(MID(K71,1,2)), "No", "Yes"))))</f>
        <v>Yes</v>
      </c>
    </row>
    <row r="72" spans="1:12" ht="25.5" x14ac:dyDescent="0.2">
      <c r="A72" s="2" t="s">
        <v>1159</v>
      </c>
      <c r="B72" s="34" t="s">
        <v>217</v>
      </c>
      <c r="C72" s="46">
        <v>19346.568588999999</v>
      </c>
      <c r="D72" s="43" t="str">
        <f t="shared" si="14"/>
        <v>N/A</v>
      </c>
      <c r="E72" s="46">
        <v>23176.448348000002</v>
      </c>
      <c r="F72" s="43" t="str">
        <f t="shared" si="15"/>
        <v>N/A</v>
      </c>
      <c r="G72" s="46">
        <v>18998.449345000001</v>
      </c>
      <c r="H72" s="43" t="str">
        <f t="shared" si="16"/>
        <v>N/A</v>
      </c>
      <c r="I72" s="12">
        <v>19.8</v>
      </c>
      <c r="J72" s="12">
        <v>-18</v>
      </c>
      <c r="K72" s="44" t="s">
        <v>732</v>
      </c>
      <c r="L72" s="9" t="str">
        <f t="shared" si="18"/>
        <v>Yes</v>
      </c>
    </row>
    <row r="73" spans="1:12" ht="25.5" x14ac:dyDescent="0.2">
      <c r="A73" s="2" t="s">
        <v>1160</v>
      </c>
      <c r="B73" s="34" t="s">
        <v>217</v>
      </c>
      <c r="C73" s="46" t="s">
        <v>1743</v>
      </c>
      <c r="D73" s="43" t="str">
        <f t="shared" si="14"/>
        <v>N/A</v>
      </c>
      <c r="E73" s="46" t="s">
        <v>1743</v>
      </c>
      <c r="F73" s="43" t="str">
        <f t="shared" si="15"/>
        <v>N/A</v>
      </c>
      <c r="G73" s="46" t="s">
        <v>1743</v>
      </c>
      <c r="H73" s="43" t="str">
        <f t="shared" si="16"/>
        <v>N/A</v>
      </c>
      <c r="I73" s="12" t="s">
        <v>1743</v>
      </c>
      <c r="J73" s="12" t="s">
        <v>1743</v>
      </c>
      <c r="K73" s="44" t="s">
        <v>732</v>
      </c>
      <c r="L73" s="9" t="str">
        <f t="shared" si="18"/>
        <v>N/A</v>
      </c>
    </row>
    <row r="74" spans="1:12" ht="25.5" x14ac:dyDescent="0.2">
      <c r="A74" s="2" t="s">
        <v>1161</v>
      </c>
      <c r="B74" s="34" t="s">
        <v>217</v>
      </c>
      <c r="C74" s="46" t="s">
        <v>1743</v>
      </c>
      <c r="D74" s="43" t="str">
        <f t="shared" si="14"/>
        <v>N/A</v>
      </c>
      <c r="E74" s="46" t="s">
        <v>1743</v>
      </c>
      <c r="F74" s="43" t="str">
        <f t="shared" si="15"/>
        <v>N/A</v>
      </c>
      <c r="G74" s="46" t="s">
        <v>1743</v>
      </c>
      <c r="H74" s="43" t="str">
        <f t="shared" si="16"/>
        <v>N/A</v>
      </c>
      <c r="I74" s="12" t="s">
        <v>1743</v>
      </c>
      <c r="J74" s="12" t="s">
        <v>1743</v>
      </c>
      <c r="K74" s="44" t="s">
        <v>732</v>
      </c>
      <c r="L74" s="9" t="str">
        <f t="shared" si="18"/>
        <v>N/A</v>
      </c>
    </row>
    <row r="75" spans="1:12" ht="25.5" x14ac:dyDescent="0.2">
      <c r="A75" s="2" t="s">
        <v>1162</v>
      </c>
      <c r="B75" s="34" t="s">
        <v>217</v>
      </c>
      <c r="C75" s="46" t="s">
        <v>1743</v>
      </c>
      <c r="D75" s="43" t="str">
        <f t="shared" si="14"/>
        <v>N/A</v>
      </c>
      <c r="E75" s="46" t="s">
        <v>1743</v>
      </c>
      <c r="F75" s="43" t="str">
        <f t="shared" si="15"/>
        <v>N/A</v>
      </c>
      <c r="G75" s="46" t="s">
        <v>1743</v>
      </c>
      <c r="H75" s="43" t="str">
        <f t="shared" si="16"/>
        <v>N/A</v>
      </c>
      <c r="I75" s="12" t="s">
        <v>1743</v>
      </c>
      <c r="J75" s="12" t="s">
        <v>1743</v>
      </c>
      <c r="K75" s="44" t="s">
        <v>732</v>
      </c>
      <c r="L75" s="9" t="str">
        <f t="shared" si="18"/>
        <v>N/A</v>
      </c>
    </row>
    <row r="76" spans="1:12" ht="25.5" x14ac:dyDescent="0.2">
      <c r="A76" s="2" t="s">
        <v>1163</v>
      </c>
      <c r="B76" s="34" t="s">
        <v>217</v>
      </c>
      <c r="C76" s="46">
        <v>64.25</v>
      </c>
      <c r="D76" s="43" t="str">
        <f t="shared" si="14"/>
        <v>N/A</v>
      </c>
      <c r="E76" s="46">
        <v>0</v>
      </c>
      <c r="F76" s="43" t="str">
        <f t="shared" si="15"/>
        <v>N/A</v>
      </c>
      <c r="G76" s="46">
        <v>0</v>
      </c>
      <c r="H76" s="43" t="str">
        <f t="shared" si="16"/>
        <v>N/A</v>
      </c>
      <c r="I76" s="12">
        <v>-100</v>
      </c>
      <c r="J76" s="12" t="s">
        <v>1743</v>
      </c>
      <c r="K76" s="44" t="s">
        <v>732</v>
      </c>
      <c r="L76" s="9" t="str">
        <f t="shared" si="18"/>
        <v>N/A</v>
      </c>
    </row>
    <row r="77" spans="1:12" ht="25.5" x14ac:dyDescent="0.2">
      <c r="A77" s="2" t="s">
        <v>1164</v>
      </c>
      <c r="B77" s="34" t="s">
        <v>217</v>
      </c>
      <c r="C77" s="46">
        <v>78538.150842000003</v>
      </c>
      <c r="D77" s="43" t="str">
        <f t="shared" si="14"/>
        <v>N/A</v>
      </c>
      <c r="E77" s="46">
        <v>89484.848335000002</v>
      </c>
      <c r="F77" s="43" t="str">
        <f t="shared" si="15"/>
        <v>N/A</v>
      </c>
      <c r="G77" s="46">
        <v>94169.215425999995</v>
      </c>
      <c r="H77" s="43" t="str">
        <f t="shared" si="16"/>
        <v>N/A</v>
      </c>
      <c r="I77" s="12">
        <v>13.94</v>
      </c>
      <c r="J77" s="12">
        <v>5.2350000000000003</v>
      </c>
      <c r="K77" s="44" t="s">
        <v>732</v>
      </c>
      <c r="L77" s="9" t="str">
        <f t="shared" si="18"/>
        <v>Yes</v>
      </c>
    </row>
    <row r="78" spans="1:12" ht="25.5" x14ac:dyDescent="0.2">
      <c r="A78" s="2" t="s">
        <v>1165</v>
      </c>
      <c r="B78" s="34" t="s">
        <v>217</v>
      </c>
      <c r="C78" s="46" t="s">
        <v>1743</v>
      </c>
      <c r="D78" s="43" t="str">
        <f t="shared" si="14"/>
        <v>N/A</v>
      </c>
      <c r="E78" s="46" t="s">
        <v>1743</v>
      </c>
      <c r="F78" s="43" t="str">
        <f t="shared" si="15"/>
        <v>N/A</v>
      </c>
      <c r="G78" s="46" t="s">
        <v>1743</v>
      </c>
      <c r="H78" s="43" t="str">
        <f t="shared" si="16"/>
        <v>N/A</v>
      </c>
      <c r="I78" s="12" t="s">
        <v>1743</v>
      </c>
      <c r="J78" s="12" t="s">
        <v>1743</v>
      </c>
      <c r="K78" s="44" t="s">
        <v>732</v>
      </c>
      <c r="L78" s="9" t="str">
        <f t="shared" si="18"/>
        <v>N/A</v>
      </c>
    </row>
    <row r="79" spans="1:12" ht="25.5" x14ac:dyDescent="0.2">
      <c r="A79" s="2" t="s">
        <v>1166</v>
      </c>
      <c r="B79" s="34" t="s">
        <v>217</v>
      </c>
      <c r="C79" s="46" t="s">
        <v>1743</v>
      </c>
      <c r="D79" s="43" t="str">
        <f t="shared" si="14"/>
        <v>N/A</v>
      </c>
      <c r="E79" s="46" t="s">
        <v>1743</v>
      </c>
      <c r="F79" s="43" t="str">
        <f t="shared" si="15"/>
        <v>N/A</v>
      </c>
      <c r="G79" s="46" t="s">
        <v>1743</v>
      </c>
      <c r="H79" s="43" t="str">
        <f t="shared" si="16"/>
        <v>N/A</v>
      </c>
      <c r="I79" s="12" t="s">
        <v>1743</v>
      </c>
      <c r="J79" s="12" t="s">
        <v>1743</v>
      </c>
      <c r="K79" s="44" t="s">
        <v>732</v>
      </c>
      <c r="L79" s="9" t="str">
        <f t="shared" si="18"/>
        <v>N/A</v>
      </c>
    </row>
    <row r="80" spans="1:12" ht="25.5" x14ac:dyDescent="0.2">
      <c r="A80" s="2" t="s">
        <v>1167</v>
      </c>
      <c r="B80" s="34" t="s">
        <v>217</v>
      </c>
      <c r="C80" s="46" t="s">
        <v>1743</v>
      </c>
      <c r="D80" s="43" t="str">
        <f t="shared" si="14"/>
        <v>N/A</v>
      </c>
      <c r="E80" s="46" t="s">
        <v>1743</v>
      </c>
      <c r="F80" s="43" t="str">
        <f t="shared" si="15"/>
        <v>N/A</v>
      </c>
      <c r="G80" s="46" t="s">
        <v>1743</v>
      </c>
      <c r="H80" s="43" t="str">
        <f t="shared" si="16"/>
        <v>N/A</v>
      </c>
      <c r="I80" s="12" t="s">
        <v>1743</v>
      </c>
      <c r="J80" s="12" t="s">
        <v>1743</v>
      </c>
      <c r="K80" s="44" t="s">
        <v>732</v>
      </c>
      <c r="L80" s="9" t="str">
        <f t="shared" si="18"/>
        <v>N/A</v>
      </c>
    </row>
    <row r="81" spans="1:12" ht="25.5" x14ac:dyDescent="0.2">
      <c r="A81" s="2" t="s">
        <v>1168</v>
      </c>
      <c r="B81" s="34" t="s">
        <v>217</v>
      </c>
      <c r="C81" s="46" t="s">
        <v>1743</v>
      </c>
      <c r="D81" s="43" t="str">
        <f t="shared" si="14"/>
        <v>N/A</v>
      </c>
      <c r="E81" s="46" t="s">
        <v>1743</v>
      </c>
      <c r="F81" s="43" t="str">
        <f t="shared" si="15"/>
        <v>N/A</v>
      </c>
      <c r="G81" s="46" t="s">
        <v>1743</v>
      </c>
      <c r="H81" s="43" t="str">
        <f t="shared" si="16"/>
        <v>N/A</v>
      </c>
      <c r="I81" s="12" t="s">
        <v>1743</v>
      </c>
      <c r="J81" s="12" t="s">
        <v>1743</v>
      </c>
      <c r="K81" s="44" t="s">
        <v>732</v>
      </c>
      <c r="L81" s="9" t="str">
        <f t="shared" si="18"/>
        <v>N/A</v>
      </c>
    </row>
    <row r="82" spans="1:12" x14ac:dyDescent="0.2">
      <c r="A82" s="2" t="s">
        <v>361</v>
      </c>
      <c r="B82" s="34" t="s">
        <v>217</v>
      </c>
      <c r="C82" s="46" t="s">
        <v>217</v>
      </c>
      <c r="D82" s="43" t="str">
        <f t="shared" si="14"/>
        <v>N/A</v>
      </c>
      <c r="E82" s="46" t="s">
        <v>217</v>
      </c>
      <c r="F82" s="43" t="str">
        <f t="shared" si="15"/>
        <v>N/A</v>
      </c>
      <c r="G82" s="46">
        <v>214232153</v>
      </c>
      <c r="H82" s="43" t="str">
        <f t="shared" si="16"/>
        <v>N/A</v>
      </c>
      <c r="I82" s="12" t="s">
        <v>217</v>
      </c>
      <c r="J82" s="12" t="s">
        <v>217</v>
      </c>
      <c r="K82" s="44" t="s">
        <v>732</v>
      </c>
      <c r="L82" s="9" t="str">
        <f t="shared" ref="L82:L138" si="19">IF(J82="Div by 0", "N/A", IF(K82="N/A","N/A", IF(J82&gt;VALUE(MID(K82,1,2)), "No", IF(J82&lt;-1*VALUE(MID(K82,1,2)), "No", "Yes"))))</f>
        <v>No</v>
      </c>
    </row>
    <row r="83" spans="1:12" x14ac:dyDescent="0.2">
      <c r="A83" s="2" t="s">
        <v>367</v>
      </c>
      <c r="B83" s="34" t="s">
        <v>217</v>
      </c>
      <c r="C83" s="46" t="s">
        <v>217</v>
      </c>
      <c r="D83" s="43" t="str">
        <f t="shared" ref="D83:D114" si="20">IF($B83="N/A","N/A",IF(C83&gt;10,"No",IF(C83&lt;-10,"No","Yes")))</f>
        <v>N/A</v>
      </c>
      <c r="E83" s="35" t="s">
        <v>217</v>
      </c>
      <c r="F83" s="43" t="str">
        <f t="shared" ref="F83:F114" si="21">IF($B83="N/A","N/A",IF(E83&gt;10,"No",IF(E83&lt;-10,"No","Yes")))</f>
        <v>N/A</v>
      </c>
      <c r="G83" s="35">
        <v>5130</v>
      </c>
      <c r="H83" s="43" t="str">
        <f t="shared" ref="H83:H114" si="22">IF($B83="N/A","N/A",IF(G83&gt;10,"No",IF(G83&lt;-10,"No","Yes")))</f>
        <v>N/A</v>
      </c>
      <c r="I83" s="12" t="s">
        <v>217</v>
      </c>
      <c r="J83" s="12" t="s">
        <v>217</v>
      </c>
      <c r="K83" s="44" t="s">
        <v>732</v>
      </c>
      <c r="L83" s="9" t="str">
        <f t="shared" si="19"/>
        <v>No</v>
      </c>
    </row>
    <row r="84" spans="1:12" x14ac:dyDescent="0.2">
      <c r="A84" s="2" t="s">
        <v>362</v>
      </c>
      <c r="B84" s="34" t="s">
        <v>217</v>
      </c>
      <c r="C84" s="46" t="s">
        <v>217</v>
      </c>
      <c r="D84" s="43" t="str">
        <f t="shared" si="20"/>
        <v>N/A</v>
      </c>
      <c r="E84" s="46" t="s">
        <v>217</v>
      </c>
      <c r="F84" s="43" t="str">
        <f t="shared" si="21"/>
        <v>N/A</v>
      </c>
      <c r="G84" s="46">
        <v>41760.653606</v>
      </c>
      <c r="H84" s="43" t="str">
        <f t="shared" si="22"/>
        <v>N/A</v>
      </c>
      <c r="I84" s="12" t="s">
        <v>217</v>
      </c>
      <c r="J84" s="12" t="s">
        <v>217</v>
      </c>
      <c r="K84" s="44" t="s">
        <v>732</v>
      </c>
      <c r="L84" s="9" t="str">
        <f t="shared" si="19"/>
        <v>No</v>
      </c>
    </row>
    <row r="85" spans="1:12" ht="25.5" x14ac:dyDescent="0.2">
      <c r="A85" s="2" t="s">
        <v>1169</v>
      </c>
      <c r="B85" s="34" t="s">
        <v>217</v>
      </c>
      <c r="C85" s="46" t="s">
        <v>217</v>
      </c>
      <c r="D85" s="43" t="str">
        <f t="shared" si="20"/>
        <v>N/A</v>
      </c>
      <c r="E85" s="46" t="s">
        <v>217</v>
      </c>
      <c r="F85" s="43" t="str">
        <f t="shared" si="21"/>
        <v>N/A</v>
      </c>
      <c r="G85" s="46">
        <v>2726836</v>
      </c>
      <c r="H85" s="43" t="str">
        <f t="shared" si="22"/>
        <v>N/A</v>
      </c>
      <c r="I85" s="12" t="s">
        <v>217</v>
      </c>
      <c r="J85" s="12" t="s">
        <v>217</v>
      </c>
      <c r="K85" s="44" t="s">
        <v>732</v>
      </c>
      <c r="L85" s="9" t="str">
        <f t="shared" si="19"/>
        <v>No</v>
      </c>
    </row>
    <row r="86" spans="1:12" x14ac:dyDescent="0.2">
      <c r="A86" s="2" t="s">
        <v>725</v>
      </c>
      <c r="B86" s="34" t="s">
        <v>217</v>
      </c>
      <c r="C86" s="46" t="s">
        <v>217</v>
      </c>
      <c r="D86" s="43" t="str">
        <f t="shared" si="20"/>
        <v>N/A</v>
      </c>
      <c r="E86" s="35" t="s">
        <v>217</v>
      </c>
      <c r="F86" s="43" t="str">
        <f t="shared" si="21"/>
        <v>N/A</v>
      </c>
      <c r="G86" s="35">
        <v>2874</v>
      </c>
      <c r="H86" s="43" t="str">
        <f t="shared" si="22"/>
        <v>N/A</v>
      </c>
      <c r="I86" s="12" t="s">
        <v>217</v>
      </c>
      <c r="J86" s="12" t="s">
        <v>217</v>
      </c>
      <c r="K86" s="44" t="s">
        <v>732</v>
      </c>
      <c r="L86" s="9" t="str">
        <f t="shared" si="19"/>
        <v>No</v>
      </c>
    </row>
    <row r="87" spans="1:12" ht="25.5" x14ac:dyDescent="0.2">
      <c r="A87" s="2" t="s">
        <v>1170</v>
      </c>
      <c r="B87" s="34" t="s">
        <v>217</v>
      </c>
      <c r="C87" s="46" t="s">
        <v>217</v>
      </c>
      <c r="D87" s="43" t="str">
        <f t="shared" si="20"/>
        <v>N/A</v>
      </c>
      <c r="E87" s="46" t="s">
        <v>217</v>
      </c>
      <c r="F87" s="43" t="str">
        <f t="shared" si="21"/>
        <v>N/A</v>
      </c>
      <c r="G87" s="46">
        <v>948.79471120000005</v>
      </c>
      <c r="H87" s="43" t="str">
        <f t="shared" si="22"/>
        <v>N/A</v>
      </c>
      <c r="I87" s="12" t="s">
        <v>217</v>
      </c>
      <c r="J87" s="12" t="s">
        <v>217</v>
      </c>
      <c r="K87" s="44" t="s">
        <v>732</v>
      </c>
      <c r="L87" s="9" t="str">
        <f t="shared" si="19"/>
        <v>No</v>
      </c>
    </row>
    <row r="88" spans="1:12" ht="25.5" x14ac:dyDescent="0.2">
      <c r="A88" s="2" t="s">
        <v>1171</v>
      </c>
      <c r="B88" s="34" t="s">
        <v>217</v>
      </c>
      <c r="C88" s="46" t="s">
        <v>217</v>
      </c>
      <c r="D88" s="43" t="str">
        <f t="shared" si="20"/>
        <v>N/A</v>
      </c>
      <c r="E88" s="46" t="s">
        <v>217</v>
      </c>
      <c r="F88" s="43" t="str">
        <f t="shared" si="21"/>
        <v>N/A</v>
      </c>
      <c r="G88" s="46">
        <v>107402571</v>
      </c>
      <c r="H88" s="43" t="str">
        <f t="shared" si="22"/>
        <v>N/A</v>
      </c>
      <c r="I88" s="12" t="s">
        <v>217</v>
      </c>
      <c r="J88" s="12" t="s">
        <v>217</v>
      </c>
      <c r="K88" s="44" t="s">
        <v>732</v>
      </c>
      <c r="L88" s="9" t="str">
        <f t="shared" si="19"/>
        <v>No</v>
      </c>
    </row>
    <row r="89" spans="1:12" x14ac:dyDescent="0.2">
      <c r="A89" s="2" t="s">
        <v>726</v>
      </c>
      <c r="B89" s="34" t="s">
        <v>217</v>
      </c>
      <c r="C89" s="46" t="s">
        <v>217</v>
      </c>
      <c r="D89" s="43" t="str">
        <f t="shared" si="20"/>
        <v>N/A</v>
      </c>
      <c r="E89" s="35" t="s">
        <v>217</v>
      </c>
      <c r="F89" s="43" t="str">
        <f t="shared" si="21"/>
        <v>N/A</v>
      </c>
      <c r="G89" s="35">
        <v>993</v>
      </c>
      <c r="H89" s="43" t="str">
        <f t="shared" si="22"/>
        <v>N/A</v>
      </c>
      <c r="I89" s="12" t="s">
        <v>217</v>
      </c>
      <c r="J89" s="12" t="s">
        <v>217</v>
      </c>
      <c r="K89" s="44" t="s">
        <v>732</v>
      </c>
      <c r="L89" s="9" t="str">
        <f t="shared" si="19"/>
        <v>No</v>
      </c>
    </row>
    <row r="90" spans="1:12" ht="25.5" x14ac:dyDescent="0.2">
      <c r="A90" s="2" t="s">
        <v>1172</v>
      </c>
      <c r="B90" s="34" t="s">
        <v>217</v>
      </c>
      <c r="C90" s="46" t="s">
        <v>217</v>
      </c>
      <c r="D90" s="43" t="str">
        <f t="shared" si="20"/>
        <v>N/A</v>
      </c>
      <c r="E90" s="46" t="s">
        <v>217</v>
      </c>
      <c r="F90" s="43" t="str">
        <f t="shared" si="21"/>
        <v>N/A</v>
      </c>
      <c r="G90" s="46">
        <v>108159.68882</v>
      </c>
      <c r="H90" s="43" t="str">
        <f t="shared" si="22"/>
        <v>N/A</v>
      </c>
      <c r="I90" s="12" t="s">
        <v>217</v>
      </c>
      <c r="J90" s="12" t="s">
        <v>217</v>
      </c>
      <c r="K90" s="44" t="s">
        <v>732</v>
      </c>
      <c r="L90" s="9" t="str">
        <f t="shared" si="19"/>
        <v>No</v>
      </c>
    </row>
    <row r="91" spans="1:12" ht="25.5" x14ac:dyDescent="0.2">
      <c r="A91" s="2" t="s">
        <v>1173</v>
      </c>
      <c r="B91" s="34" t="s">
        <v>217</v>
      </c>
      <c r="C91" s="46" t="s">
        <v>217</v>
      </c>
      <c r="D91" s="43" t="str">
        <f t="shared" si="20"/>
        <v>N/A</v>
      </c>
      <c r="E91" s="46" t="s">
        <v>217</v>
      </c>
      <c r="F91" s="43" t="str">
        <f t="shared" si="21"/>
        <v>N/A</v>
      </c>
      <c r="G91" s="46">
        <v>9290715</v>
      </c>
      <c r="H91" s="43" t="str">
        <f t="shared" si="22"/>
        <v>N/A</v>
      </c>
      <c r="I91" s="12" t="s">
        <v>217</v>
      </c>
      <c r="J91" s="12" t="s">
        <v>217</v>
      </c>
      <c r="K91" s="44" t="s">
        <v>732</v>
      </c>
      <c r="L91" s="9" t="str">
        <f t="shared" si="19"/>
        <v>No</v>
      </c>
    </row>
    <row r="92" spans="1:12" x14ac:dyDescent="0.2">
      <c r="A92" s="2" t="s">
        <v>727</v>
      </c>
      <c r="B92" s="34" t="s">
        <v>217</v>
      </c>
      <c r="C92" s="46" t="s">
        <v>217</v>
      </c>
      <c r="D92" s="43" t="str">
        <f t="shared" si="20"/>
        <v>N/A</v>
      </c>
      <c r="E92" s="35" t="s">
        <v>217</v>
      </c>
      <c r="F92" s="43" t="str">
        <f t="shared" si="21"/>
        <v>N/A</v>
      </c>
      <c r="G92" s="35">
        <v>353</v>
      </c>
      <c r="H92" s="43" t="str">
        <f t="shared" si="22"/>
        <v>N/A</v>
      </c>
      <c r="I92" s="12" t="s">
        <v>217</v>
      </c>
      <c r="J92" s="12" t="s">
        <v>217</v>
      </c>
      <c r="K92" s="44" t="s">
        <v>732</v>
      </c>
      <c r="L92" s="9" t="str">
        <f t="shared" si="19"/>
        <v>No</v>
      </c>
    </row>
    <row r="93" spans="1:12" ht="25.5" x14ac:dyDescent="0.2">
      <c r="A93" s="2" t="s">
        <v>1174</v>
      </c>
      <c r="B93" s="34" t="s">
        <v>217</v>
      </c>
      <c r="C93" s="46" t="s">
        <v>217</v>
      </c>
      <c r="D93" s="43" t="str">
        <f t="shared" si="20"/>
        <v>N/A</v>
      </c>
      <c r="E93" s="46" t="s">
        <v>217</v>
      </c>
      <c r="F93" s="43" t="str">
        <f t="shared" si="21"/>
        <v>N/A</v>
      </c>
      <c r="G93" s="46">
        <v>26319.305949000001</v>
      </c>
      <c r="H93" s="43" t="str">
        <f t="shared" si="22"/>
        <v>N/A</v>
      </c>
      <c r="I93" s="12" t="s">
        <v>217</v>
      </c>
      <c r="J93" s="12" t="s">
        <v>217</v>
      </c>
      <c r="K93" s="44" t="s">
        <v>732</v>
      </c>
      <c r="L93" s="9" t="str">
        <f t="shared" si="19"/>
        <v>No</v>
      </c>
    </row>
    <row r="94" spans="1:12" x14ac:dyDescent="0.2">
      <c r="A94" s="2" t="s">
        <v>1175</v>
      </c>
      <c r="B94" s="34" t="s">
        <v>217</v>
      </c>
      <c r="C94" s="46" t="s">
        <v>217</v>
      </c>
      <c r="D94" s="43" t="str">
        <f t="shared" si="20"/>
        <v>N/A</v>
      </c>
      <c r="E94" s="46" t="s">
        <v>217</v>
      </c>
      <c r="F94" s="43" t="str">
        <f t="shared" si="21"/>
        <v>N/A</v>
      </c>
      <c r="G94" s="46">
        <v>6967209</v>
      </c>
      <c r="H94" s="43" t="str">
        <f t="shared" si="22"/>
        <v>N/A</v>
      </c>
      <c r="I94" s="12" t="s">
        <v>217</v>
      </c>
      <c r="J94" s="12" t="s">
        <v>217</v>
      </c>
      <c r="K94" s="44" t="s">
        <v>732</v>
      </c>
      <c r="L94" s="9" t="str">
        <f t="shared" si="19"/>
        <v>No</v>
      </c>
    </row>
    <row r="95" spans="1:12" x14ac:dyDescent="0.2">
      <c r="A95" s="2" t="s">
        <v>728</v>
      </c>
      <c r="B95" s="34" t="s">
        <v>217</v>
      </c>
      <c r="C95" s="46" t="s">
        <v>217</v>
      </c>
      <c r="D95" s="43" t="str">
        <f t="shared" si="20"/>
        <v>N/A</v>
      </c>
      <c r="E95" s="35" t="s">
        <v>217</v>
      </c>
      <c r="F95" s="43" t="str">
        <f t="shared" si="21"/>
        <v>N/A</v>
      </c>
      <c r="G95" s="35">
        <v>480</v>
      </c>
      <c r="H95" s="43" t="str">
        <f t="shared" si="22"/>
        <v>N/A</v>
      </c>
      <c r="I95" s="12" t="s">
        <v>217</v>
      </c>
      <c r="J95" s="12" t="s">
        <v>217</v>
      </c>
      <c r="K95" s="44" t="s">
        <v>732</v>
      </c>
      <c r="L95" s="9" t="str">
        <f t="shared" si="19"/>
        <v>No</v>
      </c>
    </row>
    <row r="96" spans="1:12" x14ac:dyDescent="0.2">
      <c r="A96" s="2" t="s">
        <v>1176</v>
      </c>
      <c r="B96" s="34" t="s">
        <v>217</v>
      </c>
      <c r="C96" s="46" t="s">
        <v>217</v>
      </c>
      <c r="D96" s="43" t="str">
        <f t="shared" si="20"/>
        <v>N/A</v>
      </c>
      <c r="E96" s="46" t="s">
        <v>217</v>
      </c>
      <c r="F96" s="43" t="str">
        <f t="shared" si="21"/>
        <v>N/A</v>
      </c>
      <c r="G96" s="46">
        <v>14515.018749999999</v>
      </c>
      <c r="H96" s="43" t="str">
        <f t="shared" si="22"/>
        <v>N/A</v>
      </c>
      <c r="I96" s="12" t="s">
        <v>217</v>
      </c>
      <c r="J96" s="12" t="s">
        <v>217</v>
      </c>
      <c r="K96" s="44" t="s">
        <v>732</v>
      </c>
      <c r="L96" s="9" t="str">
        <f t="shared" si="19"/>
        <v>No</v>
      </c>
    </row>
    <row r="97" spans="1:12" x14ac:dyDescent="0.2">
      <c r="A97" s="2" t="s">
        <v>1177</v>
      </c>
      <c r="B97" s="34" t="s">
        <v>217</v>
      </c>
      <c r="C97" s="46" t="s">
        <v>217</v>
      </c>
      <c r="D97" s="43" t="str">
        <f t="shared" si="20"/>
        <v>N/A</v>
      </c>
      <c r="E97" s="46" t="s">
        <v>217</v>
      </c>
      <c r="F97" s="43" t="str">
        <f t="shared" si="21"/>
        <v>N/A</v>
      </c>
      <c r="G97" s="46">
        <v>1269239</v>
      </c>
      <c r="H97" s="43" t="str">
        <f t="shared" si="22"/>
        <v>N/A</v>
      </c>
      <c r="I97" s="12" t="s">
        <v>217</v>
      </c>
      <c r="J97" s="12" t="s">
        <v>217</v>
      </c>
      <c r="K97" s="44" t="s">
        <v>732</v>
      </c>
      <c r="L97" s="9" t="str">
        <f t="shared" si="19"/>
        <v>No</v>
      </c>
    </row>
    <row r="98" spans="1:12" x14ac:dyDescent="0.2">
      <c r="A98" s="2" t="s">
        <v>520</v>
      </c>
      <c r="B98" s="34" t="s">
        <v>217</v>
      </c>
      <c r="C98" s="46" t="s">
        <v>217</v>
      </c>
      <c r="D98" s="43" t="str">
        <f t="shared" si="20"/>
        <v>N/A</v>
      </c>
      <c r="E98" s="35" t="s">
        <v>217</v>
      </c>
      <c r="F98" s="43" t="str">
        <f t="shared" si="21"/>
        <v>N/A</v>
      </c>
      <c r="G98" s="35">
        <v>125</v>
      </c>
      <c r="H98" s="43" t="str">
        <f t="shared" si="22"/>
        <v>N/A</v>
      </c>
      <c r="I98" s="12" t="s">
        <v>217</v>
      </c>
      <c r="J98" s="12" t="s">
        <v>217</v>
      </c>
      <c r="K98" s="44" t="s">
        <v>732</v>
      </c>
      <c r="L98" s="9" t="str">
        <f t="shared" si="19"/>
        <v>No</v>
      </c>
    </row>
    <row r="99" spans="1:12" x14ac:dyDescent="0.2">
      <c r="A99" s="2" t="s">
        <v>1178</v>
      </c>
      <c r="B99" s="34" t="s">
        <v>217</v>
      </c>
      <c r="C99" s="46" t="s">
        <v>217</v>
      </c>
      <c r="D99" s="43" t="str">
        <f t="shared" si="20"/>
        <v>N/A</v>
      </c>
      <c r="E99" s="46" t="s">
        <v>217</v>
      </c>
      <c r="F99" s="43" t="str">
        <f t="shared" si="21"/>
        <v>N/A</v>
      </c>
      <c r="G99" s="46">
        <v>10153.912</v>
      </c>
      <c r="H99" s="43" t="str">
        <f t="shared" si="22"/>
        <v>N/A</v>
      </c>
      <c r="I99" s="12" t="s">
        <v>217</v>
      </c>
      <c r="J99" s="12" t="s">
        <v>217</v>
      </c>
      <c r="K99" s="44" t="s">
        <v>732</v>
      </c>
      <c r="L99" s="9" t="str">
        <f t="shared" si="19"/>
        <v>No</v>
      </c>
    </row>
    <row r="100" spans="1:12" ht="25.5" x14ac:dyDescent="0.2">
      <c r="A100" s="2" t="s">
        <v>1179</v>
      </c>
      <c r="B100" s="34" t="s">
        <v>217</v>
      </c>
      <c r="C100" s="46" t="s">
        <v>217</v>
      </c>
      <c r="D100" s="43" t="str">
        <f t="shared" si="20"/>
        <v>N/A</v>
      </c>
      <c r="E100" s="46" t="s">
        <v>217</v>
      </c>
      <c r="F100" s="43" t="str">
        <f t="shared" si="21"/>
        <v>N/A</v>
      </c>
      <c r="G100" s="46">
        <v>0</v>
      </c>
      <c r="H100" s="43" t="str">
        <f t="shared" si="22"/>
        <v>N/A</v>
      </c>
      <c r="I100" s="12" t="s">
        <v>217</v>
      </c>
      <c r="J100" s="12" t="s">
        <v>217</v>
      </c>
      <c r="K100" s="44" t="s">
        <v>732</v>
      </c>
      <c r="L100" s="9" t="str">
        <f t="shared" si="19"/>
        <v>No</v>
      </c>
    </row>
    <row r="101" spans="1:12" x14ac:dyDescent="0.2">
      <c r="A101" s="2" t="s">
        <v>521</v>
      </c>
      <c r="B101" s="34" t="s">
        <v>217</v>
      </c>
      <c r="C101" s="46" t="s">
        <v>217</v>
      </c>
      <c r="D101" s="43" t="str">
        <f t="shared" si="20"/>
        <v>N/A</v>
      </c>
      <c r="E101" s="35" t="s">
        <v>217</v>
      </c>
      <c r="F101" s="43" t="str">
        <f t="shared" si="21"/>
        <v>N/A</v>
      </c>
      <c r="G101" s="35">
        <v>0</v>
      </c>
      <c r="H101" s="43" t="str">
        <f t="shared" si="22"/>
        <v>N/A</v>
      </c>
      <c r="I101" s="12" t="s">
        <v>217</v>
      </c>
      <c r="J101" s="12" t="s">
        <v>217</v>
      </c>
      <c r="K101" s="44" t="s">
        <v>732</v>
      </c>
      <c r="L101" s="9" t="str">
        <f t="shared" si="19"/>
        <v>No</v>
      </c>
    </row>
    <row r="102" spans="1:12" ht="25.5" x14ac:dyDescent="0.2">
      <c r="A102" s="2" t="s">
        <v>1180</v>
      </c>
      <c r="B102" s="34" t="s">
        <v>217</v>
      </c>
      <c r="C102" s="46" t="s">
        <v>217</v>
      </c>
      <c r="D102" s="43" t="str">
        <f t="shared" si="20"/>
        <v>N/A</v>
      </c>
      <c r="E102" s="46" t="s">
        <v>217</v>
      </c>
      <c r="F102" s="43" t="str">
        <f t="shared" si="21"/>
        <v>N/A</v>
      </c>
      <c r="G102" s="46" t="s">
        <v>1743</v>
      </c>
      <c r="H102" s="43" t="str">
        <f t="shared" si="22"/>
        <v>N/A</v>
      </c>
      <c r="I102" s="12" t="s">
        <v>217</v>
      </c>
      <c r="J102" s="12" t="s">
        <v>217</v>
      </c>
      <c r="K102" s="44" t="s">
        <v>732</v>
      </c>
      <c r="L102" s="9" t="str">
        <f t="shared" si="19"/>
        <v>No</v>
      </c>
    </row>
    <row r="103" spans="1:12" ht="25.5" x14ac:dyDescent="0.2">
      <c r="A103" s="62" t="s">
        <v>1181</v>
      </c>
      <c r="B103" s="34" t="s">
        <v>217</v>
      </c>
      <c r="C103" s="46" t="s">
        <v>217</v>
      </c>
      <c r="D103" s="43" t="str">
        <f t="shared" si="20"/>
        <v>N/A</v>
      </c>
      <c r="E103" s="46" t="s">
        <v>217</v>
      </c>
      <c r="F103" s="43" t="str">
        <f t="shared" si="21"/>
        <v>N/A</v>
      </c>
      <c r="G103" s="46">
        <v>0</v>
      </c>
      <c r="H103" s="43" t="str">
        <f t="shared" si="22"/>
        <v>N/A</v>
      </c>
      <c r="I103" s="12" t="s">
        <v>217</v>
      </c>
      <c r="J103" s="12" t="s">
        <v>217</v>
      </c>
      <c r="K103" s="44" t="s">
        <v>732</v>
      </c>
      <c r="L103" s="9" t="str">
        <f t="shared" si="19"/>
        <v>No</v>
      </c>
    </row>
    <row r="104" spans="1:12" ht="25.5" x14ac:dyDescent="0.2">
      <c r="A104" s="2" t="s">
        <v>522</v>
      </c>
      <c r="B104" s="34" t="s">
        <v>217</v>
      </c>
      <c r="C104" s="46" t="s">
        <v>217</v>
      </c>
      <c r="D104" s="43" t="str">
        <f t="shared" si="20"/>
        <v>N/A</v>
      </c>
      <c r="E104" s="35" t="s">
        <v>217</v>
      </c>
      <c r="F104" s="43" t="str">
        <f t="shared" si="21"/>
        <v>N/A</v>
      </c>
      <c r="G104" s="35">
        <v>0</v>
      </c>
      <c r="H104" s="43" t="str">
        <f t="shared" si="22"/>
        <v>N/A</v>
      </c>
      <c r="I104" s="12" t="s">
        <v>217</v>
      </c>
      <c r="J104" s="12" t="s">
        <v>217</v>
      </c>
      <c r="K104" s="44" t="s">
        <v>732</v>
      </c>
      <c r="L104" s="9" t="str">
        <f t="shared" si="19"/>
        <v>No</v>
      </c>
    </row>
    <row r="105" spans="1:12" ht="25.5" x14ac:dyDescent="0.2">
      <c r="A105" s="2" t="s">
        <v>1182</v>
      </c>
      <c r="B105" s="34" t="s">
        <v>217</v>
      </c>
      <c r="C105" s="46" t="s">
        <v>217</v>
      </c>
      <c r="D105" s="43" t="str">
        <f t="shared" si="20"/>
        <v>N/A</v>
      </c>
      <c r="E105" s="46" t="s">
        <v>217</v>
      </c>
      <c r="F105" s="43" t="str">
        <f t="shared" si="21"/>
        <v>N/A</v>
      </c>
      <c r="G105" s="46" t="s">
        <v>1743</v>
      </c>
      <c r="H105" s="43" t="str">
        <f t="shared" si="22"/>
        <v>N/A</v>
      </c>
      <c r="I105" s="12" t="s">
        <v>217</v>
      </c>
      <c r="J105" s="12" t="s">
        <v>217</v>
      </c>
      <c r="K105" s="44" t="s">
        <v>732</v>
      </c>
      <c r="L105" s="9" t="str">
        <f t="shared" si="19"/>
        <v>No</v>
      </c>
    </row>
    <row r="106" spans="1:12" ht="25.5" x14ac:dyDescent="0.2">
      <c r="A106" s="2" t="s">
        <v>1183</v>
      </c>
      <c r="B106" s="34" t="s">
        <v>217</v>
      </c>
      <c r="C106" s="46" t="s">
        <v>217</v>
      </c>
      <c r="D106" s="43" t="str">
        <f t="shared" si="20"/>
        <v>N/A</v>
      </c>
      <c r="E106" s="46" t="s">
        <v>217</v>
      </c>
      <c r="F106" s="43" t="str">
        <f t="shared" si="21"/>
        <v>N/A</v>
      </c>
      <c r="G106" s="46">
        <v>73504154</v>
      </c>
      <c r="H106" s="43" t="str">
        <f t="shared" si="22"/>
        <v>N/A</v>
      </c>
      <c r="I106" s="12" t="s">
        <v>217</v>
      </c>
      <c r="J106" s="12" t="s">
        <v>217</v>
      </c>
      <c r="K106" s="44" t="s">
        <v>732</v>
      </c>
      <c r="L106" s="9" t="str">
        <f t="shared" si="19"/>
        <v>No</v>
      </c>
    </row>
    <row r="107" spans="1:12" x14ac:dyDescent="0.2">
      <c r="A107" s="2" t="s">
        <v>523</v>
      </c>
      <c r="B107" s="34" t="s">
        <v>217</v>
      </c>
      <c r="C107" s="46" t="s">
        <v>217</v>
      </c>
      <c r="D107" s="43" t="str">
        <f t="shared" si="20"/>
        <v>N/A</v>
      </c>
      <c r="E107" s="35" t="s">
        <v>217</v>
      </c>
      <c r="F107" s="43" t="str">
        <f t="shared" si="21"/>
        <v>N/A</v>
      </c>
      <c r="G107" s="35">
        <v>3081</v>
      </c>
      <c r="H107" s="43" t="str">
        <f t="shared" si="22"/>
        <v>N/A</v>
      </c>
      <c r="I107" s="12" t="s">
        <v>217</v>
      </c>
      <c r="J107" s="12" t="s">
        <v>217</v>
      </c>
      <c r="K107" s="44" t="s">
        <v>732</v>
      </c>
      <c r="L107" s="9" t="str">
        <f t="shared" si="19"/>
        <v>No</v>
      </c>
    </row>
    <row r="108" spans="1:12" ht="25.5" x14ac:dyDescent="0.2">
      <c r="A108" s="2" t="s">
        <v>1184</v>
      </c>
      <c r="B108" s="34" t="s">
        <v>217</v>
      </c>
      <c r="C108" s="46" t="s">
        <v>217</v>
      </c>
      <c r="D108" s="43" t="str">
        <f t="shared" si="20"/>
        <v>N/A</v>
      </c>
      <c r="E108" s="46" t="s">
        <v>217</v>
      </c>
      <c r="F108" s="43" t="str">
        <f t="shared" si="21"/>
        <v>N/A</v>
      </c>
      <c r="G108" s="46">
        <v>23857.239207999999</v>
      </c>
      <c r="H108" s="43" t="str">
        <f t="shared" si="22"/>
        <v>N/A</v>
      </c>
      <c r="I108" s="12" t="s">
        <v>217</v>
      </c>
      <c r="J108" s="12" t="s">
        <v>217</v>
      </c>
      <c r="K108" s="44" t="s">
        <v>732</v>
      </c>
      <c r="L108" s="9" t="str">
        <f t="shared" si="19"/>
        <v>No</v>
      </c>
    </row>
    <row r="109" spans="1:12" ht="25.5" x14ac:dyDescent="0.2">
      <c r="A109" s="2" t="s">
        <v>1185</v>
      </c>
      <c r="B109" s="34" t="s">
        <v>217</v>
      </c>
      <c r="C109" s="46" t="s">
        <v>217</v>
      </c>
      <c r="D109" s="43" t="str">
        <f t="shared" si="20"/>
        <v>N/A</v>
      </c>
      <c r="E109" s="46" t="s">
        <v>217</v>
      </c>
      <c r="F109" s="43" t="str">
        <f t="shared" si="21"/>
        <v>N/A</v>
      </c>
      <c r="G109" s="46">
        <v>891710</v>
      </c>
      <c r="H109" s="43" t="str">
        <f t="shared" si="22"/>
        <v>N/A</v>
      </c>
      <c r="I109" s="12" t="s">
        <v>217</v>
      </c>
      <c r="J109" s="12" t="s">
        <v>217</v>
      </c>
      <c r="K109" s="44" t="s">
        <v>732</v>
      </c>
      <c r="L109" s="9" t="str">
        <f t="shared" si="19"/>
        <v>No</v>
      </c>
    </row>
    <row r="110" spans="1:12" x14ac:dyDescent="0.2">
      <c r="A110" s="2" t="s">
        <v>524</v>
      </c>
      <c r="B110" s="34" t="s">
        <v>217</v>
      </c>
      <c r="C110" s="46" t="s">
        <v>217</v>
      </c>
      <c r="D110" s="43" t="str">
        <f t="shared" si="20"/>
        <v>N/A</v>
      </c>
      <c r="E110" s="35" t="s">
        <v>217</v>
      </c>
      <c r="F110" s="43" t="str">
        <f t="shared" si="21"/>
        <v>N/A</v>
      </c>
      <c r="G110" s="35">
        <v>196</v>
      </c>
      <c r="H110" s="43" t="str">
        <f t="shared" si="22"/>
        <v>N/A</v>
      </c>
      <c r="I110" s="12" t="s">
        <v>217</v>
      </c>
      <c r="J110" s="12" t="s">
        <v>217</v>
      </c>
      <c r="K110" s="44" t="s">
        <v>732</v>
      </c>
      <c r="L110" s="9" t="str">
        <f t="shared" si="19"/>
        <v>No</v>
      </c>
    </row>
    <row r="111" spans="1:12" ht="25.5" x14ac:dyDescent="0.2">
      <c r="A111" s="2" t="s">
        <v>1186</v>
      </c>
      <c r="B111" s="34" t="s">
        <v>217</v>
      </c>
      <c r="C111" s="46" t="s">
        <v>217</v>
      </c>
      <c r="D111" s="43" t="str">
        <f t="shared" si="20"/>
        <v>N/A</v>
      </c>
      <c r="E111" s="46" t="s">
        <v>217</v>
      </c>
      <c r="F111" s="43" t="str">
        <f t="shared" si="21"/>
        <v>N/A</v>
      </c>
      <c r="G111" s="46">
        <v>4549.5408163000002</v>
      </c>
      <c r="H111" s="43" t="str">
        <f t="shared" si="22"/>
        <v>N/A</v>
      </c>
      <c r="I111" s="12" t="s">
        <v>217</v>
      </c>
      <c r="J111" s="12" t="s">
        <v>217</v>
      </c>
      <c r="K111" s="44" t="s">
        <v>732</v>
      </c>
      <c r="L111" s="9" t="str">
        <f t="shared" si="19"/>
        <v>No</v>
      </c>
    </row>
    <row r="112" spans="1:12" ht="25.5" x14ac:dyDescent="0.2">
      <c r="A112" s="2" t="s">
        <v>1187</v>
      </c>
      <c r="B112" s="34" t="s">
        <v>217</v>
      </c>
      <c r="C112" s="46" t="s">
        <v>217</v>
      </c>
      <c r="D112" s="43" t="str">
        <f t="shared" si="20"/>
        <v>N/A</v>
      </c>
      <c r="E112" s="46" t="s">
        <v>217</v>
      </c>
      <c r="F112" s="43" t="str">
        <f t="shared" si="21"/>
        <v>N/A</v>
      </c>
      <c r="G112" s="46">
        <v>103175</v>
      </c>
      <c r="H112" s="43" t="str">
        <f t="shared" si="22"/>
        <v>N/A</v>
      </c>
      <c r="I112" s="12" t="s">
        <v>217</v>
      </c>
      <c r="J112" s="12" t="s">
        <v>217</v>
      </c>
      <c r="K112" s="44" t="s">
        <v>732</v>
      </c>
      <c r="L112" s="9" t="str">
        <f t="shared" si="19"/>
        <v>No</v>
      </c>
    </row>
    <row r="113" spans="1:12" ht="25.5" x14ac:dyDescent="0.2">
      <c r="A113" s="2" t="s">
        <v>525</v>
      </c>
      <c r="B113" s="34" t="s">
        <v>217</v>
      </c>
      <c r="C113" s="46" t="s">
        <v>217</v>
      </c>
      <c r="D113" s="43" t="str">
        <f t="shared" si="20"/>
        <v>N/A</v>
      </c>
      <c r="E113" s="35" t="s">
        <v>217</v>
      </c>
      <c r="F113" s="43" t="str">
        <f t="shared" si="21"/>
        <v>N/A</v>
      </c>
      <c r="G113" s="35">
        <v>296</v>
      </c>
      <c r="H113" s="43" t="str">
        <f t="shared" si="22"/>
        <v>N/A</v>
      </c>
      <c r="I113" s="12" t="s">
        <v>217</v>
      </c>
      <c r="J113" s="12" t="s">
        <v>217</v>
      </c>
      <c r="K113" s="44" t="s">
        <v>732</v>
      </c>
      <c r="L113" s="9" t="str">
        <f t="shared" si="19"/>
        <v>No</v>
      </c>
    </row>
    <row r="114" spans="1:12" ht="25.5" x14ac:dyDescent="0.2">
      <c r="A114" s="2" t="s">
        <v>1188</v>
      </c>
      <c r="B114" s="34" t="s">
        <v>217</v>
      </c>
      <c r="C114" s="46" t="s">
        <v>217</v>
      </c>
      <c r="D114" s="43" t="str">
        <f t="shared" si="20"/>
        <v>N/A</v>
      </c>
      <c r="E114" s="46" t="s">
        <v>217</v>
      </c>
      <c r="F114" s="43" t="str">
        <f t="shared" si="21"/>
        <v>N/A</v>
      </c>
      <c r="G114" s="46">
        <v>348.56418918999998</v>
      </c>
      <c r="H114" s="43" t="str">
        <f t="shared" si="22"/>
        <v>N/A</v>
      </c>
      <c r="I114" s="12" t="s">
        <v>217</v>
      </c>
      <c r="J114" s="12" t="s">
        <v>217</v>
      </c>
      <c r="K114" s="44" t="s">
        <v>732</v>
      </c>
      <c r="L114" s="9" t="str">
        <f t="shared" si="19"/>
        <v>No</v>
      </c>
    </row>
    <row r="115" spans="1:12" ht="25.5" x14ac:dyDescent="0.2">
      <c r="A115" s="2" t="s">
        <v>1189</v>
      </c>
      <c r="B115" s="34" t="s">
        <v>217</v>
      </c>
      <c r="C115" s="46" t="s">
        <v>217</v>
      </c>
      <c r="D115" s="43" t="str">
        <f t="shared" ref="D115:D146" si="23">IF($B115="N/A","N/A",IF(C115&gt;10,"No",IF(C115&lt;-10,"No","Yes")))</f>
        <v>N/A</v>
      </c>
      <c r="E115" s="46" t="s">
        <v>217</v>
      </c>
      <c r="F115" s="43" t="str">
        <f t="shared" ref="F115:F146" si="24">IF($B115="N/A","N/A",IF(E115&gt;10,"No",IF(E115&lt;-10,"No","Yes")))</f>
        <v>N/A</v>
      </c>
      <c r="G115" s="46">
        <v>1365086</v>
      </c>
      <c r="H115" s="43" t="str">
        <f t="shared" ref="H115:H146" si="25">IF($B115="N/A","N/A",IF(G115&gt;10,"No",IF(G115&lt;-10,"No","Yes")))</f>
        <v>N/A</v>
      </c>
      <c r="I115" s="12" t="s">
        <v>217</v>
      </c>
      <c r="J115" s="12" t="s">
        <v>217</v>
      </c>
      <c r="K115" s="44" t="s">
        <v>732</v>
      </c>
      <c r="L115" s="9" t="str">
        <f t="shared" si="19"/>
        <v>No</v>
      </c>
    </row>
    <row r="116" spans="1:12" ht="25.5" x14ac:dyDescent="0.2">
      <c r="A116" s="2" t="s">
        <v>526</v>
      </c>
      <c r="B116" s="34" t="s">
        <v>217</v>
      </c>
      <c r="C116" s="46" t="s">
        <v>217</v>
      </c>
      <c r="D116" s="43" t="str">
        <f t="shared" si="23"/>
        <v>N/A</v>
      </c>
      <c r="E116" s="35" t="s">
        <v>217</v>
      </c>
      <c r="F116" s="43" t="str">
        <f t="shared" si="24"/>
        <v>N/A</v>
      </c>
      <c r="G116" s="35">
        <v>1018</v>
      </c>
      <c r="H116" s="43" t="str">
        <f t="shared" si="25"/>
        <v>N/A</v>
      </c>
      <c r="I116" s="12" t="s">
        <v>217</v>
      </c>
      <c r="J116" s="12" t="s">
        <v>217</v>
      </c>
      <c r="K116" s="44" t="s">
        <v>732</v>
      </c>
      <c r="L116" s="9" t="str">
        <f t="shared" si="19"/>
        <v>No</v>
      </c>
    </row>
    <row r="117" spans="1:12" ht="25.5" x14ac:dyDescent="0.2">
      <c r="A117" s="2" t="s">
        <v>1190</v>
      </c>
      <c r="B117" s="34" t="s">
        <v>217</v>
      </c>
      <c r="C117" s="46" t="s">
        <v>217</v>
      </c>
      <c r="D117" s="43" t="str">
        <f t="shared" si="23"/>
        <v>N/A</v>
      </c>
      <c r="E117" s="46" t="s">
        <v>217</v>
      </c>
      <c r="F117" s="43" t="str">
        <f t="shared" si="24"/>
        <v>N/A</v>
      </c>
      <c r="G117" s="46">
        <v>1340.9489194</v>
      </c>
      <c r="H117" s="43" t="str">
        <f t="shared" si="25"/>
        <v>N/A</v>
      </c>
      <c r="I117" s="12" t="s">
        <v>217</v>
      </c>
      <c r="J117" s="12" t="s">
        <v>217</v>
      </c>
      <c r="K117" s="44" t="s">
        <v>732</v>
      </c>
      <c r="L117" s="9" t="str">
        <f t="shared" si="19"/>
        <v>No</v>
      </c>
    </row>
    <row r="118" spans="1:12" ht="25.5" x14ac:dyDescent="0.2">
      <c r="A118" s="2" t="s">
        <v>1191</v>
      </c>
      <c r="B118" s="34" t="s">
        <v>217</v>
      </c>
      <c r="C118" s="46" t="s">
        <v>217</v>
      </c>
      <c r="D118" s="43" t="str">
        <f t="shared" si="23"/>
        <v>N/A</v>
      </c>
      <c r="E118" s="46" t="s">
        <v>217</v>
      </c>
      <c r="F118" s="43" t="str">
        <f t="shared" si="24"/>
        <v>N/A</v>
      </c>
      <c r="G118" s="46">
        <v>0</v>
      </c>
      <c r="H118" s="43" t="str">
        <f t="shared" si="25"/>
        <v>N/A</v>
      </c>
      <c r="I118" s="12" t="s">
        <v>217</v>
      </c>
      <c r="J118" s="12" t="s">
        <v>217</v>
      </c>
      <c r="K118" s="44" t="s">
        <v>732</v>
      </c>
      <c r="L118" s="9" t="str">
        <f t="shared" si="19"/>
        <v>No</v>
      </c>
    </row>
    <row r="119" spans="1:12" ht="25.5" x14ac:dyDescent="0.2">
      <c r="A119" s="2" t="s">
        <v>527</v>
      </c>
      <c r="B119" s="34" t="s">
        <v>217</v>
      </c>
      <c r="C119" s="46" t="s">
        <v>217</v>
      </c>
      <c r="D119" s="43" t="str">
        <f t="shared" si="23"/>
        <v>N/A</v>
      </c>
      <c r="E119" s="35" t="s">
        <v>217</v>
      </c>
      <c r="F119" s="43" t="str">
        <f t="shared" si="24"/>
        <v>N/A</v>
      </c>
      <c r="G119" s="35">
        <v>0</v>
      </c>
      <c r="H119" s="43" t="str">
        <f t="shared" si="25"/>
        <v>N/A</v>
      </c>
      <c r="I119" s="12" t="s">
        <v>217</v>
      </c>
      <c r="J119" s="12" t="s">
        <v>217</v>
      </c>
      <c r="K119" s="44" t="s">
        <v>732</v>
      </c>
      <c r="L119" s="9" t="str">
        <f t="shared" si="19"/>
        <v>No</v>
      </c>
    </row>
    <row r="120" spans="1:12" ht="25.5" x14ac:dyDescent="0.2">
      <c r="A120" s="2" t="s">
        <v>1192</v>
      </c>
      <c r="B120" s="34" t="s">
        <v>217</v>
      </c>
      <c r="C120" s="46" t="s">
        <v>217</v>
      </c>
      <c r="D120" s="43" t="str">
        <f t="shared" si="23"/>
        <v>N/A</v>
      </c>
      <c r="E120" s="46" t="s">
        <v>217</v>
      </c>
      <c r="F120" s="43" t="str">
        <f t="shared" si="24"/>
        <v>N/A</v>
      </c>
      <c r="G120" s="46" t="s">
        <v>1743</v>
      </c>
      <c r="H120" s="43" t="str">
        <f t="shared" si="25"/>
        <v>N/A</v>
      </c>
      <c r="I120" s="12" t="s">
        <v>217</v>
      </c>
      <c r="J120" s="12" t="s">
        <v>217</v>
      </c>
      <c r="K120" s="44" t="s">
        <v>732</v>
      </c>
      <c r="L120" s="9" t="str">
        <f t="shared" si="19"/>
        <v>No</v>
      </c>
    </row>
    <row r="121" spans="1:12" ht="25.5" x14ac:dyDescent="0.2">
      <c r="A121" s="2" t="s">
        <v>1193</v>
      </c>
      <c r="B121" s="34" t="s">
        <v>217</v>
      </c>
      <c r="C121" s="46" t="s">
        <v>217</v>
      </c>
      <c r="D121" s="43" t="str">
        <f t="shared" si="23"/>
        <v>N/A</v>
      </c>
      <c r="E121" s="46" t="s">
        <v>217</v>
      </c>
      <c r="F121" s="43" t="str">
        <f t="shared" si="24"/>
        <v>N/A</v>
      </c>
      <c r="G121" s="46">
        <v>4692950</v>
      </c>
      <c r="H121" s="43" t="str">
        <f t="shared" si="25"/>
        <v>N/A</v>
      </c>
      <c r="I121" s="12" t="s">
        <v>217</v>
      </c>
      <c r="J121" s="12" t="s">
        <v>217</v>
      </c>
      <c r="K121" s="44" t="s">
        <v>732</v>
      </c>
      <c r="L121" s="9" t="str">
        <f t="shared" si="19"/>
        <v>No</v>
      </c>
    </row>
    <row r="122" spans="1:12" x14ac:dyDescent="0.2">
      <c r="A122" s="2" t="s">
        <v>528</v>
      </c>
      <c r="B122" s="34" t="s">
        <v>217</v>
      </c>
      <c r="C122" s="46" t="s">
        <v>217</v>
      </c>
      <c r="D122" s="43" t="str">
        <f t="shared" si="23"/>
        <v>N/A</v>
      </c>
      <c r="E122" s="35" t="s">
        <v>217</v>
      </c>
      <c r="F122" s="43" t="str">
        <f t="shared" si="24"/>
        <v>N/A</v>
      </c>
      <c r="G122" s="35">
        <v>433</v>
      </c>
      <c r="H122" s="43" t="str">
        <f t="shared" si="25"/>
        <v>N/A</v>
      </c>
      <c r="I122" s="12" t="s">
        <v>217</v>
      </c>
      <c r="J122" s="12" t="s">
        <v>217</v>
      </c>
      <c r="K122" s="44" t="s">
        <v>732</v>
      </c>
      <c r="L122" s="9" t="str">
        <f t="shared" si="19"/>
        <v>No</v>
      </c>
    </row>
    <row r="123" spans="1:12" ht="25.5" x14ac:dyDescent="0.2">
      <c r="A123" s="2" t="s">
        <v>1194</v>
      </c>
      <c r="B123" s="34" t="s">
        <v>217</v>
      </c>
      <c r="C123" s="46" t="s">
        <v>217</v>
      </c>
      <c r="D123" s="43" t="str">
        <f t="shared" si="23"/>
        <v>N/A</v>
      </c>
      <c r="E123" s="46" t="s">
        <v>217</v>
      </c>
      <c r="F123" s="43" t="str">
        <f t="shared" si="24"/>
        <v>N/A</v>
      </c>
      <c r="G123" s="46">
        <v>10838.221708999999</v>
      </c>
      <c r="H123" s="43" t="str">
        <f t="shared" si="25"/>
        <v>N/A</v>
      </c>
      <c r="I123" s="12" t="s">
        <v>217</v>
      </c>
      <c r="J123" s="12" t="s">
        <v>217</v>
      </c>
      <c r="K123" s="44" t="s">
        <v>732</v>
      </c>
      <c r="L123" s="9" t="str">
        <f t="shared" si="19"/>
        <v>No</v>
      </c>
    </row>
    <row r="124" spans="1:12" ht="25.5" x14ac:dyDescent="0.2">
      <c r="A124" s="2" t="s">
        <v>1195</v>
      </c>
      <c r="B124" s="34" t="s">
        <v>217</v>
      </c>
      <c r="C124" s="46" t="s">
        <v>217</v>
      </c>
      <c r="D124" s="43" t="str">
        <f t="shared" si="23"/>
        <v>N/A</v>
      </c>
      <c r="E124" s="46" t="s">
        <v>217</v>
      </c>
      <c r="F124" s="43" t="str">
        <f t="shared" si="24"/>
        <v>N/A</v>
      </c>
      <c r="G124" s="46">
        <v>359173</v>
      </c>
      <c r="H124" s="43" t="str">
        <f t="shared" si="25"/>
        <v>N/A</v>
      </c>
      <c r="I124" s="12" t="s">
        <v>217</v>
      </c>
      <c r="J124" s="12" t="s">
        <v>217</v>
      </c>
      <c r="K124" s="44" t="s">
        <v>732</v>
      </c>
      <c r="L124" s="9" t="str">
        <f t="shared" si="19"/>
        <v>No</v>
      </c>
    </row>
    <row r="125" spans="1:12" ht="25.5" x14ac:dyDescent="0.2">
      <c r="A125" s="2" t="s">
        <v>529</v>
      </c>
      <c r="B125" s="34" t="s">
        <v>217</v>
      </c>
      <c r="C125" s="46" t="s">
        <v>217</v>
      </c>
      <c r="D125" s="43" t="str">
        <f t="shared" si="23"/>
        <v>N/A</v>
      </c>
      <c r="E125" s="35" t="s">
        <v>217</v>
      </c>
      <c r="F125" s="43" t="str">
        <f t="shared" si="24"/>
        <v>N/A</v>
      </c>
      <c r="G125" s="35">
        <v>1316</v>
      </c>
      <c r="H125" s="43" t="str">
        <f t="shared" si="25"/>
        <v>N/A</v>
      </c>
      <c r="I125" s="12" t="s">
        <v>217</v>
      </c>
      <c r="J125" s="12" t="s">
        <v>217</v>
      </c>
      <c r="K125" s="44" t="s">
        <v>732</v>
      </c>
      <c r="L125" s="9" t="str">
        <f t="shared" si="19"/>
        <v>No</v>
      </c>
    </row>
    <row r="126" spans="1:12" ht="25.5" x14ac:dyDescent="0.2">
      <c r="A126" s="2" t="s">
        <v>1196</v>
      </c>
      <c r="B126" s="34" t="s">
        <v>217</v>
      </c>
      <c r="C126" s="46" t="s">
        <v>217</v>
      </c>
      <c r="D126" s="43" t="str">
        <f t="shared" si="23"/>
        <v>N/A</v>
      </c>
      <c r="E126" s="46" t="s">
        <v>217</v>
      </c>
      <c r="F126" s="43" t="str">
        <f t="shared" si="24"/>
        <v>N/A</v>
      </c>
      <c r="G126" s="46">
        <v>272.92781155</v>
      </c>
      <c r="H126" s="43" t="str">
        <f t="shared" si="25"/>
        <v>N/A</v>
      </c>
      <c r="I126" s="12" t="s">
        <v>217</v>
      </c>
      <c r="J126" s="12" t="s">
        <v>217</v>
      </c>
      <c r="K126" s="44" t="s">
        <v>732</v>
      </c>
      <c r="L126" s="9" t="str">
        <f t="shared" si="19"/>
        <v>No</v>
      </c>
    </row>
    <row r="127" spans="1:12" ht="25.5" x14ac:dyDescent="0.2">
      <c r="A127" s="2" t="s">
        <v>1197</v>
      </c>
      <c r="B127" s="34" t="s">
        <v>217</v>
      </c>
      <c r="C127" s="46" t="s">
        <v>217</v>
      </c>
      <c r="D127" s="43" t="str">
        <f t="shared" si="23"/>
        <v>N/A</v>
      </c>
      <c r="E127" s="46" t="s">
        <v>217</v>
      </c>
      <c r="F127" s="43" t="str">
        <f t="shared" si="24"/>
        <v>N/A</v>
      </c>
      <c r="G127" s="46">
        <v>19</v>
      </c>
      <c r="H127" s="43" t="str">
        <f t="shared" si="25"/>
        <v>N/A</v>
      </c>
      <c r="I127" s="12" t="s">
        <v>217</v>
      </c>
      <c r="J127" s="12" t="s">
        <v>217</v>
      </c>
      <c r="K127" s="44" t="s">
        <v>732</v>
      </c>
      <c r="L127" s="9" t="str">
        <f t="shared" si="19"/>
        <v>No</v>
      </c>
    </row>
    <row r="128" spans="1:12" x14ac:dyDescent="0.2">
      <c r="A128" s="2" t="s">
        <v>530</v>
      </c>
      <c r="B128" s="34" t="s">
        <v>217</v>
      </c>
      <c r="C128" s="46" t="s">
        <v>217</v>
      </c>
      <c r="D128" s="43" t="str">
        <f t="shared" si="23"/>
        <v>N/A</v>
      </c>
      <c r="E128" s="35" t="s">
        <v>217</v>
      </c>
      <c r="F128" s="43" t="str">
        <f t="shared" si="24"/>
        <v>N/A</v>
      </c>
      <c r="G128" s="35">
        <v>11</v>
      </c>
      <c r="H128" s="43" t="str">
        <f t="shared" si="25"/>
        <v>N/A</v>
      </c>
      <c r="I128" s="12" t="s">
        <v>217</v>
      </c>
      <c r="J128" s="12" t="s">
        <v>217</v>
      </c>
      <c r="K128" s="44" t="s">
        <v>732</v>
      </c>
      <c r="L128" s="9" t="str">
        <f t="shared" si="19"/>
        <v>No</v>
      </c>
    </row>
    <row r="129" spans="1:12" ht="25.5" x14ac:dyDescent="0.2">
      <c r="A129" s="2" t="s">
        <v>1198</v>
      </c>
      <c r="B129" s="34" t="s">
        <v>217</v>
      </c>
      <c r="C129" s="46" t="s">
        <v>217</v>
      </c>
      <c r="D129" s="43" t="str">
        <f t="shared" si="23"/>
        <v>N/A</v>
      </c>
      <c r="E129" s="46" t="s">
        <v>217</v>
      </c>
      <c r="F129" s="43" t="str">
        <f t="shared" si="24"/>
        <v>N/A</v>
      </c>
      <c r="G129" s="46">
        <v>4.75</v>
      </c>
      <c r="H129" s="43" t="str">
        <f t="shared" si="25"/>
        <v>N/A</v>
      </c>
      <c r="I129" s="12" t="s">
        <v>217</v>
      </c>
      <c r="J129" s="12" t="s">
        <v>217</v>
      </c>
      <c r="K129" s="44" t="s">
        <v>732</v>
      </c>
      <c r="L129" s="9" t="str">
        <f t="shared" si="19"/>
        <v>No</v>
      </c>
    </row>
    <row r="130" spans="1:12" ht="25.5" x14ac:dyDescent="0.2">
      <c r="A130" s="2" t="s">
        <v>1199</v>
      </c>
      <c r="B130" s="34" t="s">
        <v>217</v>
      </c>
      <c r="C130" s="46" t="s">
        <v>217</v>
      </c>
      <c r="D130" s="43" t="str">
        <f t="shared" si="23"/>
        <v>N/A</v>
      </c>
      <c r="E130" s="46" t="s">
        <v>217</v>
      </c>
      <c r="F130" s="43" t="str">
        <f t="shared" si="24"/>
        <v>N/A</v>
      </c>
      <c r="G130" s="46">
        <v>0</v>
      </c>
      <c r="H130" s="43" t="str">
        <f t="shared" si="25"/>
        <v>N/A</v>
      </c>
      <c r="I130" s="12" t="s">
        <v>217</v>
      </c>
      <c r="J130" s="12" t="s">
        <v>217</v>
      </c>
      <c r="K130" s="44" t="s">
        <v>732</v>
      </c>
      <c r="L130" s="9" t="str">
        <f t="shared" si="19"/>
        <v>No</v>
      </c>
    </row>
    <row r="131" spans="1:12" ht="25.5" x14ac:dyDescent="0.2">
      <c r="A131" s="2" t="s">
        <v>531</v>
      </c>
      <c r="B131" s="34" t="s">
        <v>217</v>
      </c>
      <c r="C131" s="46" t="s">
        <v>217</v>
      </c>
      <c r="D131" s="43" t="str">
        <f t="shared" si="23"/>
        <v>N/A</v>
      </c>
      <c r="E131" s="35" t="s">
        <v>217</v>
      </c>
      <c r="F131" s="43" t="str">
        <f t="shared" si="24"/>
        <v>N/A</v>
      </c>
      <c r="G131" s="35">
        <v>0</v>
      </c>
      <c r="H131" s="43" t="str">
        <f t="shared" si="25"/>
        <v>N/A</v>
      </c>
      <c r="I131" s="12" t="s">
        <v>217</v>
      </c>
      <c r="J131" s="12" t="s">
        <v>217</v>
      </c>
      <c r="K131" s="44" t="s">
        <v>732</v>
      </c>
      <c r="L131" s="9" t="str">
        <f t="shared" si="19"/>
        <v>No</v>
      </c>
    </row>
    <row r="132" spans="1:12" ht="25.5" x14ac:dyDescent="0.2">
      <c r="A132" s="2" t="s">
        <v>1200</v>
      </c>
      <c r="B132" s="34" t="s">
        <v>217</v>
      </c>
      <c r="C132" s="46" t="s">
        <v>217</v>
      </c>
      <c r="D132" s="43" t="str">
        <f t="shared" si="23"/>
        <v>N/A</v>
      </c>
      <c r="E132" s="46" t="s">
        <v>217</v>
      </c>
      <c r="F132" s="43" t="str">
        <f t="shared" si="24"/>
        <v>N/A</v>
      </c>
      <c r="G132" s="46" t="s">
        <v>1743</v>
      </c>
      <c r="H132" s="43" t="str">
        <f t="shared" si="25"/>
        <v>N/A</v>
      </c>
      <c r="I132" s="12" t="s">
        <v>217</v>
      </c>
      <c r="J132" s="12" t="s">
        <v>217</v>
      </c>
      <c r="K132" s="44" t="s">
        <v>732</v>
      </c>
      <c r="L132" s="9" t="str">
        <f t="shared" si="19"/>
        <v>No</v>
      </c>
    </row>
    <row r="133" spans="1:12" ht="25.5" x14ac:dyDescent="0.2">
      <c r="A133" s="2" t="s">
        <v>1201</v>
      </c>
      <c r="B133" s="34" t="s">
        <v>217</v>
      </c>
      <c r="C133" s="46" t="s">
        <v>217</v>
      </c>
      <c r="D133" s="43" t="str">
        <f t="shared" si="23"/>
        <v>N/A</v>
      </c>
      <c r="E133" s="46" t="s">
        <v>217</v>
      </c>
      <c r="F133" s="43" t="str">
        <f t="shared" si="24"/>
        <v>N/A</v>
      </c>
      <c r="G133" s="46">
        <v>5541877</v>
      </c>
      <c r="H133" s="43" t="str">
        <f t="shared" si="25"/>
        <v>N/A</v>
      </c>
      <c r="I133" s="12" t="s">
        <v>217</v>
      </c>
      <c r="J133" s="12" t="s">
        <v>217</v>
      </c>
      <c r="K133" s="44" t="s">
        <v>732</v>
      </c>
      <c r="L133" s="9" t="str">
        <f t="shared" si="19"/>
        <v>No</v>
      </c>
    </row>
    <row r="134" spans="1:12" x14ac:dyDescent="0.2">
      <c r="A134" s="2" t="s">
        <v>532</v>
      </c>
      <c r="B134" s="34" t="s">
        <v>217</v>
      </c>
      <c r="C134" s="46" t="s">
        <v>217</v>
      </c>
      <c r="D134" s="43" t="str">
        <f t="shared" si="23"/>
        <v>N/A</v>
      </c>
      <c r="E134" s="35" t="s">
        <v>217</v>
      </c>
      <c r="F134" s="43" t="str">
        <f t="shared" si="24"/>
        <v>N/A</v>
      </c>
      <c r="G134" s="35">
        <v>426</v>
      </c>
      <c r="H134" s="43" t="str">
        <f t="shared" si="25"/>
        <v>N/A</v>
      </c>
      <c r="I134" s="12" t="s">
        <v>217</v>
      </c>
      <c r="J134" s="12" t="s">
        <v>217</v>
      </c>
      <c r="K134" s="44" t="s">
        <v>732</v>
      </c>
      <c r="L134" s="9" t="str">
        <f t="shared" si="19"/>
        <v>No</v>
      </c>
    </row>
    <row r="135" spans="1:12" ht="25.5" x14ac:dyDescent="0.2">
      <c r="A135" s="2" t="s">
        <v>1202</v>
      </c>
      <c r="B135" s="34" t="s">
        <v>217</v>
      </c>
      <c r="C135" s="46" t="s">
        <v>217</v>
      </c>
      <c r="D135" s="43" t="str">
        <f t="shared" si="23"/>
        <v>N/A</v>
      </c>
      <c r="E135" s="46" t="s">
        <v>217</v>
      </c>
      <c r="F135" s="43" t="str">
        <f t="shared" si="24"/>
        <v>N/A</v>
      </c>
      <c r="G135" s="46">
        <v>13009.100939</v>
      </c>
      <c r="H135" s="43" t="str">
        <f t="shared" si="25"/>
        <v>N/A</v>
      </c>
      <c r="I135" s="12" t="s">
        <v>217</v>
      </c>
      <c r="J135" s="12" t="s">
        <v>217</v>
      </c>
      <c r="K135" s="44" t="s">
        <v>732</v>
      </c>
      <c r="L135" s="9" t="str">
        <f t="shared" si="19"/>
        <v>No</v>
      </c>
    </row>
    <row r="136" spans="1:12" x14ac:dyDescent="0.2">
      <c r="A136" s="2" t="s">
        <v>1203</v>
      </c>
      <c r="B136" s="34" t="s">
        <v>217</v>
      </c>
      <c r="C136" s="46" t="s">
        <v>217</v>
      </c>
      <c r="D136" s="43" t="str">
        <f t="shared" si="23"/>
        <v>N/A</v>
      </c>
      <c r="E136" s="46" t="s">
        <v>217</v>
      </c>
      <c r="F136" s="43" t="str">
        <f t="shared" si="24"/>
        <v>N/A</v>
      </c>
      <c r="G136" s="46">
        <v>117439</v>
      </c>
      <c r="H136" s="43" t="str">
        <f t="shared" si="25"/>
        <v>N/A</v>
      </c>
      <c r="I136" s="12" t="s">
        <v>217</v>
      </c>
      <c r="J136" s="12" t="s">
        <v>217</v>
      </c>
      <c r="K136" s="44" t="s">
        <v>732</v>
      </c>
      <c r="L136" s="9" t="str">
        <f t="shared" si="19"/>
        <v>No</v>
      </c>
    </row>
    <row r="137" spans="1:12" x14ac:dyDescent="0.2">
      <c r="A137" s="2" t="s">
        <v>533</v>
      </c>
      <c r="B137" s="34" t="s">
        <v>217</v>
      </c>
      <c r="C137" s="46" t="s">
        <v>217</v>
      </c>
      <c r="D137" s="43" t="str">
        <f t="shared" si="23"/>
        <v>N/A</v>
      </c>
      <c r="E137" s="35" t="s">
        <v>217</v>
      </c>
      <c r="F137" s="43" t="str">
        <f t="shared" si="24"/>
        <v>N/A</v>
      </c>
      <c r="G137" s="35">
        <v>51</v>
      </c>
      <c r="H137" s="43" t="str">
        <f t="shared" si="25"/>
        <v>N/A</v>
      </c>
      <c r="I137" s="12" t="s">
        <v>217</v>
      </c>
      <c r="J137" s="12" t="s">
        <v>217</v>
      </c>
      <c r="K137" s="44" t="s">
        <v>732</v>
      </c>
      <c r="L137" s="9" t="str">
        <f t="shared" si="19"/>
        <v>No</v>
      </c>
    </row>
    <row r="138" spans="1:12" x14ac:dyDescent="0.2">
      <c r="A138" s="2" t="s">
        <v>1204</v>
      </c>
      <c r="B138" s="34" t="s">
        <v>217</v>
      </c>
      <c r="C138" s="46" t="s">
        <v>217</v>
      </c>
      <c r="D138" s="43" t="str">
        <f t="shared" si="23"/>
        <v>N/A</v>
      </c>
      <c r="E138" s="46" t="s">
        <v>217</v>
      </c>
      <c r="F138" s="43" t="str">
        <f t="shared" si="24"/>
        <v>N/A</v>
      </c>
      <c r="G138" s="46">
        <v>2302.7254902</v>
      </c>
      <c r="H138" s="43" t="str">
        <f t="shared" si="25"/>
        <v>N/A</v>
      </c>
      <c r="I138" s="12" t="s">
        <v>217</v>
      </c>
      <c r="J138" s="12" t="s">
        <v>217</v>
      </c>
      <c r="K138" s="44" t="s">
        <v>732</v>
      </c>
      <c r="L138" s="9" t="str">
        <f t="shared" si="19"/>
        <v>No</v>
      </c>
    </row>
    <row r="139" spans="1:12" x14ac:dyDescent="0.2">
      <c r="A139" s="57" t="s">
        <v>405</v>
      </c>
      <c r="B139" s="14" t="s">
        <v>217</v>
      </c>
      <c r="C139" s="14" t="s">
        <v>217</v>
      </c>
      <c r="D139" s="11" t="str">
        <f t="shared" si="23"/>
        <v>N/A</v>
      </c>
      <c r="E139" s="14">
        <v>1713736701</v>
      </c>
      <c r="F139" s="11" t="str">
        <f t="shared" si="24"/>
        <v>N/A</v>
      </c>
      <c r="G139" s="14">
        <v>1755865901</v>
      </c>
      <c r="H139" s="11" t="str">
        <f t="shared" si="25"/>
        <v>N/A</v>
      </c>
      <c r="I139" s="12" t="s">
        <v>217</v>
      </c>
      <c r="J139" s="12">
        <v>2.4580000000000002</v>
      </c>
      <c r="K139" s="14" t="s">
        <v>217</v>
      </c>
      <c r="L139" s="9" t="str">
        <f t="shared" ref="L139:L158" si="26">IF(J139="Div by 0", "N/A", IF(K139="N/A","N/A", IF(J139&gt;VALUE(MID(K139,1,2)), "No", IF(J139&lt;-1*VALUE(MID(K139,1,2)), "No", "Yes"))))</f>
        <v>N/A</v>
      </c>
    </row>
    <row r="140" spans="1:12" x14ac:dyDescent="0.2">
      <c r="A140" s="57" t="s">
        <v>1205</v>
      </c>
      <c r="B140" s="14" t="s">
        <v>217</v>
      </c>
      <c r="C140" s="14" t="s">
        <v>217</v>
      </c>
      <c r="D140" s="11" t="str">
        <f t="shared" si="23"/>
        <v>N/A</v>
      </c>
      <c r="E140" s="14">
        <v>9944.3904846000005</v>
      </c>
      <c r="F140" s="11" t="str">
        <f t="shared" si="24"/>
        <v>N/A</v>
      </c>
      <c r="G140" s="14">
        <v>7993.5987188999998</v>
      </c>
      <c r="H140" s="11" t="str">
        <f t="shared" si="25"/>
        <v>N/A</v>
      </c>
      <c r="I140" s="12" t="s">
        <v>217</v>
      </c>
      <c r="J140" s="12">
        <v>-19.600000000000001</v>
      </c>
      <c r="K140" s="14" t="s">
        <v>217</v>
      </c>
      <c r="L140" s="9" t="str">
        <f t="shared" si="26"/>
        <v>N/A</v>
      </c>
    </row>
    <row r="141" spans="1:12" x14ac:dyDescent="0.2">
      <c r="A141" s="57" t="s">
        <v>406</v>
      </c>
      <c r="B141" s="14" t="s">
        <v>217</v>
      </c>
      <c r="C141" s="14">
        <v>20059782</v>
      </c>
      <c r="D141" s="11" t="str">
        <f t="shared" si="23"/>
        <v>N/A</v>
      </c>
      <c r="E141" s="14">
        <v>18673138</v>
      </c>
      <c r="F141" s="11" t="str">
        <f t="shared" si="24"/>
        <v>N/A</v>
      </c>
      <c r="G141" s="14">
        <v>16292605</v>
      </c>
      <c r="H141" s="11" t="str">
        <f t="shared" si="25"/>
        <v>N/A</v>
      </c>
      <c r="I141" s="12">
        <v>-6.91</v>
      </c>
      <c r="J141" s="12">
        <v>-12.7</v>
      </c>
      <c r="K141" s="14" t="s">
        <v>217</v>
      </c>
      <c r="L141" s="9" t="str">
        <f t="shared" si="26"/>
        <v>N/A</v>
      </c>
    </row>
    <row r="142" spans="1:12" x14ac:dyDescent="0.2">
      <c r="A142" s="57" t="s">
        <v>1206</v>
      </c>
      <c r="B142" s="14" t="s">
        <v>217</v>
      </c>
      <c r="C142" s="14">
        <v>11346.030543000001</v>
      </c>
      <c r="D142" s="11" t="str">
        <f t="shared" si="23"/>
        <v>N/A</v>
      </c>
      <c r="E142" s="14">
        <v>10579.681586000001</v>
      </c>
      <c r="F142" s="11" t="str">
        <f t="shared" si="24"/>
        <v>N/A</v>
      </c>
      <c r="G142" s="14">
        <v>10050.959284</v>
      </c>
      <c r="H142" s="11" t="str">
        <f t="shared" si="25"/>
        <v>N/A</v>
      </c>
      <c r="I142" s="12">
        <v>-6.75</v>
      </c>
      <c r="J142" s="12">
        <v>-5</v>
      </c>
      <c r="K142" s="14" t="s">
        <v>217</v>
      </c>
      <c r="L142" s="9" t="str">
        <f t="shared" si="26"/>
        <v>N/A</v>
      </c>
    </row>
    <row r="143" spans="1:12" x14ac:dyDescent="0.2">
      <c r="A143" s="57" t="s">
        <v>407</v>
      </c>
      <c r="B143" s="14" t="s">
        <v>217</v>
      </c>
      <c r="C143" s="14">
        <v>21343502</v>
      </c>
      <c r="D143" s="11" t="str">
        <f t="shared" si="23"/>
        <v>N/A</v>
      </c>
      <c r="E143" s="14">
        <v>24386545</v>
      </c>
      <c r="F143" s="11" t="str">
        <f t="shared" si="24"/>
        <v>N/A</v>
      </c>
      <c r="G143" s="14">
        <v>2746411</v>
      </c>
      <c r="H143" s="11" t="str">
        <f t="shared" si="25"/>
        <v>N/A</v>
      </c>
      <c r="I143" s="12">
        <v>14.26</v>
      </c>
      <c r="J143" s="12">
        <v>-88.7</v>
      </c>
      <c r="K143" s="14" t="s">
        <v>217</v>
      </c>
      <c r="L143" s="9" t="str">
        <f t="shared" si="26"/>
        <v>N/A</v>
      </c>
    </row>
    <row r="144" spans="1:12" ht="25.5" x14ac:dyDescent="0.2">
      <c r="A144" s="57" t="s">
        <v>1207</v>
      </c>
      <c r="B144" s="14" t="s">
        <v>217</v>
      </c>
      <c r="C144" s="14">
        <v>6963.6221859999996</v>
      </c>
      <c r="D144" s="11" t="str">
        <f t="shared" si="23"/>
        <v>N/A</v>
      </c>
      <c r="E144" s="14">
        <v>5943.5888373999996</v>
      </c>
      <c r="F144" s="11" t="str">
        <f t="shared" si="24"/>
        <v>N/A</v>
      </c>
      <c r="G144" s="14">
        <v>498.53167544000001</v>
      </c>
      <c r="H144" s="11" t="str">
        <f t="shared" si="25"/>
        <v>N/A</v>
      </c>
      <c r="I144" s="12">
        <v>-14.6</v>
      </c>
      <c r="J144" s="12">
        <v>-91.6</v>
      </c>
      <c r="K144" s="14" t="s">
        <v>217</v>
      </c>
      <c r="L144" s="9" t="str">
        <f t="shared" si="26"/>
        <v>N/A</v>
      </c>
    </row>
    <row r="145" spans="1:13" x14ac:dyDescent="0.2">
      <c r="A145" s="57" t="s">
        <v>408</v>
      </c>
      <c r="B145" s="14" t="s">
        <v>217</v>
      </c>
      <c r="C145" s="14" t="s">
        <v>217</v>
      </c>
      <c r="D145" s="11" t="str">
        <f t="shared" si="23"/>
        <v>N/A</v>
      </c>
      <c r="E145" s="14">
        <v>4736722</v>
      </c>
      <c r="F145" s="11" t="str">
        <f t="shared" si="24"/>
        <v>N/A</v>
      </c>
      <c r="G145" s="14">
        <v>5234081</v>
      </c>
      <c r="H145" s="11" t="str">
        <f t="shared" si="25"/>
        <v>N/A</v>
      </c>
      <c r="I145" s="12" t="s">
        <v>217</v>
      </c>
      <c r="J145" s="12">
        <v>10.5</v>
      </c>
      <c r="K145" s="14" t="s">
        <v>217</v>
      </c>
      <c r="L145" s="9" t="str">
        <f t="shared" si="26"/>
        <v>N/A</v>
      </c>
    </row>
    <row r="146" spans="1:13" x14ac:dyDescent="0.2">
      <c r="A146" s="57" t="s">
        <v>1208</v>
      </c>
      <c r="B146" s="14" t="s">
        <v>217</v>
      </c>
      <c r="C146" s="14" t="s">
        <v>217</v>
      </c>
      <c r="D146" s="11" t="str">
        <f t="shared" si="23"/>
        <v>N/A</v>
      </c>
      <c r="E146" s="14">
        <v>4313.9544626999996</v>
      </c>
      <c r="F146" s="11" t="str">
        <f t="shared" si="24"/>
        <v>N/A</v>
      </c>
      <c r="G146" s="14">
        <v>4882.5382462999996</v>
      </c>
      <c r="H146" s="11" t="str">
        <f t="shared" si="25"/>
        <v>N/A</v>
      </c>
      <c r="I146" s="12" t="s">
        <v>217</v>
      </c>
      <c r="J146" s="12">
        <v>13.18</v>
      </c>
      <c r="K146" s="14" t="s">
        <v>217</v>
      </c>
      <c r="L146" s="9" t="str">
        <f t="shared" si="26"/>
        <v>N/A</v>
      </c>
    </row>
    <row r="147" spans="1:13" x14ac:dyDescent="0.2">
      <c r="A147" s="57" t="s">
        <v>409</v>
      </c>
      <c r="B147" s="14" t="s">
        <v>217</v>
      </c>
      <c r="C147" s="14" t="s">
        <v>217</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217</v>
      </c>
      <c r="J147" s="12" t="s">
        <v>1743</v>
      </c>
      <c r="K147" s="14" t="s">
        <v>217</v>
      </c>
      <c r="L147" s="9" t="str">
        <f t="shared" si="26"/>
        <v>N/A</v>
      </c>
    </row>
    <row r="148" spans="1:13" x14ac:dyDescent="0.2">
      <c r="A148" s="57" t="s">
        <v>1209</v>
      </c>
      <c r="B148" s="14" t="s">
        <v>217</v>
      </c>
      <c r="C148" s="14" t="s">
        <v>217</v>
      </c>
      <c r="D148" s="11" t="str">
        <f t="shared" si="27"/>
        <v>N/A</v>
      </c>
      <c r="E148" s="14" t="s">
        <v>1743</v>
      </c>
      <c r="F148" s="11" t="str">
        <f t="shared" si="28"/>
        <v>N/A</v>
      </c>
      <c r="G148" s="14" t="s">
        <v>1743</v>
      </c>
      <c r="H148" s="11" t="str">
        <f t="shared" si="29"/>
        <v>N/A</v>
      </c>
      <c r="I148" s="12" t="s">
        <v>217</v>
      </c>
      <c r="J148" s="12" t="s">
        <v>1743</v>
      </c>
      <c r="K148" s="14" t="s">
        <v>217</v>
      </c>
      <c r="L148" s="9" t="str">
        <f t="shared" si="26"/>
        <v>N/A</v>
      </c>
    </row>
    <row r="149" spans="1:13" x14ac:dyDescent="0.2">
      <c r="A149" s="57" t="s">
        <v>410</v>
      </c>
      <c r="B149" s="14" t="s">
        <v>217</v>
      </c>
      <c r="C149" s="14">
        <v>0</v>
      </c>
      <c r="D149" s="11" t="str">
        <f t="shared" si="27"/>
        <v>N/A</v>
      </c>
      <c r="E149" s="14">
        <v>0</v>
      </c>
      <c r="F149" s="11" t="str">
        <f t="shared" si="28"/>
        <v>N/A</v>
      </c>
      <c r="G149" s="14">
        <v>0</v>
      </c>
      <c r="H149" s="11" t="str">
        <f t="shared" si="29"/>
        <v>N/A</v>
      </c>
      <c r="I149" s="12" t="s">
        <v>1743</v>
      </c>
      <c r="J149" s="12" t="s">
        <v>1743</v>
      </c>
      <c r="K149" s="14" t="s">
        <v>217</v>
      </c>
      <c r="L149" s="9" t="str">
        <f t="shared" si="26"/>
        <v>N/A</v>
      </c>
    </row>
    <row r="150" spans="1:13" x14ac:dyDescent="0.2">
      <c r="A150" s="57" t="s">
        <v>1210</v>
      </c>
      <c r="B150" s="14" t="s">
        <v>217</v>
      </c>
      <c r="C150" s="14" t="s">
        <v>1743</v>
      </c>
      <c r="D150" s="11" t="str">
        <f t="shared" si="27"/>
        <v>N/A</v>
      </c>
      <c r="E150" s="14" t="s">
        <v>1743</v>
      </c>
      <c r="F150" s="11" t="str">
        <f t="shared" si="28"/>
        <v>N/A</v>
      </c>
      <c r="G150" s="14" t="s">
        <v>1743</v>
      </c>
      <c r="H150" s="11" t="str">
        <f t="shared" si="29"/>
        <v>N/A</v>
      </c>
      <c r="I150" s="12" t="s">
        <v>1743</v>
      </c>
      <c r="J150" s="12" t="s">
        <v>1743</v>
      </c>
      <c r="K150" s="14" t="s">
        <v>217</v>
      </c>
      <c r="L150" s="9" t="str">
        <f t="shared" si="26"/>
        <v>N/A</v>
      </c>
    </row>
    <row r="151" spans="1:13" x14ac:dyDescent="0.2">
      <c r="A151" s="57" t="s">
        <v>411</v>
      </c>
      <c r="B151" s="14" t="s">
        <v>217</v>
      </c>
      <c r="C151" s="14" t="s">
        <v>217</v>
      </c>
      <c r="D151" s="11" t="str">
        <f t="shared" si="27"/>
        <v>N/A</v>
      </c>
      <c r="E151" s="14">
        <v>0</v>
      </c>
      <c r="F151" s="11" t="str">
        <f t="shared" si="28"/>
        <v>N/A</v>
      </c>
      <c r="G151" s="14">
        <v>0</v>
      </c>
      <c r="H151" s="11" t="str">
        <f t="shared" si="29"/>
        <v>N/A</v>
      </c>
      <c r="I151" s="12" t="s">
        <v>217</v>
      </c>
      <c r="J151" s="12" t="s">
        <v>1743</v>
      </c>
      <c r="K151" s="14" t="s">
        <v>217</v>
      </c>
      <c r="L151" s="9" t="str">
        <f t="shared" si="26"/>
        <v>N/A</v>
      </c>
    </row>
    <row r="152" spans="1:13" x14ac:dyDescent="0.2">
      <c r="A152" s="57" t="s">
        <v>1211</v>
      </c>
      <c r="B152" s="14" t="s">
        <v>217</v>
      </c>
      <c r="C152" s="14" t="s">
        <v>217</v>
      </c>
      <c r="D152" s="11" t="str">
        <f t="shared" si="27"/>
        <v>N/A</v>
      </c>
      <c r="E152" s="14" t="s">
        <v>1743</v>
      </c>
      <c r="F152" s="11" t="str">
        <f t="shared" si="28"/>
        <v>N/A</v>
      </c>
      <c r="G152" s="14" t="s">
        <v>1743</v>
      </c>
      <c r="H152" s="11" t="str">
        <f t="shared" si="29"/>
        <v>N/A</v>
      </c>
      <c r="I152" s="12" t="s">
        <v>217</v>
      </c>
      <c r="J152" s="12" t="s">
        <v>1743</v>
      </c>
      <c r="K152" s="14" t="s">
        <v>217</v>
      </c>
      <c r="L152" s="9" t="str">
        <f t="shared" si="26"/>
        <v>N/A</v>
      </c>
    </row>
    <row r="153" spans="1:13" x14ac:dyDescent="0.2">
      <c r="A153" s="57" t="s">
        <v>412</v>
      </c>
      <c r="B153" s="14" t="s">
        <v>217</v>
      </c>
      <c r="C153" s="14" t="s">
        <v>217</v>
      </c>
      <c r="D153" s="11" t="str">
        <f t="shared" si="27"/>
        <v>N/A</v>
      </c>
      <c r="E153" s="14">
        <v>4985452</v>
      </c>
      <c r="F153" s="11" t="str">
        <f t="shared" si="28"/>
        <v>N/A</v>
      </c>
      <c r="G153" s="14">
        <v>9884874</v>
      </c>
      <c r="H153" s="11" t="str">
        <f t="shared" si="29"/>
        <v>N/A</v>
      </c>
      <c r="I153" s="12" t="s">
        <v>217</v>
      </c>
      <c r="J153" s="12">
        <v>98.27</v>
      </c>
      <c r="K153" s="14" t="s">
        <v>217</v>
      </c>
      <c r="L153" s="9" t="str">
        <f t="shared" si="26"/>
        <v>N/A</v>
      </c>
      <c r="M153" s="63"/>
    </row>
    <row r="154" spans="1:13" x14ac:dyDescent="0.2">
      <c r="A154" s="57" t="s">
        <v>1212</v>
      </c>
      <c r="B154" s="14" t="s">
        <v>217</v>
      </c>
      <c r="C154" s="14" t="s">
        <v>217</v>
      </c>
      <c r="D154" s="11" t="str">
        <f t="shared" si="27"/>
        <v>N/A</v>
      </c>
      <c r="E154" s="14">
        <v>191748.15385</v>
      </c>
      <c r="F154" s="11" t="str">
        <f t="shared" si="28"/>
        <v>N/A</v>
      </c>
      <c r="G154" s="14">
        <v>186507.05660000001</v>
      </c>
      <c r="H154" s="11" t="str">
        <f t="shared" si="29"/>
        <v>N/A</v>
      </c>
      <c r="I154" s="12" t="s">
        <v>217</v>
      </c>
      <c r="J154" s="12">
        <v>-2.73</v>
      </c>
      <c r="K154" s="14" t="s">
        <v>217</v>
      </c>
      <c r="L154" s="9" t="str">
        <f t="shared" si="26"/>
        <v>N/A</v>
      </c>
      <c r="M154" s="64"/>
    </row>
    <row r="155" spans="1:13" x14ac:dyDescent="0.2">
      <c r="A155" s="57" t="s">
        <v>413</v>
      </c>
      <c r="B155" s="14" t="s">
        <v>217</v>
      </c>
      <c r="C155" s="14" t="s">
        <v>217</v>
      </c>
      <c r="D155" s="11" t="str">
        <f t="shared" si="27"/>
        <v>N/A</v>
      </c>
      <c r="E155" s="14">
        <v>0</v>
      </c>
      <c r="F155" s="11" t="str">
        <f t="shared" si="28"/>
        <v>N/A</v>
      </c>
      <c r="G155" s="14">
        <v>0</v>
      </c>
      <c r="H155" s="11" t="str">
        <f t="shared" si="29"/>
        <v>N/A</v>
      </c>
      <c r="I155" s="12" t="s">
        <v>217</v>
      </c>
      <c r="J155" s="12" t="s">
        <v>1743</v>
      </c>
      <c r="K155" s="14" t="s">
        <v>217</v>
      </c>
      <c r="L155" s="9" t="str">
        <f t="shared" si="26"/>
        <v>N/A</v>
      </c>
    </row>
    <row r="156" spans="1:13" x14ac:dyDescent="0.2">
      <c r="A156" s="57" t="s">
        <v>1213</v>
      </c>
      <c r="B156" s="14" t="s">
        <v>217</v>
      </c>
      <c r="C156" s="14" t="s">
        <v>217</v>
      </c>
      <c r="D156" s="11" t="str">
        <f t="shared" si="27"/>
        <v>N/A</v>
      </c>
      <c r="E156" s="14" t="s">
        <v>1743</v>
      </c>
      <c r="F156" s="11" t="str">
        <f t="shared" si="28"/>
        <v>N/A</v>
      </c>
      <c r="G156" s="14" t="s">
        <v>1743</v>
      </c>
      <c r="H156" s="11" t="str">
        <f t="shared" si="29"/>
        <v>N/A</v>
      </c>
      <c r="I156" s="12" t="s">
        <v>217</v>
      </c>
      <c r="J156" s="12" t="s">
        <v>1743</v>
      </c>
      <c r="K156" s="14" t="s">
        <v>217</v>
      </c>
      <c r="L156" s="9" t="str">
        <f t="shared" si="26"/>
        <v>N/A</v>
      </c>
    </row>
    <row r="157" spans="1:13" x14ac:dyDescent="0.2">
      <c r="A157" s="57" t="s">
        <v>414</v>
      </c>
      <c r="B157" s="14" t="s">
        <v>217</v>
      </c>
      <c r="C157" s="14" t="s">
        <v>217</v>
      </c>
      <c r="D157" s="11" t="str">
        <f t="shared" si="27"/>
        <v>N/A</v>
      </c>
      <c r="E157" s="14">
        <v>0</v>
      </c>
      <c r="F157" s="11" t="str">
        <f t="shared" si="28"/>
        <v>N/A</v>
      </c>
      <c r="G157" s="14">
        <v>0</v>
      </c>
      <c r="H157" s="11" t="str">
        <f t="shared" si="29"/>
        <v>N/A</v>
      </c>
      <c r="I157" s="12" t="s">
        <v>217</v>
      </c>
      <c r="J157" s="12" t="s">
        <v>1743</v>
      </c>
      <c r="K157" s="14" t="s">
        <v>217</v>
      </c>
      <c r="L157" s="9" t="str">
        <f t="shared" si="26"/>
        <v>N/A</v>
      </c>
    </row>
    <row r="158" spans="1:13" x14ac:dyDescent="0.2">
      <c r="A158" s="57" t="s">
        <v>1214</v>
      </c>
      <c r="B158" s="14" t="s">
        <v>217</v>
      </c>
      <c r="C158" s="14" t="s">
        <v>217</v>
      </c>
      <c r="D158" s="11" t="str">
        <f t="shared" si="27"/>
        <v>N/A</v>
      </c>
      <c r="E158" s="14" t="s">
        <v>1743</v>
      </c>
      <c r="F158" s="11" t="str">
        <f t="shared" si="28"/>
        <v>N/A</v>
      </c>
      <c r="G158" s="14" t="s">
        <v>1743</v>
      </c>
      <c r="H158" s="11" t="str">
        <f t="shared" si="29"/>
        <v>N/A</v>
      </c>
      <c r="I158" s="12" t="s">
        <v>217</v>
      </c>
      <c r="J158" s="12" t="s">
        <v>1743</v>
      </c>
      <c r="K158" s="14" t="s">
        <v>217</v>
      </c>
      <c r="L158" s="9" t="str">
        <f t="shared" si="26"/>
        <v>N/A</v>
      </c>
    </row>
    <row r="159" spans="1:13" ht="25.5" x14ac:dyDescent="0.2">
      <c r="A159" s="57" t="s">
        <v>415</v>
      </c>
      <c r="B159" s="14" t="s">
        <v>217</v>
      </c>
      <c r="C159" s="14" t="s">
        <v>217</v>
      </c>
      <c r="D159" s="11" t="str">
        <f t="shared" si="27"/>
        <v>N/A</v>
      </c>
      <c r="E159" s="14">
        <v>0</v>
      </c>
      <c r="F159" s="11" t="str">
        <f t="shared" si="28"/>
        <v>N/A</v>
      </c>
      <c r="G159" s="14">
        <v>0</v>
      </c>
      <c r="H159" s="11" t="str">
        <f t="shared" si="29"/>
        <v>N/A</v>
      </c>
      <c r="I159" s="12" t="s">
        <v>217</v>
      </c>
      <c r="J159" s="12" t="s">
        <v>1743</v>
      </c>
      <c r="K159" s="14" t="s">
        <v>217</v>
      </c>
      <c r="L159" s="9" t="str">
        <f t="shared" ref="L159:L160" si="30">IF(J159="Div by 0", "N/A", IF(K159="N/A","N/A", IF(J159&gt;VALUE(MID(K159,1,2)), "No", IF(J159&lt;-1*VALUE(MID(K159,1,2)), "No", "Yes"))))</f>
        <v>N/A</v>
      </c>
    </row>
    <row r="160" spans="1:13" ht="25.5" x14ac:dyDescent="0.2">
      <c r="A160" s="57" t="s">
        <v>1215</v>
      </c>
      <c r="B160" s="14" t="s">
        <v>217</v>
      </c>
      <c r="C160" s="14" t="s">
        <v>217</v>
      </c>
      <c r="D160" s="11" t="str">
        <f t="shared" si="27"/>
        <v>N/A</v>
      </c>
      <c r="E160" s="14" t="s">
        <v>1743</v>
      </c>
      <c r="F160" s="11" t="str">
        <f t="shared" si="28"/>
        <v>N/A</v>
      </c>
      <c r="G160" s="14" t="s">
        <v>1743</v>
      </c>
      <c r="H160" s="11" t="str">
        <f t="shared" si="29"/>
        <v>N/A</v>
      </c>
      <c r="I160" s="12" t="s">
        <v>217</v>
      </c>
      <c r="J160" s="12" t="s">
        <v>1743</v>
      </c>
      <c r="K160" s="14" t="s">
        <v>217</v>
      </c>
      <c r="L160" s="9" t="str">
        <f t="shared" si="30"/>
        <v>N/A</v>
      </c>
    </row>
    <row r="161" spans="1:16" ht="25.5" x14ac:dyDescent="0.2">
      <c r="A161" s="57" t="s">
        <v>416</v>
      </c>
      <c r="B161" s="14" t="s">
        <v>217</v>
      </c>
      <c r="C161" s="14">
        <v>0</v>
      </c>
      <c r="D161" s="14" t="s">
        <v>217</v>
      </c>
      <c r="E161" s="14">
        <v>0</v>
      </c>
      <c r="F161" s="14" t="s">
        <v>217</v>
      </c>
      <c r="G161" s="14">
        <v>0</v>
      </c>
      <c r="H161" s="14" t="s">
        <v>217</v>
      </c>
      <c r="I161" s="12" t="s">
        <v>1743</v>
      </c>
      <c r="J161" s="12" t="s">
        <v>1743</v>
      </c>
      <c r="K161" s="14" t="s">
        <v>217</v>
      </c>
      <c r="L161" s="9" t="str">
        <f>IF(J161="Div by 0", "N/A", IF(K161="N/A","N/A", IF(J161&gt;VALUE(MID(K161,1,2)), "No", IF(J161&lt;-1*VALUE(MID(K161,1,2)), "No", "Yes"))))</f>
        <v>N/A</v>
      </c>
    </row>
    <row r="162" spans="1:16" ht="25.5" x14ac:dyDescent="0.2">
      <c r="A162" s="57" t="s">
        <v>1216</v>
      </c>
      <c r="B162" s="14" t="s">
        <v>217</v>
      </c>
      <c r="C162" s="14" t="s">
        <v>1743</v>
      </c>
      <c r="D162" s="14" t="s">
        <v>217</v>
      </c>
      <c r="E162" s="14" t="s">
        <v>1743</v>
      </c>
      <c r="F162" s="14" t="s">
        <v>217</v>
      </c>
      <c r="G162" s="14" t="s">
        <v>1743</v>
      </c>
      <c r="H162" s="14" t="s">
        <v>217</v>
      </c>
      <c r="I162" s="12" t="s">
        <v>1743</v>
      </c>
      <c r="J162" s="12" t="s">
        <v>1743</v>
      </c>
      <c r="K162" s="14" t="s">
        <v>217</v>
      </c>
      <c r="L162" s="9" t="str">
        <f>IF(J162="Div by 0", "N/A", IF(K162="N/A","N/A", IF(J162&gt;VALUE(MID(K162,1,2)), "No", IF(J162&lt;-1*VALUE(MID(K162,1,2)), "No", "Yes"))))</f>
        <v>N/A</v>
      </c>
    </row>
    <row r="163" spans="1:16" ht="25.5" x14ac:dyDescent="0.2">
      <c r="A163" s="57" t="s">
        <v>417</v>
      </c>
      <c r="B163" s="14" t="s">
        <v>217</v>
      </c>
      <c r="C163" s="14">
        <v>0</v>
      </c>
      <c r="D163" s="14" t="s">
        <v>217</v>
      </c>
      <c r="E163" s="14">
        <v>0</v>
      </c>
      <c r="F163" s="14" t="s">
        <v>217</v>
      </c>
      <c r="G163" s="14">
        <v>0</v>
      </c>
      <c r="H163" s="14" t="s">
        <v>217</v>
      </c>
      <c r="I163" s="12" t="s">
        <v>1743</v>
      </c>
      <c r="J163" s="12" t="s">
        <v>1743</v>
      </c>
      <c r="K163" s="14" t="s">
        <v>217</v>
      </c>
      <c r="L163" s="9" t="str">
        <f>IF(J163="Div by 0", "N/A", IF(K163="N/A","N/A", IF(J163&gt;VALUE(MID(K163,1,2)), "No", IF(J163&lt;-1*VALUE(MID(K163,1,2)), "No", "Yes"))))</f>
        <v>N/A</v>
      </c>
      <c r="N163" s="64"/>
    </row>
    <row r="164" spans="1:16" x14ac:dyDescent="0.2">
      <c r="A164" s="57" t="s">
        <v>1228</v>
      </c>
      <c r="B164" s="131" t="s">
        <v>217</v>
      </c>
      <c r="C164" s="131">
        <v>1785.0135990000001</v>
      </c>
      <c r="D164" s="130" t="str">
        <f t="shared" ref="D164:D166" si="31">IF($B164="N/A","N/A",IF(C164&gt;10,"No",IF(C164&lt;-10,"No","Yes")))</f>
        <v>N/A</v>
      </c>
      <c r="E164" s="131">
        <v>1703.3104965</v>
      </c>
      <c r="F164" s="130" t="str">
        <f t="shared" ref="F164:F166" si="32">IF($B164="N/A","N/A",IF(E164&gt;10,"No",IF(E164&lt;-10,"No","Yes")))</f>
        <v>N/A</v>
      </c>
      <c r="G164" s="131">
        <v>2201.5831938000001</v>
      </c>
      <c r="H164" s="130" t="str">
        <f t="shared" ref="H164:H166" si="33">IF($B164="N/A","N/A",IF(G164&gt;10,"No",IF(G164&lt;-10,"No","Yes")))</f>
        <v>N/A</v>
      </c>
      <c r="I164" s="132">
        <v>-4.58</v>
      </c>
      <c r="J164" s="132">
        <v>29.25</v>
      </c>
      <c r="K164" s="133" t="s">
        <v>732</v>
      </c>
      <c r="L164" s="134" t="str">
        <f>IF(J164="Div by 0", "N/A", IF(OR(J164="N/A",K164="N/A"),"N/A", IF(J164&gt;VALUE(MID(K164,1,2)), "No", IF(J164&lt;-1*VALUE(MID(K164,1,2)), "No", "Yes"))))</f>
        <v>Yes</v>
      </c>
      <c r="N164" s="64"/>
    </row>
    <row r="165" spans="1:16" x14ac:dyDescent="0.2">
      <c r="A165" s="57" t="s">
        <v>1217</v>
      </c>
      <c r="B165" s="131" t="s">
        <v>217</v>
      </c>
      <c r="C165" s="131">
        <v>1785.3765844</v>
      </c>
      <c r="D165" s="130" t="str">
        <f t="shared" si="31"/>
        <v>N/A</v>
      </c>
      <c r="E165" s="131">
        <v>1693.2373794</v>
      </c>
      <c r="F165" s="130" t="str">
        <f t="shared" si="32"/>
        <v>N/A</v>
      </c>
      <c r="G165" s="131">
        <v>2208.1464031999999</v>
      </c>
      <c r="H165" s="130" t="str">
        <f t="shared" si="33"/>
        <v>N/A</v>
      </c>
      <c r="I165" s="132">
        <v>-5.16</v>
      </c>
      <c r="J165" s="132">
        <v>30.41</v>
      </c>
      <c r="K165" s="133" t="s">
        <v>732</v>
      </c>
      <c r="L165" s="134" t="str">
        <f t="shared" ref="L165:L166" si="34">IF(J165="Div by 0", "N/A", IF(OR(J165="N/A",K165="N/A"),"N/A", IF(J165&gt;VALUE(MID(K165,1,2)), "No", IF(J165&lt;-1*VALUE(MID(K165,1,2)), "No", "Yes"))))</f>
        <v>No</v>
      </c>
      <c r="N165" s="64"/>
    </row>
    <row r="166" spans="1:16" x14ac:dyDescent="0.2">
      <c r="A166" s="57" t="s">
        <v>1218</v>
      </c>
      <c r="B166" s="131" t="s">
        <v>217</v>
      </c>
      <c r="C166" s="131">
        <v>1778.3780488</v>
      </c>
      <c r="D166" s="130" t="str">
        <f t="shared" si="31"/>
        <v>N/A</v>
      </c>
      <c r="E166" s="131">
        <v>1845.3860758999999</v>
      </c>
      <c r="F166" s="130" t="str">
        <f t="shared" si="32"/>
        <v>N/A</v>
      </c>
      <c r="G166" s="131">
        <v>2119.3051359999999</v>
      </c>
      <c r="H166" s="130" t="str">
        <f t="shared" si="33"/>
        <v>N/A</v>
      </c>
      <c r="I166" s="132">
        <v>3.7679999999999998</v>
      </c>
      <c r="J166" s="132">
        <v>14.84</v>
      </c>
      <c r="K166" s="133" t="s">
        <v>732</v>
      </c>
      <c r="L166" s="134" t="str">
        <f t="shared" si="34"/>
        <v>Yes</v>
      </c>
      <c r="O166" s="64"/>
      <c r="P166" s="64"/>
    </row>
    <row r="167" spans="1:16" s="18" customFormat="1" ht="12" customHeight="1" x14ac:dyDescent="0.2">
      <c r="A167" s="173" t="s">
        <v>1649</v>
      </c>
      <c r="B167" s="174"/>
      <c r="C167" s="174"/>
      <c r="D167" s="174"/>
      <c r="E167" s="174"/>
      <c r="F167" s="174"/>
      <c r="G167" s="174"/>
      <c r="H167" s="174"/>
      <c r="I167" s="174"/>
      <c r="J167" s="174"/>
      <c r="K167" s="174"/>
      <c r="L167" s="175"/>
    </row>
    <row r="168" spans="1:16" s="18" customFormat="1" ht="12.75" customHeight="1" x14ac:dyDescent="0.2">
      <c r="A168" s="167" t="s">
        <v>1647</v>
      </c>
      <c r="B168" s="168"/>
      <c r="C168" s="168"/>
      <c r="D168" s="168"/>
      <c r="E168" s="168"/>
      <c r="F168" s="168"/>
      <c r="G168" s="168"/>
      <c r="H168" s="168"/>
      <c r="I168" s="168"/>
      <c r="J168" s="168"/>
      <c r="K168" s="168"/>
      <c r="L168" s="169"/>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5.5" customHeight="1" x14ac:dyDescent="0.2">
      <c r="A2" s="176" t="s">
        <v>1609</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x14ac:dyDescent="0.2">
      <c r="A4" s="179" t="s">
        <v>650</v>
      </c>
      <c r="B4" s="180"/>
      <c r="C4" s="180"/>
      <c r="D4" s="180"/>
      <c r="E4" s="180"/>
      <c r="F4" s="180"/>
      <c r="G4" s="180"/>
      <c r="H4" s="180"/>
      <c r="I4" s="180"/>
      <c r="J4" s="180"/>
      <c r="K4" s="181"/>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0</v>
      </c>
      <c r="B6" s="152" t="s">
        <v>217</v>
      </c>
      <c r="C6" s="152">
        <v>167488</v>
      </c>
      <c r="D6" s="130" t="str">
        <f t="shared" ref="D6:D11" si="0">IF($B6="N/A","N/A",IF(C6&gt;10,"No",IF(C6&lt;-10,"No","Yes")))</f>
        <v>N/A</v>
      </c>
      <c r="E6" s="152">
        <v>172743</v>
      </c>
      <c r="F6" s="130" t="str">
        <f t="shared" ref="F6:F11" si="1">IF($B6="N/A","N/A",IF(E6&gt;10,"No",IF(E6&lt;-10,"No","Yes")))</f>
        <v>N/A</v>
      </c>
      <c r="G6" s="152">
        <v>220074</v>
      </c>
      <c r="H6" s="130" t="str">
        <f t="shared" ref="H6:H11" si="2">IF($B6="N/A","N/A",IF(G6&gt;10,"No",IF(G6&lt;-10,"No","Yes")))</f>
        <v>N/A</v>
      </c>
      <c r="I6" s="132">
        <v>3.1379999999999999</v>
      </c>
      <c r="J6" s="132">
        <v>27.4</v>
      </c>
      <c r="K6" s="152" t="s">
        <v>732</v>
      </c>
      <c r="L6" s="134" t="str">
        <f t="shared" ref="L6:L14" si="3">IF(J6="Div by 0", "N/A", IF(K6="N/A","N/A", IF(J6&gt;VALUE(MID(K6,1,2)), "No", IF(J6&lt;-1*VALUE(MID(K6,1,2)), "No", "Yes"))))</f>
        <v>Yes</v>
      </c>
    </row>
    <row r="7" spans="1:12" x14ac:dyDescent="0.2">
      <c r="A7" s="16" t="s">
        <v>100</v>
      </c>
      <c r="B7" s="135" t="s">
        <v>217</v>
      </c>
      <c r="C7" s="152">
        <v>9797</v>
      </c>
      <c r="D7" s="130" t="str">
        <f t="shared" si="0"/>
        <v>N/A</v>
      </c>
      <c r="E7" s="152">
        <v>10012</v>
      </c>
      <c r="F7" s="130" t="str">
        <f t="shared" si="1"/>
        <v>N/A</v>
      </c>
      <c r="G7" s="152">
        <v>8441</v>
      </c>
      <c r="H7" s="130" t="str">
        <f t="shared" si="2"/>
        <v>N/A</v>
      </c>
      <c r="I7" s="132">
        <v>2.1949999999999998</v>
      </c>
      <c r="J7" s="132">
        <v>-15.7</v>
      </c>
      <c r="K7" s="135" t="s">
        <v>732</v>
      </c>
      <c r="L7" s="134" t="str">
        <f t="shared" si="3"/>
        <v>Yes</v>
      </c>
    </row>
    <row r="8" spans="1:12" x14ac:dyDescent="0.2">
      <c r="A8" s="16" t="s">
        <v>101</v>
      </c>
      <c r="B8" s="135" t="s">
        <v>217</v>
      </c>
      <c r="C8" s="152">
        <v>37848</v>
      </c>
      <c r="D8" s="130" t="str">
        <f t="shared" si="0"/>
        <v>N/A</v>
      </c>
      <c r="E8" s="152">
        <v>38976</v>
      </c>
      <c r="F8" s="130" t="str">
        <f t="shared" si="1"/>
        <v>N/A</v>
      </c>
      <c r="G8" s="152">
        <v>40727</v>
      </c>
      <c r="H8" s="130" t="str">
        <f t="shared" si="2"/>
        <v>N/A</v>
      </c>
      <c r="I8" s="132">
        <v>2.98</v>
      </c>
      <c r="J8" s="132">
        <v>4.4930000000000003</v>
      </c>
      <c r="K8" s="135" t="s">
        <v>732</v>
      </c>
      <c r="L8" s="134" t="str">
        <f t="shared" si="3"/>
        <v>Yes</v>
      </c>
    </row>
    <row r="9" spans="1:12" x14ac:dyDescent="0.2">
      <c r="A9" s="16" t="s">
        <v>104</v>
      </c>
      <c r="B9" s="135" t="s">
        <v>217</v>
      </c>
      <c r="C9" s="152">
        <v>81519</v>
      </c>
      <c r="D9" s="130" t="str">
        <f t="shared" si="0"/>
        <v>N/A</v>
      </c>
      <c r="E9" s="152">
        <v>83525</v>
      </c>
      <c r="F9" s="130" t="str">
        <f t="shared" si="1"/>
        <v>N/A</v>
      </c>
      <c r="G9" s="152">
        <v>88311</v>
      </c>
      <c r="H9" s="130" t="str">
        <f t="shared" si="2"/>
        <v>N/A</v>
      </c>
      <c r="I9" s="132">
        <v>2.4609999999999999</v>
      </c>
      <c r="J9" s="132">
        <v>5.73</v>
      </c>
      <c r="K9" s="135" t="s">
        <v>732</v>
      </c>
      <c r="L9" s="134" t="str">
        <f t="shared" si="3"/>
        <v>Yes</v>
      </c>
    </row>
    <row r="10" spans="1:12" x14ac:dyDescent="0.2">
      <c r="A10" s="16" t="s">
        <v>105</v>
      </c>
      <c r="B10" s="135" t="s">
        <v>217</v>
      </c>
      <c r="C10" s="152">
        <v>38324</v>
      </c>
      <c r="D10" s="130" t="str">
        <f t="shared" si="0"/>
        <v>N/A</v>
      </c>
      <c r="E10" s="152">
        <v>40230</v>
      </c>
      <c r="F10" s="130" t="str">
        <f t="shared" si="1"/>
        <v>N/A</v>
      </c>
      <c r="G10" s="152">
        <v>82595</v>
      </c>
      <c r="H10" s="130" t="str">
        <f t="shared" si="2"/>
        <v>N/A</v>
      </c>
      <c r="I10" s="132">
        <v>4.9729999999999999</v>
      </c>
      <c r="J10" s="132">
        <v>105.3</v>
      </c>
      <c r="K10" s="135" t="s">
        <v>732</v>
      </c>
      <c r="L10" s="134" t="str">
        <f t="shared" si="3"/>
        <v>No</v>
      </c>
    </row>
    <row r="11" spans="1:12" x14ac:dyDescent="0.2">
      <c r="A11" s="16" t="s">
        <v>77</v>
      </c>
      <c r="B11" s="152" t="s">
        <v>217</v>
      </c>
      <c r="C11" s="152">
        <v>143692.38</v>
      </c>
      <c r="D11" s="138" t="str">
        <f t="shared" si="0"/>
        <v>N/A</v>
      </c>
      <c r="E11" s="152">
        <v>150139.10999999999</v>
      </c>
      <c r="F11" s="130" t="str">
        <f t="shared" si="1"/>
        <v>N/A</v>
      </c>
      <c r="G11" s="152">
        <v>175981.44</v>
      </c>
      <c r="H11" s="130" t="str">
        <f t="shared" si="2"/>
        <v>N/A</v>
      </c>
      <c r="I11" s="132">
        <v>4.4859999999999998</v>
      </c>
      <c r="J11" s="132">
        <v>17.21</v>
      </c>
      <c r="K11" s="152" t="s">
        <v>733</v>
      </c>
      <c r="L11" s="134" t="str">
        <f t="shared" si="3"/>
        <v>No</v>
      </c>
    </row>
    <row r="12" spans="1:12" x14ac:dyDescent="0.2">
      <c r="A12" s="16" t="s">
        <v>115</v>
      </c>
      <c r="B12" s="152" t="s">
        <v>217</v>
      </c>
      <c r="C12" s="152">
        <v>19531</v>
      </c>
      <c r="D12" s="152" t="s">
        <v>217</v>
      </c>
      <c r="E12" s="152">
        <v>20487</v>
      </c>
      <c r="F12" s="152" t="s">
        <v>217</v>
      </c>
      <c r="G12" s="152">
        <v>21609</v>
      </c>
      <c r="H12" s="152" t="s">
        <v>217</v>
      </c>
      <c r="I12" s="132">
        <v>4.8949999999999996</v>
      </c>
      <c r="J12" s="132">
        <v>5.4770000000000003</v>
      </c>
      <c r="K12" s="152" t="s">
        <v>733</v>
      </c>
      <c r="L12" s="134" t="str">
        <f t="shared" si="3"/>
        <v>Yes</v>
      </c>
    </row>
    <row r="13" spans="1:12" x14ac:dyDescent="0.2">
      <c r="A13" s="16" t="s">
        <v>449</v>
      </c>
      <c r="B13" s="152" t="s">
        <v>217</v>
      </c>
      <c r="C13" s="152">
        <v>8603</v>
      </c>
      <c r="D13" s="152" t="s">
        <v>217</v>
      </c>
      <c r="E13" s="152">
        <v>8967</v>
      </c>
      <c r="F13" s="152" t="s">
        <v>217</v>
      </c>
      <c r="G13" s="152">
        <v>7451</v>
      </c>
      <c r="H13" s="152" t="s">
        <v>217</v>
      </c>
      <c r="I13" s="132">
        <v>4.2309999999999999</v>
      </c>
      <c r="J13" s="132">
        <v>-16.899999999999999</v>
      </c>
      <c r="K13" s="152" t="s">
        <v>733</v>
      </c>
      <c r="L13" s="134" t="str">
        <f t="shared" si="3"/>
        <v>No</v>
      </c>
    </row>
    <row r="14" spans="1:12" x14ac:dyDescent="0.2">
      <c r="A14" s="16" t="s">
        <v>450</v>
      </c>
      <c r="B14" s="152" t="s">
        <v>217</v>
      </c>
      <c r="C14" s="152">
        <v>10226</v>
      </c>
      <c r="D14" s="152" t="s">
        <v>217</v>
      </c>
      <c r="E14" s="152">
        <v>10758</v>
      </c>
      <c r="F14" s="152" t="s">
        <v>217</v>
      </c>
      <c r="G14" s="152">
        <v>13153</v>
      </c>
      <c r="H14" s="152" t="s">
        <v>217</v>
      </c>
      <c r="I14" s="132">
        <v>5.202</v>
      </c>
      <c r="J14" s="132">
        <v>22.26</v>
      </c>
      <c r="K14" s="152" t="s">
        <v>733</v>
      </c>
      <c r="L14" s="134" t="str">
        <f t="shared" si="3"/>
        <v>No</v>
      </c>
    </row>
    <row r="15" spans="1:12" x14ac:dyDescent="0.2">
      <c r="A15" s="4" t="s">
        <v>58</v>
      </c>
      <c r="B15" s="135" t="s">
        <v>217</v>
      </c>
      <c r="C15" s="131">
        <v>1638787643</v>
      </c>
      <c r="D15" s="130" t="str">
        <f t="shared" ref="D15:D20" si="4">IF($B15="N/A","N/A",IF(C15&gt;10,"No",IF(C15&lt;-10,"No","Yes")))</f>
        <v>N/A</v>
      </c>
      <c r="E15" s="131">
        <v>1714868803</v>
      </c>
      <c r="F15" s="130" t="str">
        <f t="shared" ref="F15:F20" si="5">IF($B15="N/A","N/A",IF(E15&gt;10,"No",IF(E15&lt;-10,"No","Yes")))</f>
        <v>N/A</v>
      </c>
      <c r="G15" s="131">
        <v>1757910792</v>
      </c>
      <c r="H15" s="130" t="str">
        <f t="shared" ref="H15:H20" si="6">IF($B15="N/A","N/A",IF(G15&gt;10,"No",IF(G15&lt;-10,"No","Yes")))</f>
        <v>N/A</v>
      </c>
      <c r="I15" s="132">
        <v>4.6429999999999998</v>
      </c>
      <c r="J15" s="132">
        <v>2.5099999999999998</v>
      </c>
      <c r="K15" s="135" t="s">
        <v>732</v>
      </c>
      <c r="L15" s="134" t="str">
        <f t="shared" ref="L15:L20" si="7">IF(J15="Div by 0", "N/A", IF(K15="N/A","N/A", IF(J15&gt;VALUE(MID(K15,1,2)), "No", IF(J15&lt;-1*VALUE(MID(K15,1,2)), "No", "Yes"))))</f>
        <v>Yes</v>
      </c>
    </row>
    <row r="16" spans="1:12" x14ac:dyDescent="0.2">
      <c r="A16" s="4" t="s">
        <v>1121</v>
      </c>
      <c r="B16" s="135" t="s">
        <v>217</v>
      </c>
      <c r="C16" s="131">
        <v>9784.5078035000006</v>
      </c>
      <c r="D16" s="130" t="str">
        <f t="shared" si="4"/>
        <v>N/A</v>
      </c>
      <c r="E16" s="131">
        <v>9927.2839015000009</v>
      </c>
      <c r="F16" s="130" t="str">
        <f t="shared" si="5"/>
        <v>N/A</v>
      </c>
      <c r="G16" s="131">
        <v>7987.8167888999997</v>
      </c>
      <c r="H16" s="130" t="str">
        <f t="shared" si="6"/>
        <v>N/A</v>
      </c>
      <c r="I16" s="132">
        <v>1.4590000000000001</v>
      </c>
      <c r="J16" s="132">
        <v>-19.5</v>
      </c>
      <c r="K16" s="135" t="s">
        <v>732</v>
      </c>
      <c r="L16" s="134" t="str">
        <f t="shared" si="7"/>
        <v>Yes</v>
      </c>
    </row>
    <row r="17" spans="1:12" x14ac:dyDescent="0.2">
      <c r="A17" s="4" t="s">
        <v>1219</v>
      </c>
      <c r="B17" s="135" t="s">
        <v>217</v>
      </c>
      <c r="C17" s="131">
        <v>29583.523426</v>
      </c>
      <c r="D17" s="130" t="str">
        <f t="shared" si="4"/>
        <v>N/A</v>
      </c>
      <c r="E17" s="131">
        <v>33000.600479000001</v>
      </c>
      <c r="F17" s="130" t="str">
        <f t="shared" si="5"/>
        <v>N/A</v>
      </c>
      <c r="G17" s="131">
        <v>22638.081861999999</v>
      </c>
      <c r="H17" s="130" t="str">
        <f t="shared" si="6"/>
        <v>N/A</v>
      </c>
      <c r="I17" s="132">
        <v>11.55</v>
      </c>
      <c r="J17" s="132">
        <v>-31.4</v>
      </c>
      <c r="K17" s="135" t="s">
        <v>732</v>
      </c>
      <c r="L17" s="134" t="str">
        <f t="shared" si="7"/>
        <v>No</v>
      </c>
    </row>
    <row r="18" spans="1:12" x14ac:dyDescent="0.2">
      <c r="A18" s="4" t="s">
        <v>1220</v>
      </c>
      <c r="B18" s="135" t="s">
        <v>217</v>
      </c>
      <c r="C18" s="131">
        <v>25517.957698999999</v>
      </c>
      <c r="D18" s="130" t="str">
        <f t="shared" si="4"/>
        <v>N/A</v>
      </c>
      <c r="E18" s="131">
        <v>25938.833718000002</v>
      </c>
      <c r="F18" s="130" t="str">
        <f t="shared" si="5"/>
        <v>N/A</v>
      </c>
      <c r="G18" s="131">
        <v>26226.393006999999</v>
      </c>
      <c r="H18" s="130" t="str">
        <f t="shared" si="6"/>
        <v>N/A</v>
      </c>
      <c r="I18" s="132">
        <v>1.649</v>
      </c>
      <c r="J18" s="132">
        <v>1.109</v>
      </c>
      <c r="K18" s="135" t="s">
        <v>732</v>
      </c>
      <c r="L18" s="134" t="str">
        <f t="shared" si="7"/>
        <v>Yes</v>
      </c>
    </row>
    <row r="19" spans="1:12" x14ac:dyDescent="0.2">
      <c r="A19" s="4" t="s">
        <v>1221</v>
      </c>
      <c r="B19" s="135" t="s">
        <v>217</v>
      </c>
      <c r="C19" s="131">
        <v>2818.7635642999999</v>
      </c>
      <c r="D19" s="130" t="str">
        <f t="shared" si="4"/>
        <v>N/A</v>
      </c>
      <c r="E19" s="131">
        <v>2508.3864711000001</v>
      </c>
      <c r="F19" s="130" t="str">
        <f t="shared" si="5"/>
        <v>N/A</v>
      </c>
      <c r="G19" s="131">
        <v>2600.9261474</v>
      </c>
      <c r="H19" s="130" t="str">
        <f t="shared" si="6"/>
        <v>N/A</v>
      </c>
      <c r="I19" s="132">
        <v>-11</v>
      </c>
      <c r="J19" s="132">
        <v>3.6890000000000001</v>
      </c>
      <c r="K19" s="135" t="s">
        <v>732</v>
      </c>
      <c r="L19" s="134" t="str">
        <f t="shared" si="7"/>
        <v>Yes</v>
      </c>
    </row>
    <row r="20" spans="1:12" x14ac:dyDescent="0.2">
      <c r="A20" s="4" t="s">
        <v>1222</v>
      </c>
      <c r="B20" s="135" t="s">
        <v>217</v>
      </c>
      <c r="C20" s="131">
        <v>4001.9678008999999</v>
      </c>
      <c r="D20" s="130" t="str">
        <f t="shared" si="4"/>
        <v>N/A</v>
      </c>
      <c r="E20" s="131">
        <v>4075.6109370999998</v>
      </c>
      <c r="F20" s="130" t="str">
        <f t="shared" si="5"/>
        <v>N/A</v>
      </c>
      <c r="G20" s="131">
        <v>3256.9773715000001</v>
      </c>
      <c r="H20" s="130" t="str">
        <f t="shared" si="6"/>
        <v>N/A</v>
      </c>
      <c r="I20" s="132">
        <v>1.84</v>
      </c>
      <c r="J20" s="132">
        <v>-20.100000000000001</v>
      </c>
      <c r="K20" s="135" t="s">
        <v>732</v>
      </c>
      <c r="L20" s="134" t="str">
        <f t="shared" si="7"/>
        <v>Yes</v>
      </c>
    </row>
    <row r="21" spans="1:12" x14ac:dyDescent="0.2">
      <c r="A21" s="2" t="s">
        <v>1125</v>
      </c>
      <c r="B21" s="135" t="s">
        <v>217</v>
      </c>
      <c r="C21" s="131">
        <v>8999.2979154000004</v>
      </c>
      <c r="D21" s="130" t="str">
        <f t="shared" ref="D21:D22" si="8">IF($B21="N/A","N/A",IF(C21&gt;10,"No",IF(C21&lt;-10,"No","Yes")))</f>
        <v>N/A</v>
      </c>
      <c r="E21" s="131">
        <v>9260.5259645000006</v>
      </c>
      <c r="F21" s="130" t="str">
        <f t="shared" ref="F21:F22" si="9">IF($B21="N/A","N/A",IF(E21&gt;10,"No",IF(E21&lt;-10,"No","Yes")))</f>
        <v>N/A</v>
      </c>
      <c r="G21" s="131">
        <v>8095.2947121999996</v>
      </c>
      <c r="H21" s="130" t="str">
        <f t="shared" ref="H21:H22" si="10">IF($B21="N/A","N/A",IF(G21&gt;10,"No",IF(G21&lt;-10,"No","Yes")))</f>
        <v>N/A</v>
      </c>
      <c r="I21" s="132">
        <v>2.903</v>
      </c>
      <c r="J21" s="132">
        <v>-12.6</v>
      </c>
      <c r="K21" s="135" t="s">
        <v>732</v>
      </c>
      <c r="L21" s="134" t="str">
        <f>IF(J21="Div by 0", "N/A", IF(OR(J21="N/A",K21="N/A"),"N/A", IF(J21&gt;VALUE(MID(K21,1,2)), "No", IF(J21&lt;-1*VALUE(MID(K21,1,2)), "No", "Yes"))))</f>
        <v>Yes</v>
      </c>
    </row>
    <row r="22" spans="1:12" x14ac:dyDescent="0.2">
      <c r="A22" s="2" t="s">
        <v>1126</v>
      </c>
      <c r="B22" s="135" t="s">
        <v>217</v>
      </c>
      <c r="C22" s="131">
        <v>10873.515122000001</v>
      </c>
      <c r="D22" s="130" t="str">
        <f t="shared" si="8"/>
        <v>N/A</v>
      </c>
      <c r="E22" s="131">
        <v>10839.787767</v>
      </c>
      <c r="F22" s="130" t="str">
        <f t="shared" si="9"/>
        <v>N/A</v>
      </c>
      <c r="G22" s="131">
        <v>7864.8811882999998</v>
      </c>
      <c r="H22" s="130" t="str">
        <f t="shared" si="10"/>
        <v>N/A</v>
      </c>
      <c r="I22" s="132">
        <v>-0.31</v>
      </c>
      <c r="J22" s="132">
        <v>-27.4</v>
      </c>
      <c r="K22" s="135" t="s">
        <v>732</v>
      </c>
      <c r="L22" s="134" t="str">
        <f>IF(J22="Div by 0", "N/A", IF(OR(J22="N/A",K22="N/A"),"N/A", IF(J22&gt;VALUE(MID(K22,1,2)), "No", IF(J22&lt;-1*VALUE(MID(K22,1,2)), "No", "Yes"))))</f>
        <v>Yes</v>
      </c>
    </row>
    <row r="23" spans="1:12" x14ac:dyDescent="0.2">
      <c r="A23" s="4" t="s">
        <v>1223</v>
      </c>
      <c r="B23" s="135" t="s">
        <v>217</v>
      </c>
      <c r="C23" s="131">
        <v>29744.740258999998</v>
      </c>
      <c r="D23" s="130" t="str">
        <f>IF($B23="N/A","N/A",IF(C23&gt;10,"No",IF(C23&lt;-10,"No","Yes")))</f>
        <v>N/A</v>
      </c>
      <c r="E23" s="131">
        <v>30067.087617000001</v>
      </c>
      <c r="F23" s="130" t="str">
        <f>IF($B23="N/A","N/A",IF(E23&gt;10,"No",IF(E23&lt;-10,"No","Yes")))</f>
        <v>N/A</v>
      </c>
      <c r="G23" s="131">
        <v>22183.277384000001</v>
      </c>
      <c r="H23" s="130" t="str">
        <f>IF($B23="N/A","N/A",IF(G23&gt;10,"No",IF(G23&lt;-10,"No","Yes")))</f>
        <v>N/A</v>
      </c>
      <c r="I23" s="132">
        <v>1.0840000000000001</v>
      </c>
      <c r="J23" s="132">
        <v>-26.2</v>
      </c>
      <c r="K23" s="135" t="s">
        <v>732</v>
      </c>
      <c r="L23" s="134" t="str">
        <f>IF(J23="Div by 0", "N/A", IF(K23="N/A","N/A", IF(J23&gt;VALUE(MID(K23,1,2)), "No", IF(J23&lt;-1*VALUE(MID(K23,1,2)), "No", "Yes"))))</f>
        <v>Yes</v>
      </c>
    </row>
    <row r="24" spans="1:12" x14ac:dyDescent="0.2">
      <c r="A24" s="4" t="s">
        <v>1224</v>
      </c>
      <c r="B24" s="135" t="s">
        <v>217</v>
      </c>
      <c r="C24" s="131">
        <v>30340.088109</v>
      </c>
      <c r="D24" s="130" t="str">
        <f>IF($B24="N/A","N/A",IF(C24&gt;10,"No",IF(C24&lt;-10,"No","Yes")))</f>
        <v>N/A</v>
      </c>
      <c r="E24" s="131">
        <v>33742.233523000003</v>
      </c>
      <c r="F24" s="130" t="str">
        <f>IF($B24="N/A","N/A",IF(E24&gt;10,"No",IF(E24&lt;-10,"No","Yes")))</f>
        <v>N/A</v>
      </c>
      <c r="G24" s="131">
        <v>22579.370956999999</v>
      </c>
      <c r="H24" s="130" t="str">
        <f>IF($B24="N/A","N/A",IF(G24&gt;10,"No",IF(G24&lt;-10,"No","Yes")))</f>
        <v>N/A</v>
      </c>
      <c r="I24" s="132">
        <v>11.21</v>
      </c>
      <c r="J24" s="132">
        <v>-33.1</v>
      </c>
      <c r="K24" s="135" t="s">
        <v>732</v>
      </c>
      <c r="L24" s="134" t="str">
        <f>IF(J24="Div by 0", "N/A", IF(K24="N/A","N/A", IF(J24&gt;VALUE(MID(K24,1,2)), "No", IF(J24&lt;-1*VALUE(MID(K24,1,2)), "No", "Yes"))))</f>
        <v>No</v>
      </c>
    </row>
    <row r="25" spans="1:12" x14ac:dyDescent="0.2">
      <c r="A25" s="4" t="s">
        <v>1225</v>
      </c>
      <c r="B25" s="135" t="s">
        <v>217</v>
      </c>
      <c r="C25" s="131">
        <v>30271.298553000001</v>
      </c>
      <c r="D25" s="130" t="str">
        <f>IF($B25="N/A","N/A",IF(C25&gt;10,"No",IF(C25&lt;-10,"No","Yes")))</f>
        <v>N/A</v>
      </c>
      <c r="E25" s="131">
        <v>28237.513014</v>
      </c>
      <c r="F25" s="130" t="str">
        <f>IF($B25="N/A","N/A",IF(E25&gt;10,"No",IF(E25&lt;-10,"No","Yes")))</f>
        <v>N/A</v>
      </c>
      <c r="G25" s="131">
        <v>23264.391697999999</v>
      </c>
      <c r="H25" s="130" t="str">
        <f>IF($B25="N/A","N/A",IF(G25&gt;10,"No",IF(G25&lt;-10,"No","Yes")))</f>
        <v>N/A</v>
      </c>
      <c r="I25" s="132">
        <v>-6.72</v>
      </c>
      <c r="J25" s="132">
        <v>-17.600000000000001</v>
      </c>
      <c r="K25" s="135" t="s">
        <v>732</v>
      </c>
      <c r="L25" s="134" t="str">
        <f>IF(J25="Div by 0", "N/A", IF(K25="N/A","N/A", IF(J25&gt;VALUE(MID(K25,1,2)), "No", IF(J25&lt;-1*VALUE(MID(K25,1,2)), "No", "Yes"))))</f>
        <v>Yes</v>
      </c>
    </row>
    <row r="26" spans="1:12" x14ac:dyDescent="0.2">
      <c r="A26" s="4" t="s">
        <v>1226</v>
      </c>
      <c r="B26" s="135" t="s">
        <v>217</v>
      </c>
      <c r="C26" s="131">
        <v>27796.308797000002</v>
      </c>
      <c r="D26" s="130" t="str">
        <f t="shared" ref="D26:D27" si="11">IF($B26="N/A","N/A",IF(C26&gt;10,"No",IF(C26&lt;-10,"No","Yes")))</f>
        <v>N/A</v>
      </c>
      <c r="E26" s="131">
        <v>28481.938069</v>
      </c>
      <c r="F26" s="130" t="str">
        <f t="shared" ref="F26:F30" si="12">IF($B26="N/A","N/A",IF(E26&gt;10,"No",IF(E26&lt;-10,"No","Yes")))</f>
        <v>N/A</v>
      </c>
      <c r="G26" s="131">
        <v>22049.518071999999</v>
      </c>
      <c r="H26" s="130" t="str">
        <f t="shared" ref="H26:H27" si="13">IF($B26="N/A","N/A",IF(G26&gt;10,"No",IF(G26&lt;-10,"No","Yes")))</f>
        <v>N/A</v>
      </c>
      <c r="I26" s="132">
        <v>2.4670000000000001</v>
      </c>
      <c r="J26" s="132">
        <v>-22.6</v>
      </c>
      <c r="K26" s="135" t="s">
        <v>732</v>
      </c>
      <c r="L26" s="134" t="str">
        <f>IF(J26="Div by 0", "N/A", IF(OR(J26="N/A",K26="N/A"),"N/A", IF(J26&gt;VALUE(MID(K26,1,2)), "No", IF(J26&lt;-1*VALUE(MID(K26,1,2)), "No", "Yes"))))</f>
        <v>Yes</v>
      </c>
    </row>
    <row r="27" spans="1:12" x14ac:dyDescent="0.2">
      <c r="A27" s="4" t="s">
        <v>1227</v>
      </c>
      <c r="B27" s="135" t="s">
        <v>217</v>
      </c>
      <c r="C27" s="131">
        <v>32739.776565</v>
      </c>
      <c r="D27" s="130" t="str">
        <f t="shared" si="11"/>
        <v>N/A</v>
      </c>
      <c r="E27" s="131">
        <v>32450.526457</v>
      </c>
      <c r="F27" s="130" t="str">
        <f t="shared" si="12"/>
        <v>N/A</v>
      </c>
      <c r="G27" s="131">
        <v>22380.076738</v>
      </c>
      <c r="H27" s="130" t="str">
        <f t="shared" si="13"/>
        <v>N/A</v>
      </c>
      <c r="I27" s="132">
        <v>-0.88300000000000001</v>
      </c>
      <c r="J27" s="132">
        <v>-31</v>
      </c>
      <c r="K27" s="135" t="s">
        <v>732</v>
      </c>
      <c r="L27" s="134" t="str">
        <f>IF(J27="Div by 0", "N/A", IF(OR(J27="N/A",K27="N/A"),"N/A", IF(J27&gt;VALUE(MID(K27,1,2)), "No", IF(J27&lt;-1*VALUE(MID(K27,1,2)), "No", "Yes"))))</f>
        <v>No</v>
      </c>
    </row>
    <row r="28" spans="1:12" x14ac:dyDescent="0.2">
      <c r="A28" s="57" t="s">
        <v>1228</v>
      </c>
      <c r="B28" s="131" t="s">
        <v>217</v>
      </c>
      <c r="C28" s="131">
        <v>1785.0135990000001</v>
      </c>
      <c r="D28" s="130" t="str">
        <f t="shared" ref="D28:D30" si="14">IF($B28="N/A","N/A",IF(C28&gt;10,"No",IF(C28&lt;-10,"No","Yes")))</f>
        <v>N/A</v>
      </c>
      <c r="E28" s="131">
        <v>1703.3104965</v>
      </c>
      <c r="F28" s="130" t="str">
        <f t="shared" si="12"/>
        <v>N/A</v>
      </c>
      <c r="G28" s="131">
        <v>2201.5831938000001</v>
      </c>
      <c r="H28" s="130" t="str">
        <f t="shared" ref="H28:H30" si="15">IF($B28="N/A","N/A",IF(G28&gt;10,"No",IF(G28&lt;-10,"No","Yes")))</f>
        <v>N/A</v>
      </c>
      <c r="I28" s="132">
        <v>-4.58</v>
      </c>
      <c r="J28" s="132">
        <v>29.25</v>
      </c>
      <c r="K28" s="133" t="s">
        <v>732</v>
      </c>
      <c r="L28" s="134" t="str">
        <f>IF(J28="Div by 0", "N/A", IF(OR(J28="N/A",K28="N/A"),"N/A", IF(J28&gt;VALUE(MID(K28,1,2)), "No", IF(J28&lt;-1*VALUE(MID(K28,1,2)), "No", "Yes"))))</f>
        <v>Yes</v>
      </c>
    </row>
    <row r="29" spans="1:12" x14ac:dyDescent="0.2">
      <c r="A29" s="57" t="s">
        <v>1229</v>
      </c>
      <c r="B29" s="131" t="s">
        <v>217</v>
      </c>
      <c r="C29" s="131">
        <v>1785.3765844</v>
      </c>
      <c r="D29" s="130" t="str">
        <f t="shared" si="14"/>
        <v>N/A</v>
      </c>
      <c r="E29" s="131">
        <v>1693.2373794</v>
      </c>
      <c r="F29" s="130" t="str">
        <f t="shared" si="12"/>
        <v>N/A</v>
      </c>
      <c r="G29" s="131">
        <v>2208.1464031999999</v>
      </c>
      <c r="H29" s="130" t="str">
        <f t="shared" si="15"/>
        <v>N/A</v>
      </c>
      <c r="I29" s="132">
        <v>-5.16</v>
      </c>
      <c r="J29" s="132">
        <v>30.41</v>
      </c>
      <c r="K29" s="133" t="s">
        <v>732</v>
      </c>
      <c r="L29" s="134" t="str">
        <f t="shared" ref="L29:L30" si="16">IF(J29="Div by 0", "N/A", IF(OR(J29="N/A",K29="N/A"),"N/A", IF(J29&gt;VALUE(MID(K29,1,2)), "No", IF(J29&lt;-1*VALUE(MID(K29,1,2)), "No", "Yes"))))</f>
        <v>No</v>
      </c>
    </row>
    <row r="30" spans="1:12" x14ac:dyDescent="0.2">
      <c r="A30" s="57" t="s">
        <v>1230</v>
      </c>
      <c r="B30" s="131" t="s">
        <v>217</v>
      </c>
      <c r="C30" s="131">
        <v>1778.3780488</v>
      </c>
      <c r="D30" s="130" t="str">
        <f t="shared" si="14"/>
        <v>N/A</v>
      </c>
      <c r="E30" s="131">
        <v>1845.3860758999999</v>
      </c>
      <c r="F30" s="130" t="str">
        <f t="shared" si="12"/>
        <v>N/A</v>
      </c>
      <c r="G30" s="131">
        <v>2119.3051359999999</v>
      </c>
      <c r="H30" s="130" t="str">
        <f t="shared" si="15"/>
        <v>N/A</v>
      </c>
      <c r="I30" s="132">
        <v>3.7679999999999998</v>
      </c>
      <c r="J30" s="132">
        <v>14.84</v>
      </c>
      <c r="K30" s="133" t="s">
        <v>732</v>
      </c>
      <c r="L30" s="134" t="str">
        <f t="shared" si="16"/>
        <v>Yes</v>
      </c>
    </row>
    <row r="31" spans="1:12" x14ac:dyDescent="0.2">
      <c r="A31" s="45" t="s">
        <v>2</v>
      </c>
      <c r="B31" s="136" t="s">
        <v>217</v>
      </c>
      <c r="C31" s="140">
        <v>95.913140045999995</v>
      </c>
      <c r="D31" s="138" t="str">
        <f t="shared" ref="D31:D69" si="17">IF($B31="N/A","N/A",IF(C31&gt;10,"No",IF(C31&lt;-10,"No","Yes")))</f>
        <v>N/A</v>
      </c>
      <c r="E31" s="140">
        <v>96.640095402</v>
      </c>
      <c r="F31" s="138" t="str">
        <f t="shared" ref="F31:F69" si="18">IF($B31="N/A","N/A",IF(E31&gt;10,"No",IF(E31&lt;-10,"No","Yes")))</f>
        <v>N/A</v>
      </c>
      <c r="G31" s="140">
        <v>95.144360532999997</v>
      </c>
      <c r="H31" s="138" t="str">
        <f t="shared" ref="H31:H69" si="19">IF($B31="N/A","N/A",IF(G31&gt;10,"No",IF(G31&lt;-10,"No","Yes")))</f>
        <v>N/A</v>
      </c>
      <c r="I31" s="132">
        <v>0.75790000000000002</v>
      </c>
      <c r="J31" s="132">
        <v>-1.55</v>
      </c>
      <c r="K31" s="133" t="s">
        <v>732</v>
      </c>
      <c r="L31" s="134" t="str">
        <f t="shared" ref="L31:L99" si="20">IF(J31="Div by 0", "N/A", IF(K31="N/A","N/A", IF(J31&gt;VALUE(MID(K31,1,2)), "No", IF(J31&lt;-1*VALUE(MID(K31,1,2)), "No", "Yes"))))</f>
        <v>Yes</v>
      </c>
    </row>
    <row r="32" spans="1:12" x14ac:dyDescent="0.2">
      <c r="A32" s="45" t="s">
        <v>22</v>
      </c>
      <c r="B32" s="136" t="s">
        <v>217</v>
      </c>
      <c r="C32" s="152">
        <v>160643</v>
      </c>
      <c r="D32" s="138" t="str">
        <f t="shared" si="17"/>
        <v>N/A</v>
      </c>
      <c r="E32" s="152">
        <v>166939</v>
      </c>
      <c r="F32" s="138" t="str">
        <f t="shared" si="18"/>
        <v>N/A</v>
      </c>
      <c r="G32" s="152">
        <v>209388</v>
      </c>
      <c r="H32" s="138" t="str">
        <f t="shared" si="19"/>
        <v>N/A</v>
      </c>
      <c r="I32" s="132">
        <v>3.919</v>
      </c>
      <c r="J32" s="132">
        <v>25.43</v>
      </c>
      <c r="K32" s="133" t="s">
        <v>732</v>
      </c>
      <c r="L32" s="134" t="str">
        <f t="shared" si="20"/>
        <v>Yes</v>
      </c>
    </row>
    <row r="33" spans="1:12" x14ac:dyDescent="0.2">
      <c r="A33" s="45" t="s">
        <v>451</v>
      </c>
      <c r="B33" s="135" t="s">
        <v>217</v>
      </c>
      <c r="C33" s="152">
        <v>9454</v>
      </c>
      <c r="D33" s="152" t="str">
        <f t="shared" si="17"/>
        <v>N/A</v>
      </c>
      <c r="E33" s="152">
        <v>9687</v>
      </c>
      <c r="F33" s="152" t="str">
        <f t="shared" si="18"/>
        <v>N/A</v>
      </c>
      <c r="G33" s="152">
        <v>8149</v>
      </c>
      <c r="H33" s="130" t="str">
        <f t="shared" si="19"/>
        <v>N/A</v>
      </c>
      <c r="I33" s="132">
        <v>2.4649999999999999</v>
      </c>
      <c r="J33" s="132">
        <v>-15.9</v>
      </c>
      <c r="K33" s="135" t="s">
        <v>732</v>
      </c>
      <c r="L33" s="134" t="str">
        <f t="shared" si="20"/>
        <v>Yes</v>
      </c>
    </row>
    <row r="34" spans="1:12" x14ac:dyDescent="0.2">
      <c r="A34" s="45" t="s">
        <v>1231</v>
      </c>
      <c r="B34" s="141" t="s">
        <v>217</v>
      </c>
      <c r="C34" s="152" t="s">
        <v>217</v>
      </c>
      <c r="D34" s="134" t="str">
        <f t="shared" ref="D34:D38" si="21">IF($B34="N/A","N/A",IF(C34&lt;0,"No","Yes"))</f>
        <v>N/A</v>
      </c>
      <c r="E34" s="152">
        <v>2271</v>
      </c>
      <c r="F34" s="134" t="str">
        <f t="shared" ref="F34:F38" si="22">IF($B34="N/A","N/A",IF(E34&lt;0,"No","Yes"))</f>
        <v>N/A</v>
      </c>
      <c r="G34" s="152">
        <v>2310</v>
      </c>
      <c r="H34" s="134" t="str">
        <f t="shared" ref="H34:H38" si="23">IF($B34="N/A","N/A",IF(G34&lt;0,"No","Yes"))</f>
        <v>N/A</v>
      </c>
      <c r="I34" s="132" t="s">
        <v>217</v>
      </c>
      <c r="J34" s="132">
        <v>1.7170000000000001</v>
      </c>
      <c r="K34" s="152" t="s">
        <v>732</v>
      </c>
      <c r="L34" s="134" t="str">
        <f t="shared" si="20"/>
        <v>Yes</v>
      </c>
    </row>
    <row r="35" spans="1:12" x14ac:dyDescent="0.2">
      <c r="A35" s="45" t="s">
        <v>1232</v>
      </c>
      <c r="B35" s="141" t="s">
        <v>217</v>
      </c>
      <c r="C35" s="152" t="s">
        <v>217</v>
      </c>
      <c r="D35" s="134" t="str">
        <f t="shared" si="21"/>
        <v>N/A</v>
      </c>
      <c r="E35" s="152">
        <v>595</v>
      </c>
      <c r="F35" s="134" t="str">
        <f t="shared" si="22"/>
        <v>N/A</v>
      </c>
      <c r="G35" s="152">
        <v>2196</v>
      </c>
      <c r="H35" s="134" t="str">
        <f t="shared" si="23"/>
        <v>N/A</v>
      </c>
      <c r="I35" s="132" t="s">
        <v>217</v>
      </c>
      <c r="J35" s="132">
        <v>269.10000000000002</v>
      </c>
      <c r="K35" s="152" t="s">
        <v>732</v>
      </c>
      <c r="L35" s="134" t="str">
        <f t="shared" si="20"/>
        <v>No</v>
      </c>
    </row>
    <row r="36" spans="1:12" x14ac:dyDescent="0.2">
      <c r="A36" s="45" t="s">
        <v>1233</v>
      </c>
      <c r="B36" s="141" t="s">
        <v>217</v>
      </c>
      <c r="C36" s="152" t="s">
        <v>217</v>
      </c>
      <c r="D36" s="134" t="str">
        <f t="shared" si="21"/>
        <v>N/A</v>
      </c>
      <c r="E36" s="152">
        <v>2178</v>
      </c>
      <c r="F36" s="134" t="str">
        <f t="shared" si="22"/>
        <v>N/A</v>
      </c>
      <c r="G36" s="152">
        <v>2205</v>
      </c>
      <c r="H36" s="134" t="str">
        <f t="shared" si="23"/>
        <v>N/A</v>
      </c>
      <c r="I36" s="132" t="s">
        <v>217</v>
      </c>
      <c r="J36" s="132">
        <v>1.24</v>
      </c>
      <c r="K36" s="152" t="s">
        <v>732</v>
      </c>
      <c r="L36" s="134" t="str">
        <f t="shared" si="20"/>
        <v>Yes</v>
      </c>
    </row>
    <row r="37" spans="1:12" x14ac:dyDescent="0.2">
      <c r="A37" s="45" t="s">
        <v>1234</v>
      </c>
      <c r="B37" s="141" t="s">
        <v>217</v>
      </c>
      <c r="C37" s="152" t="s">
        <v>217</v>
      </c>
      <c r="D37" s="134" t="str">
        <f t="shared" si="21"/>
        <v>N/A</v>
      </c>
      <c r="E37" s="152">
        <v>4643</v>
      </c>
      <c r="F37" s="134" t="str">
        <f t="shared" si="22"/>
        <v>N/A</v>
      </c>
      <c r="G37" s="152">
        <v>1438</v>
      </c>
      <c r="H37" s="134" t="str">
        <f t="shared" si="23"/>
        <v>N/A</v>
      </c>
      <c r="I37" s="132" t="s">
        <v>217</v>
      </c>
      <c r="J37" s="132">
        <v>-69</v>
      </c>
      <c r="K37" s="152" t="s">
        <v>732</v>
      </c>
      <c r="L37" s="134" t="str">
        <f t="shared" si="20"/>
        <v>No</v>
      </c>
    </row>
    <row r="38" spans="1:12" x14ac:dyDescent="0.2">
      <c r="A38" s="45" t="s">
        <v>1235</v>
      </c>
      <c r="B38" s="141" t="s">
        <v>217</v>
      </c>
      <c r="C38" s="152" t="s">
        <v>217</v>
      </c>
      <c r="D38" s="134" t="str">
        <f t="shared" si="21"/>
        <v>N/A</v>
      </c>
      <c r="E38" s="152">
        <v>0</v>
      </c>
      <c r="F38" s="134" t="str">
        <f t="shared" si="22"/>
        <v>N/A</v>
      </c>
      <c r="G38" s="152">
        <v>0</v>
      </c>
      <c r="H38" s="134" t="str">
        <f t="shared" si="23"/>
        <v>N/A</v>
      </c>
      <c r="I38" s="132" t="s">
        <v>217</v>
      </c>
      <c r="J38" s="132" t="s">
        <v>1743</v>
      </c>
      <c r="K38" s="152" t="s">
        <v>732</v>
      </c>
      <c r="L38" s="134" t="str">
        <f t="shared" si="20"/>
        <v>N/A</v>
      </c>
    </row>
    <row r="39" spans="1:12" x14ac:dyDescent="0.2">
      <c r="A39" s="45" t="s">
        <v>452</v>
      </c>
      <c r="B39" s="135" t="s">
        <v>217</v>
      </c>
      <c r="C39" s="152">
        <v>36577</v>
      </c>
      <c r="D39" s="152" t="str">
        <f t="shared" si="17"/>
        <v>N/A</v>
      </c>
      <c r="E39" s="152">
        <v>37910</v>
      </c>
      <c r="F39" s="152" t="str">
        <f t="shared" si="18"/>
        <v>N/A</v>
      </c>
      <c r="G39" s="152">
        <v>39667</v>
      </c>
      <c r="H39" s="130" t="str">
        <f t="shared" si="19"/>
        <v>N/A</v>
      </c>
      <c r="I39" s="132">
        <v>3.6440000000000001</v>
      </c>
      <c r="J39" s="132">
        <v>4.6349999999999998</v>
      </c>
      <c r="K39" s="135" t="s">
        <v>732</v>
      </c>
      <c r="L39" s="134" t="str">
        <f t="shared" si="20"/>
        <v>Yes</v>
      </c>
    </row>
    <row r="40" spans="1:12" x14ac:dyDescent="0.2">
      <c r="A40" s="45" t="s">
        <v>1236</v>
      </c>
      <c r="B40" s="141" t="s">
        <v>217</v>
      </c>
      <c r="C40" s="152" t="s">
        <v>217</v>
      </c>
      <c r="D40" s="134" t="str">
        <f t="shared" ref="D40:D45" si="24">IF($B40="N/A","N/A",IF(C40&lt;0,"No","Yes"))</f>
        <v>N/A</v>
      </c>
      <c r="E40" s="152">
        <v>24530</v>
      </c>
      <c r="F40" s="134" t="str">
        <f t="shared" ref="F40:F45" si="25">IF($B40="N/A","N/A",IF(E40&lt;0,"No","Yes"))</f>
        <v>N/A</v>
      </c>
      <c r="G40" s="152">
        <v>25440</v>
      </c>
      <c r="H40" s="134" t="str">
        <f t="shared" ref="H40:H45" si="26">IF($B40="N/A","N/A",IF(G40&lt;0,"No","Yes"))</f>
        <v>N/A</v>
      </c>
      <c r="I40" s="132" t="s">
        <v>217</v>
      </c>
      <c r="J40" s="132">
        <v>3.71</v>
      </c>
      <c r="K40" s="152" t="s">
        <v>732</v>
      </c>
      <c r="L40" s="134" t="str">
        <f t="shared" si="20"/>
        <v>Yes</v>
      </c>
    </row>
    <row r="41" spans="1:12" x14ac:dyDescent="0.2">
      <c r="A41" s="45" t="s">
        <v>1237</v>
      </c>
      <c r="B41" s="141" t="s">
        <v>217</v>
      </c>
      <c r="C41" s="152" t="s">
        <v>217</v>
      </c>
      <c r="D41" s="134" t="str">
        <f t="shared" si="24"/>
        <v>N/A</v>
      </c>
      <c r="E41" s="152">
        <v>7389</v>
      </c>
      <c r="F41" s="134" t="str">
        <f t="shared" si="25"/>
        <v>N/A</v>
      </c>
      <c r="G41" s="152">
        <v>5729</v>
      </c>
      <c r="H41" s="134" t="str">
        <f t="shared" si="26"/>
        <v>N/A</v>
      </c>
      <c r="I41" s="132" t="s">
        <v>217</v>
      </c>
      <c r="J41" s="132">
        <v>-22.5</v>
      </c>
      <c r="K41" s="152" t="s">
        <v>732</v>
      </c>
      <c r="L41" s="134" t="str">
        <f t="shared" si="20"/>
        <v>Yes</v>
      </c>
    </row>
    <row r="42" spans="1:12" x14ac:dyDescent="0.2">
      <c r="A42" s="45" t="s">
        <v>1238</v>
      </c>
      <c r="B42" s="141" t="s">
        <v>217</v>
      </c>
      <c r="C42" s="152" t="s">
        <v>217</v>
      </c>
      <c r="D42" s="134" t="str">
        <f t="shared" si="24"/>
        <v>N/A</v>
      </c>
      <c r="E42" s="152">
        <v>3157</v>
      </c>
      <c r="F42" s="134" t="str">
        <f t="shared" si="25"/>
        <v>N/A</v>
      </c>
      <c r="G42" s="152">
        <v>3112</v>
      </c>
      <c r="H42" s="134" t="str">
        <f t="shared" si="26"/>
        <v>N/A</v>
      </c>
      <c r="I42" s="132" t="s">
        <v>217</v>
      </c>
      <c r="J42" s="132">
        <v>-1.43</v>
      </c>
      <c r="K42" s="152" t="s">
        <v>732</v>
      </c>
      <c r="L42" s="134" t="str">
        <f t="shared" si="20"/>
        <v>Yes</v>
      </c>
    </row>
    <row r="43" spans="1:12" x14ac:dyDescent="0.2">
      <c r="A43" s="45" t="s">
        <v>1239</v>
      </c>
      <c r="B43" s="141" t="s">
        <v>217</v>
      </c>
      <c r="C43" s="152" t="s">
        <v>217</v>
      </c>
      <c r="D43" s="134" t="str">
        <f t="shared" si="24"/>
        <v>N/A</v>
      </c>
      <c r="E43" s="152">
        <v>18</v>
      </c>
      <c r="F43" s="134" t="str">
        <f t="shared" si="25"/>
        <v>N/A</v>
      </c>
      <c r="G43" s="152">
        <v>24</v>
      </c>
      <c r="H43" s="134" t="str">
        <f t="shared" si="26"/>
        <v>N/A</v>
      </c>
      <c r="I43" s="132" t="s">
        <v>217</v>
      </c>
      <c r="J43" s="132">
        <v>33.33</v>
      </c>
      <c r="K43" s="152" t="s">
        <v>732</v>
      </c>
      <c r="L43" s="134" t="str">
        <f t="shared" si="20"/>
        <v>No</v>
      </c>
    </row>
    <row r="44" spans="1:12" x14ac:dyDescent="0.2">
      <c r="A44" s="45" t="s">
        <v>1240</v>
      </c>
      <c r="B44" s="141" t="s">
        <v>217</v>
      </c>
      <c r="C44" s="152" t="s">
        <v>217</v>
      </c>
      <c r="D44" s="134" t="str">
        <f t="shared" si="24"/>
        <v>N/A</v>
      </c>
      <c r="E44" s="152">
        <v>2816</v>
      </c>
      <c r="F44" s="134" t="str">
        <f t="shared" si="25"/>
        <v>N/A</v>
      </c>
      <c r="G44" s="152">
        <v>5362</v>
      </c>
      <c r="H44" s="134" t="str">
        <f t="shared" si="26"/>
        <v>N/A</v>
      </c>
      <c r="I44" s="132" t="s">
        <v>217</v>
      </c>
      <c r="J44" s="132">
        <v>90.41</v>
      </c>
      <c r="K44" s="152" t="s">
        <v>732</v>
      </c>
      <c r="L44" s="134" t="str">
        <f t="shared" si="20"/>
        <v>No</v>
      </c>
    </row>
    <row r="45" spans="1:12" x14ac:dyDescent="0.2">
      <c r="A45" s="45" t="s">
        <v>1241</v>
      </c>
      <c r="B45" s="141" t="s">
        <v>217</v>
      </c>
      <c r="C45" s="152" t="s">
        <v>217</v>
      </c>
      <c r="D45" s="134" t="str">
        <f t="shared" si="24"/>
        <v>N/A</v>
      </c>
      <c r="E45" s="152">
        <v>0</v>
      </c>
      <c r="F45" s="134" t="str">
        <f t="shared" si="25"/>
        <v>N/A</v>
      </c>
      <c r="G45" s="152">
        <v>0</v>
      </c>
      <c r="H45" s="134" t="str">
        <f t="shared" si="26"/>
        <v>N/A</v>
      </c>
      <c r="I45" s="132" t="s">
        <v>217</v>
      </c>
      <c r="J45" s="132" t="s">
        <v>1743</v>
      </c>
      <c r="K45" s="152" t="s">
        <v>732</v>
      </c>
      <c r="L45" s="134" t="str">
        <f t="shared" si="20"/>
        <v>N/A</v>
      </c>
    </row>
    <row r="46" spans="1:12" x14ac:dyDescent="0.2">
      <c r="A46" s="45" t="s">
        <v>453</v>
      </c>
      <c r="B46" s="135" t="s">
        <v>217</v>
      </c>
      <c r="C46" s="152">
        <v>78142</v>
      </c>
      <c r="D46" s="152" t="str">
        <f t="shared" si="17"/>
        <v>N/A</v>
      </c>
      <c r="E46" s="152">
        <v>80591</v>
      </c>
      <c r="F46" s="152" t="str">
        <f t="shared" si="18"/>
        <v>N/A</v>
      </c>
      <c r="G46" s="152">
        <v>85415</v>
      </c>
      <c r="H46" s="130" t="str">
        <f t="shared" si="19"/>
        <v>N/A</v>
      </c>
      <c r="I46" s="132">
        <v>3.1339999999999999</v>
      </c>
      <c r="J46" s="132">
        <v>5.9859999999999998</v>
      </c>
      <c r="K46" s="135" t="s">
        <v>732</v>
      </c>
      <c r="L46" s="134" t="str">
        <f t="shared" si="20"/>
        <v>Yes</v>
      </c>
    </row>
    <row r="47" spans="1:12" x14ac:dyDescent="0.2">
      <c r="A47" s="45" t="s">
        <v>1242</v>
      </c>
      <c r="B47" s="141" t="s">
        <v>217</v>
      </c>
      <c r="C47" s="152" t="s">
        <v>217</v>
      </c>
      <c r="D47" s="134" t="str">
        <f t="shared" ref="D47:D53" si="27">IF($B47="N/A","N/A",IF(C47&lt;0,"No","Yes"))</f>
        <v>N/A</v>
      </c>
      <c r="E47" s="152">
        <v>29778</v>
      </c>
      <c r="F47" s="134" t="str">
        <f t="shared" ref="F47:F53" si="28">IF($B47="N/A","N/A",IF(E47&lt;0,"No","Yes"))</f>
        <v>N/A</v>
      </c>
      <c r="G47" s="152">
        <v>31002</v>
      </c>
      <c r="H47" s="134" t="str">
        <f t="shared" ref="H47:H53" si="29">IF($B47="N/A","N/A",IF(G47&lt;0,"No","Yes"))</f>
        <v>N/A</v>
      </c>
      <c r="I47" s="132" t="s">
        <v>217</v>
      </c>
      <c r="J47" s="132">
        <v>4.1100000000000003</v>
      </c>
      <c r="K47" s="152" t="s">
        <v>732</v>
      </c>
      <c r="L47" s="134" t="str">
        <f t="shared" si="20"/>
        <v>Yes</v>
      </c>
    </row>
    <row r="48" spans="1:12" x14ac:dyDescent="0.2">
      <c r="A48" s="45" t="s">
        <v>1243</v>
      </c>
      <c r="B48" s="141" t="s">
        <v>217</v>
      </c>
      <c r="C48" s="152" t="s">
        <v>217</v>
      </c>
      <c r="D48" s="134" t="str">
        <f t="shared" si="27"/>
        <v>N/A</v>
      </c>
      <c r="E48" s="152">
        <v>0</v>
      </c>
      <c r="F48" s="134" t="str">
        <f t="shared" si="28"/>
        <v>N/A</v>
      </c>
      <c r="G48" s="152">
        <v>0</v>
      </c>
      <c r="H48" s="134" t="str">
        <f t="shared" si="29"/>
        <v>N/A</v>
      </c>
      <c r="I48" s="132" t="s">
        <v>217</v>
      </c>
      <c r="J48" s="132" t="s">
        <v>1743</v>
      </c>
      <c r="K48" s="152" t="s">
        <v>732</v>
      </c>
      <c r="L48" s="134" t="str">
        <f t="shared" si="20"/>
        <v>N/A</v>
      </c>
    </row>
    <row r="49" spans="1:12" x14ac:dyDescent="0.2">
      <c r="A49" s="45" t="s">
        <v>1244</v>
      </c>
      <c r="B49" s="141" t="s">
        <v>217</v>
      </c>
      <c r="C49" s="152" t="s">
        <v>217</v>
      </c>
      <c r="D49" s="134" t="str">
        <f t="shared" si="27"/>
        <v>N/A</v>
      </c>
      <c r="E49" s="152">
        <v>21571</v>
      </c>
      <c r="F49" s="134" t="str">
        <f t="shared" si="28"/>
        <v>N/A</v>
      </c>
      <c r="G49" s="152">
        <v>23152</v>
      </c>
      <c r="H49" s="134" t="str">
        <f t="shared" si="29"/>
        <v>N/A</v>
      </c>
      <c r="I49" s="132" t="s">
        <v>217</v>
      </c>
      <c r="J49" s="132">
        <v>7.3289999999999997</v>
      </c>
      <c r="K49" s="152" t="s">
        <v>732</v>
      </c>
      <c r="L49" s="134" t="str">
        <f t="shared" si="20"/>
        <v>Yes</v>
      </c>
    </row>
    <row r="50" spans="1:12" x14ac:dyDescent="0.2">
      <c r="A50" s="45" t="s">
        <v>1245</v>
      </c>
      <c r="B50" s="141" t="s">
        <v>217</v>
      </c>
      <c r="C50" s="152" t="s">
        <v>217</v>
      </c>
      <c r="D50" s="134" t="str">
        <f t="shared" si="27"/>
        <v>N/A</v>
      </c>
      <c r="E50" s="152">
        <v>24938</v>
      </c>
      <c r="F50" s="134" t="str">
        <f t="shared" si="28"/>
        <v>N/A</v>
      </c>
      <c r="G50" s="152">
        <v>25293</v>
      </c>
      <c r="H50" s="134" t="str">
        <f t="shared" si="29"/>
        <v>N/A</v>
      </c>
      <c r="I50" s="132" t="s">
        <v>217</v>
      </c>
      <c r="J50" s="132">
        <v>1.4239999999999999</v>
      </c>
      <c r="K50" s="152" t="s">
        <v>732</v>
      </c>
      <c r="L50" s="134" t="str">
        <f t="shared" si="20"/>
        <v>Yes</v>
      </c>
    </row>
    <row r="51" spans="1:12" x14ac:dyDescent="0.2">
      <c r="A51" s="45" t="s">
        <v>1246</v>
      </c>
      <c r="B51" s="141" t="s">
        <v>217</v>
      </c>
      <c r="C51" s="152" t="s">
        <v>217</v>
      </c>
      <c r="D51" s="134" t="str">
        <f t="shared" si="27"/>
        <v>N/A</v>
      </c>
      <c r="E51" s="152">
        <v>135</v>
      </c>
      <c r="F51" s="134" t="str">
        <f t="shared" si="28"/>
        <v>N/A</v>
      </c>
      <c r="G51" s="152">
        <v>150</v>
      </c>
      <c r="H51" s="134" t="str">
        <f t="shared" si="29"/>
        <v>N/A</v>
      </c>
      <c r="I51" s="132" t="s">
        <v>217</v>
      </c>
      <c r="J51" s="132">
        <v>11.11</v>
      </c>
      <c r="K51" s="152" t="s">
        <v>732</v>
      </c>
      <c r="L51" s="134" t="str">
        <f t="shared" si="20"/>
        <v>Yes</v>
      </c>
    </row>
    <row r="52" spans="1:12" x14ac:dyDescent="0.2">
      <c r="A52" s="45" t="s">
        <v>1247</v>
      </c>
      <c r="B52" s="141" t="s">
        <v>217</v>
      </c>
      <c r="C52" s="152" t="s">
        <v>217</v>
      </c>
      <c r="D52" s="134" t="str">
        <f t="shared" si="27"/>
        <v>N/A</v>
      </c>
      <c r="E52" s="152">
        <v>4169</v>
      </c>
      <c r="F52" s="134" t="str">
        <f t="shared" si="28"/>
        <v>N/A</v>
      </c>
      <c r="G52" s="152">
        <v>5818</v>
      </c>
      <c r="H52" s="134" t="str">
        <f t="shared" si="29"/>
        <v>N/A</v>
      </c>
      <c r="I52" s="132" t="s">
        <v>217</v>
      </c>
      <c r="J52" s="132">
        <v>39.549999999999997</v>
      </c>
      <c r="K52" s="152" t="s">
        <v>732</v>
      </c>
      <c r="L52" s="134" t="str">
        <f t="shared" si="20"/>
        <v>No</v>
      </c>
    </row>
    <row r="53" spans="1:12" x14ac:dyDescent="0.2">
      <c r="A53" s="45" t="s">
        <v>1248</v>
      </c>
      <c r="B53" s="141" t="s">
        <v>217</v>
      </c>
      <c r="C53" s="152" t="s">
        <v>217</v>
      </c>
      <c r="D53" s="134" t="str">
        <f t="shared" si="27"/>
        <v>N/A</v>
      </c>
      <c r="E53" s="152">
        <v>0</v>
      </c>
      <c r="F53" s="134" t="str">
        <f t="shared" si="28"/>
        <v>N/A</v>
      </c>
      <c r="G53" s="152">
        <v>0</v>
      </c>
      <c r="H53" s="134" t="str">
        <f t="shared" si="29"/>
        <v>N/A</v>
      </c>
      <c r="I53" s="132" t="s">
        <v>217</v>
      </c>
      <c r="J53" s="132" t="s">
        <v>1743</v>
      </c>
      <c r="K53" s="152" t="s">
        <v>732</v>
      </c>
      <c r="L53" s="134" t="str">
        <f t="shared" si="20"/>
        <v>N/A</v>
      </c>
    </row>
    <row r="54" spans="1:12" x14ac:dyDescent="0.2">
      <c r="A54" s="45" t="s">
        <v>454</v>
      </c>
      <c r="B54" s="135" t="s">
        <v>217</v>
      </c>
      <c r="C54" s="152">
        <v>36470</v>
      </c>
      <c r="D54" s="152" t="str">
        <f t="shared" si="17"/>
        <v>N/A</v>
      </c>
      <c r="E54" s="152">
        <v>38751</v>
      </c>
      <c r="F54" s="152" t="str">
        <f t="shared" si="18"/>
        <v>N/A</v>
      </c>
      <c r="G54" s="152">
        <v>76157</v>
      </c>
      <c r="H54" s="130" t="str">
        <f t="shared" si="19"/>
        <v>N/A</v>
      </c>
      <c r="I54" s="132">
        <v>6.2539999999999996</v>
      </c>
      <c r="J54" s="132">
        <v>96.53</v>
      </c>
      <c r="K54" s="135" t="s">
        <v>732</v>
      </c>
      <c r="L54" s="134" t="str">
        <f t="shared" si="20"/>
        <v>No</v>
      </c>
    </row>
    <row r="55" spans="1:12" x14ac:dyDescent="0.2">
      <c r="A55" s="45" t="s">
        <v>1249</v>
      </c>
      <c r="B55" s="141" t="s">
        <v>217</v>
      </c>
      <c r="C55" s="152" t="s">
        <v>217</v>
      </c>
      <c r="D55" s="134" t="str">
        <f t="shared" ref="D55:D60" si="30">IF($B55="N/A","N/A",IF(C55&lt;0,"No","Yes"))</f>
        <v>N/A</v>
      </c>
      <c r="E55" s="152">
        <v>21539</v>
      </c>
      <c r="F55" s="134" t="str">
        <f t="shared" ref="F55:F60" si="31">IF($B55="N/A","N/A",IF(E55&lt;0,"No","Yes"))</f>
        <v>N/A</v>
      </c>
      <c r="G55" s="152">
        <v>23307</v>
      </c>
      <c r="H55" s="134" t="str">
        <f t="shared" ref="H55:H60" si="32">IF($B55="N/A","N/A",IF(G55&lt;0,"No","Yes"))</f>
        <v>N/A</v>
      </c>
      <c r="I55" s="132" t="s">
        <v>217</v>
      </c>
      <c r="J55" s="132">
        <v>8.2080000000000002</v>
      </c>
      <c r="K55" s="152" t="s">
        <v>732</v>
      </c>
      <c r="L55" s="134" t="str">
        <f t="shared" si="20"/>
        <v>Yes</v>
      </c>
    </row>
    <row r="56" spans="1:12" x14ac:dyDescent="0.2">
      <c r="A56" s="45" t="s">
        <v>1250</v>
      </c>
      <c r="B56" s="141" t="s">
        <v>217</v>
      </c>
      <c r="C56" s="152" t="s">
        <v>217</v>
      </c>
      <c r="D56" s="134" t="str">
        <f t="shared" si="30"/>
        <v>N/A</v>
      </c>
      <c r="E56" s="152">
        <v>0</v>
      </c>
      <c r="F56" s="134" t="str">
        <f t="shared" si="31"/>
        <v>N/A</v>
      </c>
      <c r="G56" s="152">
        <v>0</v>
      </c>
      <c r="H56" s="134" t="str">
        <f t="shared" si="32"/>
        <v>N/A</v>
      </c>
      <c r="I56" s="132" t="s">
        <v>217</v>
      </c>
      <c r="J56" s="132" t="s">
        <v>1743</v>
      </c>
      <c r="K56" s="152" t="s">
        <v>732</v>
      </c>
      <c r="L56" s="134" t="str">
        <f t="shared" si="20"/>
        <v>N/A</v>
      </c>
    </row>
    <row r="57" spans="1:12" x14ac:dyDescent="0.2">
      <c r="A57" s="45" t="s">
        <v>1251</v>
      </c>
      <c r="B57" s="141" t="s">
        <v>217</v>
      </c>
      <c r="C57" s="152" t="s">
        <v>217</v>
      </c>
      <c r="D57" s="134" t="str">
        <f t="shared" si="30"/>
        <v>N/A</v>
      </c>
      <c r="E57" s="152">
        <v>13351</v>
      </c>
      <c r="F57" s="134" t="str">
        <f t="shared" si="31"/>
        <v>N/A</v>
      </c>
      <c r="G57" s="152">
        <v>11861</v>
      </c>
      <c r="H57" s="134" t="str">
        <f t="shared" si="32"/>
        <v>N/A</v>
      </c>
      <c r="I57" s="132" t="s">
        <v>217</v>
      </c>
      <c r="J57" s="132">
        <v>-11.2</v>
      </c>
      <c r="K57" s="152" t="s">
        <v>732</v>
      </c>
      <c r="L57" s="134" t="str">
        <f t="shared" si="20"/>
        <v>Yes</v>
      </c>
    </row>
    <row r="58" spans="1:12" x14ac:dyDescent="0.2">
      <c r="A58" s="45" t="s">
        <v>1252</v>
      </c>
      <c r="B58" s="141" t="s">
        <v>217</v>
      </c>
      <c r="C58" s="152" t="s">
        <v>217</v>
      </c>
      <c r="D58" s="134" t="str">
        <f t="shared" si="30"/>
        <v>N/A</v>
      </c>
      <c r="E58" s="152">
        <v>834</v>
      </c>
      <c r="F58" s="134" t="str">
        <f t="shared" si="31"/>
        <v>N/A</v>
      </c>
      <c r="G58" s="152">
        <v>546</v>
      </c>
      <c r="H58" s="134" t="str">
        <f t="shared" si="32"/>
        <v>N/A</v>
      </c>
      <c r="I58" s="132" t="s">
        <v>217</v>
      </c>
      <c r="J58" s="132">
        <v>-34.5</v>
      </c>
      <c r="K58" s="152" t="s">
        <v>732</v>
      </c>
      <c r="L58" s="134" t="str">
        <f t="shared" si="20"/>
        <v>No</v>
      </c>
    </row>
    <row r="59" spans="1:12" x14ac:dyDescent="0.2">
      <c r="A59" s="45" t="s">
        <v>1253</v>
      </c>
      <c r="B59" s="141" t="s">
        <v>217</v>
      </c>
      <c r="C59" s="152" t="s">
        <v>217</v>
      </c>
      <c r="D59" s="134" t="str">
        <f t="shared" si="30"/>
        <v>N/A</v>
      </c>
      <c r="E59" s="152">
        <v>939</v>
      </c>
      <c r="F59" s="134" t="str">
        <f t="shared" si="31"/>
        <v>N/A</v>
      </c>
      <c r="G59" s="152">
        <v>37638</v>
      </c>
      <c r="H59" s="134" t="str">
        <f t="shared" si="32"/>
        <v>N/A</v>
      </c>
      <c r="I59" s="132" t="s">
        <v>217</v>
      </c>
      <c r="J59" s="132">
        <v>3908</v>
      </c>
      <c r="K59" s="152" t="s">
        <v>732</v>
      </c>
      <c r="L59" s="134" t="str">
        <f t="shared" si="20"/>
        <v>No</v>
      </c>
    </row>
    <row r="60" spans="1:12" x14ac:dyDescent="0.2">
      <c r="A60" s="45" t="s">
        <v>1254</v>
      </c>
      <c r="B60" s="141" t="s">
        <v>217</v>
      </c>
      <c r="C60" s="152" t="s">
        <v>217</v>
      </c>
      <c r="D60" s="134" t="str">
        <f t="shared" si="30"/>
        <v>N/A</v>
      </c>
      <c r="E60" s="152">
        <v>2088</v>
      </c>
      <c r="F60" s="134" t="str">
        <f t="shared" si="31"/>
        <v>N/A</v>
      </c>
      <c r="G60" s="152">
        <v>2805</v>
      </c>
      <c r="H60" s="134" t="str">
        <f t="shared" si="32"/>
        <v>N/A</v>
      </c>
      <c r="I60" s="132" t="s">
        <v>217</v>
      </c>
      <c r="J60" s="132">
        <v>34.340000000000003</v>
      </c>
      <c r="K60" s="152" t="s">
        <v>732</v>
      </c>
      <c r="L60" s="134" t="str">
        <f t="shared" si="20"/>
        <v>No</v>
      </c>
    </row>
    <row r="61" spans="1:12" x14ac:dyDescent="0.2">
      <c r="A61" s="3" t="s">
        <v>190</v>
      </c>
      <c r="B61" s="136" t="s">
        <v>217</v>
      </c>
      <c r="C61" s="152">
        <v>114693</v>
      </c>
      <c r="D61" s="152" t="str">
        <f t="shared" si="17"/>
        <v>N/A</v>
      </c>
      <c r="E61" s="152">
        <v>119442</v>
      </c>
      <c r="F61" s="152" t="str">
        <f t="shared" si="18"/>
        <v>N/A</v>
      </c>
      <c r="G61" s="152">
        <v>160558</v>
      </c>
      <c r="H61" s="130" t="str">
        <f t="shared" si="19"/>
        <v>N/A</v>
      </c>
      <c r="I61" s="132">
        <v>4.141</v>
      </c>
      <c r="J61" s="132">
        <v>34.42</v>
      </c>
      <c r="K61" s="133" t="s">
        <v>732</v>
      </c>
      <c r="L61" s="134" t="str">
        <f>IF(J61="Div by 0", "N/A", IF(OR(J61="N/A",K61="N/A"),"N/A", IF(J61&gt;VALUE(MID(K61,1,2)), "No", IF(J61&lt;-1*VALUE(MID(K61,1,2)), "No", "Yes"))))</f>
        <v>No</v>
      </c>
    </row>
    <row r="62" spans="1:12" x14ac:dyDescent="0.2">
      <c r="A62" s="3" t="s">
        <v>191</v>
      </c>
      <c r="B62" s="136" t="s">
        <v>217</v>
      </c>
      <c r="C62" s="152">
        <v>0</v>
      </c>
      <c r="D62" s="152" t="str">
        <f t="shared" si="17"/>
        <v>N/A</v>
      </c>
      <c r="E62" s="152">
        <v>0</v>
      </c>
      <c r="F62" s="152" t="str">
        <f t="shared" si="18"/>
        <v>N/A</v>
      </c>
      <c r="G62" s="152">
        <v>0</v>
      </c>
      <c r="H62" s="130" t="str">
        <f t="shared" si="19"/>
        <v>N/A</v>
      </c>
      <c r="I62" s="132" t="s">
        <v>1743</v>
      </c>
      <c r="J62" s="132" t="s">
        <v>1743</v>
      </c>
      <c r="K62" s="133" t="s">
        <v>732</v>
      </c>
      <c r="L62" s="134" t="str">
        <f t="shared" ref="L62:L69" si="33">IF(J62="Div by 0", "N/A", IF(OR(J62="N/A",K62="N/A"),"N/A", IF(J62&gt;VALUE(MID(K62,1,2)), "No", IF(J62&lt;-1*VALUE(MID(K62,1,2)), "No", "Yes"))))</f>
        <v>N/A</v>
      </c>
    </row>
    <row r="63" spans="1:12" x14ac:dyDescent="0.2">
      <c r="A63" s="3" t="s">
        <v>192</v>
      </c>
      <c r="B63" s="136" t="s">
        <v>217</v>
      </c>
      <c r="C63" s="152">
        <v>0</v>
      </c>
      <c r="D63" s="152" t="str">
        <f t="shared" si="17"/>
        <v>N/A</v>
      </c>
      <c r="E63" s="152">
        <v>0</v>
      </c>
      <c r="F63" s="152" t="str">
        <f t="shared" si="18"/>
        <v>N/A</v>
      </c>
      <c r="G63" s="152">
        <v>0</v>
      </c>
      <c r="H63" s="130" t="str">
        <f t="shared" si="19"/>
        <v>N/A</v>
      </c>
      <c r="I63" s="132" t="s">
        <v>1743</v>
      </c>
      <c r="J63" s="132" t="s">
        <v>1743</v>
      </c>
      <c r="K63" s="133" t="s">
        <v>732</v>
      </c>
      <c r="L63" s="134" t="str">
        <f t="shared" si="33"/>
        <v>N/A</v>
      </c>
    </row>
    <row r="64" spans="1:12" x14ac:dyDescent="0.2">
      <c r="A64" s="3" t="s">
        <v>193</v>
      </c>
      <c r="B64" s="136" t="s">
        <v>217</v>
      </c>
      <c r="C64" s="152">
        <v>0</v>
      </c>
      <c r="D64" s="152" t="str">
        <f t="shared" si="17"/>
        <v>N/A</v>
      </c>
      <c r="E64" s="152">
        <v>0</v>
      </c>
      <c r="F64" s="152" t="str">
        <f t="shared" si="18"/>
        <v>N/A</v>
      </c>
      <c r="G64" s="152">
        <v>0</v>
      </c>
      <c r="H64" s="130" t="str">
        <f t="shared" si="19"/>
        <v>N/A</v>
      </c>
      <c r="I64" s="132" t="s">
        <v>1743</v>
      </c>
      <c r="J64" s="132" t="s">
        <v>1743</v>
      </c>
      <c r="K64" s="133" t="s">
        <v>732</v>
      </c>
      <c r="L64" s="134" t="str">
        <f t="shared" si="33"/>
        <v>N/A</v>
      </c>
    </row>
    <row r="65" spans="1:12" x14ac:dyDescent="0.2">
      <c r="A65" s="3" t="s">
        <v>194</v>
      </c>
      <c r="B65" s="136" t="s">
        <v>217</v>
      </c>
      <c r="C65" s="152">
        <v>0</v>
      </c>
      <c r="D65" s="152" t="str">
        <f t="shared" si="17"/>
        <v>N/A</v>
      </c>
      <c r="E65" s="152">
        <v>0</v>
      </c>
      <c r="F65" s="152" t="str">
        <f t="shared" si="18"/>
        <v>N/A</v>
      </c>
      <c r="G65" s="152">
        <v>0</v>
      </c>
      <c r="H65" s="130" t="str">
        <f t="shared" si="19"/>
        <v>N/A</v>
      </c>
      <c r="I65" s="132" t="s">
        <v>1743</v>
      </c>
      <c r="J65" s="132" t="s">
        <v>1743</v>
      </c>
      <c r="K65" s="133" t="s">
        <v>732</v>
      </c>
      <c r="L65" s="134" t="str">
        <f t="shared" si="33"/>
        <v>N/A</v>
      </c>
    </row>
    <row r="66" spans="1:12" x14ac:dyDescent="0.2">
      <c r="A66" s="3" t="s">
        <v>195</v>
      </c>
      <c r="B66" s="136" t="s">
        <v>217</v>
      </c>
      <c r="C66" s="152">
        <v>0</v>
      </c>
      <c r="D66" s="152" t="str">
        <f t="shared" si="17"/>
        <v>N/A</v>
      </c>
      <c r="E66" s="152">
        <v>0</v>
      </c>
      <c r="F66" s="152" t="str">
        <f t="shared" si="18"/>
        <v>N/A</v>
      </c>
      <c r="G66" s="152">
        <v>0</v>
      </c>
      <c r="H66" s="130" t="str">
        <f t="shared" si="19"/>
        <v>N/A</v>
      </c>
      <c r="I66" s="132" t="s">
        <v>1743</v>
      </c>
      <c r="J66" s="132" t="s">
        <v>1743</v>
      </c>
      <c r="K66" s="133" t="s">
        <v>732</v>
      </c>
      <c r="L66" s="134" t="str">
        <f t="shared" si="33"/>
        <v>N/A</v>
      </c>
    </row>
    <row r="67" spans="1:12" x14ac:dyDescent="0.2">
      <c r="A67" s="3" t="s">
        <v>196</v>
      </c>
      <c r="B67" s="136" t="s">
        <v>217</v>
      </c>
      <c r="C67" s="152">
        <v>0</v>
      </c>
      <c r="D67" s="152" t="str">
        <f t="shared" si="17"/>
        <v>N/A</v>
      </c>
      <c r="E67" s="152">
        <v>0</v>
      </c>
      <c r="F67" s="152" t="str">
        <f t="shared" si="18"/>
        <v>N/A</v>
      </c>
      <c r="G67" s="152">
        <v>0</v>
      </c>
      <c r="H67" s="130" t="str">
        <f t="shared" si="19"/>
        <v>N/A</v>
      </c>
      <c r="I67" s="132" t="s">
        <v>1743</v>
      </c>
      <c r="J67" s="132" t="s">
        <v>1743</v>
      </c>
      <c r="K67" s="133" t="s">
        <v>732</v>
      </c>
      <c r="L67" s="134" t="str">
        <f t="shared" si="33"/>
        <v>N/A</v>
      </c>
    </row>
    <row r="68" spans="1:12" x14ac:dyDescent="0.2">
      <c r="A68" s="2" t="s">
        <v>197</v>
      </c>
      <c r="B68" s="135" t="s">
        <v>217</v>
      </c>
      <c r="C68" s="152">
        <v>48123</v>
      </c>
      <c r="D68" s="152" t="str">
        <f t="shared" si="17"/>
        <v>N/A</v>
      </c>
      <c r="E68" s="152">
        <v>49746</v>
      </c>
      <c r="F68" s="152" t="str">
        <f t="shared" si="18"/>
        <v>N/A</v>
      </c>
      <c r="G68" s="152">
        <v>52160</v>
      </c>
      <c r="H68" s="130" t="str">
        <f t="shared" si="19"/>
        <v>N/A</v>
      </c>
      <c r="I68" s="139">
        <v>3.3730000000000002</v>
      </c>
      <c r="J68" s="139">
        <v>4.8529999999999998</v>
      </c>
      <c r="K68" s="135" t="s">
        <v>732</v>
      </c>
      <c r="L68" s="134" t="str">
        <f t="shared" si="33"/>
        <v>Yes</v>
      </c>
    </row>
    <row r="69" spans="1:12" x14ac:dyDescent="0.2">
      <c r="A69" s="2" t="s">
        <v>198</v>
      </c>
      <c r="B69" s="135" t="s">
        <v>217</v>
      </c>
      <c r="C69" s="152">
        <v>48123</v>
      </c>
      <c r="D69" s="152" t="str">
        <f t="shared" si="17"/>
        <v>N/A</v>
      </c>
      <c r="E69" s="152">
        <v>49746</v>
      </c>
      <c r="F69" s="152" t="str">
        <f t="shared" si="18"/>
        <v>N/A</v>
      </c>
      <c r="G69" s="152">
        <v>52160</v>
      </c>
      <c r="H69" s="130" t="str">
        <f t="shared" si="19"/>
        <v>N/A</v>
      </c>
      <c r="I69" s="139">
        <v>3.3730000000000002</v>
      </c>
      <c r="J69" s="139">
        <v>4.8529999999999998</v>
      </c>
      <c r="K69" s="135" t="s">
        <v>732</v>
      </c>
      <c r="L69" s="134" t="str">
        <f t="shared" si="33"/>
        <v>Yes</v>
      </c>
    </row>
    <row r="70" spans="1:12" x14ac:dyDescent="0.2">
      <c r="A70" s="45" t="s">
        <v>78</v>
      </c>
      <c r="B70" s="135" t="s">
        <v>298</v>
      </c>
      <c r="C70" s="140">
        <v>2.2937893604999999</v>
      </c>
      <c r="D70" s="138" t="str">
        <f>IF($B70="N/A","N/A",IF(C70&gt;=20,"No",IF(C70&lt;0,"No","Yes")))</f>
        <v>Yes</v>
      </c>
      <c r="E70" s="140">
        <v>2.4405720701</v>
      </c>
      <c r="F70" s="138" t="str">
        <f>IF($B70="N/A","N/A",IF(E70&gt;=20,"No",IF(E70&lt;0,"No","Yes")))</f>
        <v>Yes</v>
      </c>
      <c r="G70" s="140">
        <v>3.5309361840000002</v>
      </c>
      <c r="H70" s="138" t="str">
        <f>IF($B70="N/A","N/A",IF(G70&gt;=20,"No",IF(G70&lt;0,"No","Yes")))</f>
        <v>Yes</v>
      </c>
      <c r="I70" s="132">
        <v>6.399</v>
      </c>
      <c r="J70" s="132">
        <v>44.68</v>
      </c>
      <c r="K70" s="133" t="s">
        <v>732</v>
      </c>
      <c r="L70" s="134" t="str">
        <f t="shared" si="20"/>
        <v>No</v>
      </c>
    </row>
    <row r="71" spans="1:12" x14ac:dyDescent="0.2">
      <c r="A71" s="45" t="s">
        <v>79</v>
      </c>
      <c r="B71" s="136" t="s">
        <v>217</v>
      </c>
      <c r="C71" s="140">
        <v>94.142645025999997</v>
      </c>
      <c r="D71" s="138" t="str">
        <f>IF($B71="N/A","N/A",IF(C71&gt;10,"No",IF(C71&lt;-10,"No","Yes")))</f>
        <v>N/A</v>
      </c>
      <c r="E71" s="140">
        <v>94.240249915000007</v>
      </c>
      <c r="F71" s="138" t="str">
        <f>IF($B71="N/A","N/A",IF(E71&gt;10,"No",IF(E71&lt;-10,"No","Yes")))</f>
        <v>N/A</v>
      </c>
      <c r="G71" s="140">
        <v>93.544356518000001</v>
      </c>
      <c r="H71" s="138" t="str">
        <f>IF($B71="N/A","N/A",IF(G71&gt;10,"No",IF(G71&lt;-10,"No","Yes")))</f>
        <v>N/A</v>
      </c>
      <c r="I71" s="132">
        <v>0.1037</v>
      </c>
      <c r="J71" s="132">
        <v>-0.73799999999999999</v>
      </c>
      <c r="K71" s="133" t="s">
        <v>732</v>
      </c>
      <c r="L71" s="134" t="str">
        <f t="shared" si="20"/>
        <v>Yes</v>
      </c>
    </row>
    <row r="72" spans="1:12" x14ac:dyDescent="0.2">
      <c r="A72" s="45" t="s">
        <v>80</v>
      </c>
      <c r="B72" s="136" t="s">
        <v>217</v>
      </c>
      <c r="C72" s="140">
        <v>0</v>
      </c>
      <c r="D72" s="138" t="str">
        <f>IF($B72="N/A","N/A",IF(C72&gt;10,"No",IF(C72&lt;-10,"No","Yes")))</f>
        <v>N/A</v>
      </c>
      <c r="E72" s="140">
        <v>0</v>
      </c>
      <c r="F72" s="138" t="str">
        <f>IF($B72="N/A","N/A",IF(E72&gt;10,"No",IF(E72&lt;-10,"No","Yes")))</f>
        <v>N/A</v>
      </c>
      <c r="G72" s="140">
        <v>0</v>
      </c>
      <c r="H72" s="138" t="str">
        <f>IF($B72="N/A","N/A",IF(G72&gt;10,"No",IF(G72&lt;-10,"No","Yes")))</f>
        <v>N/A</v>
      </c>
      <c r="I72" s="132" t="s">
        <v>1743</v>
      </c>
      <c r="J72" s="132" t="s">
        <v>1743</v>
      </c>
      <c r="K72" s="133" t="s">
        <v>732</v>
      </c>
      <c r="L72" s="134" t="str">
        <f t="shared" si="20"/>
        <v>N/A</v>
      </c>
    </row>
    <row r="73" spans="1:12" x14ac:dyDescent="0.2">
      <c r="A73" s="45" t="s">
        <v>81</v>
      </c>
      <c r="B73" s="136" t="s">
        <v>217</v>
      </c>
      <c r="C73" s="140">
        <v>0.85139318890000004</v>
      </c>
      <c r="D73" s="138" t="str">
        <f>IF($B73="N/A","N/A",IF(C73&gt;10,"No",IF(C73&lt;-10,"No","Yes")))</f>
        <v>N/A</v>
      </c>
      <c r="E73" s="140">
        <v>0.62981105670000004</v>
      </c>
      <c r="F73" s="138" t="str">
        <f>IF($B73="N/A","N/A",IF(E73&gt;10,"No",IF(E73&lt;-10,"No","Yes")))</f>
        <v>N/A</v>
      </c>
      <c r="G73" s="140">
        <v>1.2348137821</v>
      </c>
      <c r="H73" s="138" t="str">
        <f>IF($B73="N/A","N/A",IF(G73&gt;10,"No",IF(G73&lt;-10,"No","Yes")))</f>
        <v>N/A</v>
      </c>
      <c r="I73" s="132">
        <v>-26</v>
      </c>
      <c r="J73" s="132">
        <v>96.06</v>
      </c>
      <c r="K73" s="133" t="s">
        <v>732</v>
      </c>
      <c r="L73" s="134" t="str">
        <f t="shared" si="20"/>
        <v>No</v>
      </c>
    </row>
    <row r="74" spans="1:12" x14ac:dyDescent="0.2">
      <c r="A74" s="45" t="s">
        <v>121</v>
      </c>
      <c r="B74" s="136" t="s">
        <v>217</v>
      </c>
      <c r="C74" s="140">
        <v>94.324045408000003</v>
      </c>
      <c r="D74" s="138" t="str">
        <f>IF($B74="N/A","N/A",IF(C74&gt;10,"No",IF(C74&lt;-10,"No","Yes")))</f>
        <v>N/A</v>
      </c>
      <c r="E74" s="140">
        <v>94.378353161000007</v>
      </c>
      <c r="F74" s="138" t="str">
        <f>IF($B74="N/A","N/A",IF(E74&gt;10,"No",IF(E74&lt;-10,"No","Yes")))</f>
        <v>N/A</v>
      </c>
      <c r="G74" s="140">
        <v>94.861581357999995</v>
      </c>
      <c r="H74" s="138" t="str">
        <f>IF($B74="N/A","N/A",IF(G74&gt;10,"No",IF(G74&lt;-10,"No","Yes")))</f>
        <v>N/A</v>
      </c>
      <c r="I74" s="132">
        <v>5.7599999999999998E-2</v>
      </c>
      <c r="J74" s="132">
        <v>0.51200000000000001</v>
      </c>
      <c r="K74" s="133" t="s">
        <v>732</v>
      </c>
      <c r="L74" s="134" t="str">
        <f t="shared" si="20"/>
        <v>Yes</v>
      </c>
    </row>
    <row r="75" spans="1:12" x14ac:dyDescent="0.2">
      <c r="A75" s="45" t="s">
        <v>82</v>
      </c>
      <c r="B75" s="136" t="s">
        <v>217</v>
      </c>
      <c r="C75" s="140">
        <v>0</v>
      </c>
      <c r="D75" s="138" t="str">
        <f>IF($B75="N/A","N/A",IF(C75&gt;10,"No",IF(C75&lt;-10,"No","Yes")))</f>
        <v>N/A</v>
      </c>
      <c r="E75" s="140">
        <v>0</v>
      </c>
      <c r="F75" s="138" t="str">
        <f>IF($B75="N/A","N/A",IF(E75&gt;10,"No",IF(E75&lt;-10,"No","Yes")))</f>
        <v>N/A</v>
      </c>
      <c r="G75" s="140">
        <v>0</v>
      </c>
      <c r="H75" s="138" t="str">
        <f>IF($B75="N/A","N/A",IF(G75&gt;10,"No",IF(G75&lt;-10,"No","Yes")))</f>
        <v>N/A</v>
      </c>
      <c r="I75" s="132" t="s">
        <v>1743</v>
      </c>
      <c r="J75" s="132" t="s">
        <v>1743</v>
      </c>
      <c r="K75" s="133" t="s">
        <v>732</v>
      </c>
      <c r="L75" s="134" t="str">
        <f t="shared" si="20"/>
        <v>N/A</v>
      </c>
    </row>
    <row r="76" spans="1:12" x14ac:dyDescent="0.2">
      <c r="A76" s="45" t="s">
        <v>199</v>
      </c>
      <c r="B76" s="136" t="s">
        <v>217</v>
      </c>
      <c r="C76" s="140">
        <v>96.408716921999996</v>
      </c>
      <c r="D76" s="138" t="str">
        <f t="shared" ref="D76:D98" si="34">IF($B76="N/A","N/A",IF(C76&gt;10,"No",IF(C76&lt;-10,"No","Yes")))</f>
        <v>N/A</v>
      </c>
      <c r="E76" s="140">
        <v>97.913394659999994</v>
      </c>
      <c r="F76" s="138" t="str">
        <f t="shared" ref="F76:F98" si="35">IF($B76="N/A","N/A",IF(E76&gt;10,"No",IF(E76&lt;-10,"No","Yes")))</f>
        <v>N/A</v>
      </c>
      <c r="G76" s="140">
        <v>97.071936378000004</v>
      </c>
      <c r="H76" s="138" t="str">
        <f t="shared" ref="H76:H98" si="36">IF($B76="N/A","N/A",IF(G76&gt;10,"No",IF(G76&lt;-10,"No","Yes")))</f>
        <v>N/A</v>
      </c>
      <c r="I76" s="132">
        <v>1.5609999999999999</v>
      </c>
      <c r="J76" s="132">
        <v>-0.85899999999999999</v>
      </c>
      <c r="K76" s="133" t="s">
        <v>732</v>
      </c>
      <c r="L76" s="134" t="str">
        <f>IF(J76="Div by 0", "N/A", IF(OR(J76="N/A",K76="N/A"),"N/A", IF(J76&gt;VALUE(MID(K76,1,2)), "No", IF(J76&lt;-1*VALUE(MID(K76,1,2)), "No", "Yes"))))</f>
        <v>Yes</v>
      </c>
    </row>
    <row r="77" spans="1:12" x14ac:dyDescent="0.2">
      <c r="A77" s="45" t="s">
        <v>200</v>
      </c>
      <c r="B77" s="136" t="s">
        <v>217</v>
      </c>
      <c r="C77" s="140">
        <v>0.13342228149999999</v>
      </c>
      <c r="D77" s="138" t="str">
        <f t="shared" si="34"/>
        <v>N/A</v>
      </c>
      <c r="E77" s="140">
        <v>5.60915414E-2</v>
      </c>
      <c r="F77" s="138" t="str">
        <f t="shared" si="35"/>
        <v>N/A</v>
      </c>
      <c r="G77" s="140">
        <v>0.10844680080000001</v>
      </c>
      <c r="H77" s="138" t="str">
        <f t="shared" si="36"/>
        <v>N/A</v>
      </c>
      <c r="I77" s="132">
        <v>-58</v>
      </c>
      <c r="J77" s="132">
        <v>93.34</v>
      </c>
      <c r="K77" s="133" t="s">
        <v>732</v>
      </c>
      <c r="L77" s="134" t="str">
        <f t="shared" ref="L77:L81" si="37">IF(J77="Div by 0", "N/A", IF(OR(J77="N/A",K77="N/A"),"N/A", IF(J77&gt;VALUE(MID(K77,1,2)), "No", IF(J77&lt;-1*VALUE(MID(K77,1,2)), "No", "Yes"))))</f>
        <v>No</v>
      </c>
    </row>
    <row r="78" spans="1:12" x14ac:dyDescent="0.2">
      <c r="A78" s="45" t="s">
        <v>201</v>
      </c>
      <c r="B78" s="136" t="s">
        <v>217</v>
      </c>
      <c r="C78" s="140">
        <v>0</v>
      </c>
      <c r="D78" s="138" t="str">
        <f t="shared" si="34"/>
        <v>N/A</v>
      </c>
      <c r="E78" s="140">
        <v>0</v>
      </c>
      <c r="F78" s="138" t="str">
        <f t="shared" si="35"/>
        <v>N/A</v>
      </c>
      <c r="G78" s="140">
        <v>0</v>
      </c>
      <c r="H78" s="138" t="str">
        <f t="shared" si="36"/>
        <v>N/A</v>
      </c>
      <c r="I78" s="132" t="s">
        <v>1743</v>
      </c>
      <c r="J78" s="132" t="s">
        <v>1743</v>
      </c>
      <c r="K78" s="133" t="s">
        <v>732</v>
      </c>
      <c r="L78" s="134" t="str">
        <f t="shared" si="37"/>
        <v>N/A</v>
      </c>
    </row>
    <row r="79" spans="1:12" x14ac:dyDescent="0.2">
      <c r="A79" s="45" t="s">
        <v>202</v>
      </c>
      <c r="B79" s="136" t="s">
        <v>217</v>
      </c>
      <c r="C79" s="140">
        <v>91.869918698999996</v>
      </c>
      <c r="D79" s="138" t="str">
        <f t="shared" si="34"/>
        <v>N/A</v>
      </c>
      <c r="E79" s="140">
        <v>95.253164557000005</v>
      </c>
      <c r="F79" s="138" t="str">
        <f t="shared" si="35"/>
        <v>N/A</v>
      </c>
      <c r="G79" s="140">
        <v>93.202416917999997</v>
      </c>
      <c r="H79" s="138" t="str">
        <f t="shared" si="36"/>
        <v>N/A</v>
      </c>
      <c r="I79" s="132">
        <v>3.6829999999999998</v>
      </c>
      <c r="J79" s="132">
        <v>-2.15</v>
      </c>
      <c r="K79" s="133" t="s">
        <v>732</v>
      </c>
      <c r="L79" s="134" t="str">
        <f t="shared" si="37"/>
        <v>Yes</v>
      </c>
    </row>
    <row r="80" spans="1:12" x14ac:dyDescent="0.2">
      <c r="A80" s="45" t="s">
        <v>203</v>
      </c>
      <c r="B80" s="136" t="s">
        <v>217</v>
      </c>
      <c r="C80" s="140">
        <v>0.20325203250000001</v>
      </c>
      <c r="D80" s="138" t="str">
        <f t="shared" si="34"/>
        <v>N/A</v>
      </c>
      <c r="E80" s="140">
        <v>0.15822784810000001</v>
      </c>
      <c r="F80" s="138" t="str">
        <f t="shared" si="35"/>
        <v>N/A</v>
      </c>
      <c r="G80" s="140">
        <v>0</v>
      </c>
      <c r="H80" s="138" t="str">
        <f t="shared" si="36"/>
        <v>N/A</v>
      </c>
      <c r="I80" s="132">
        <v>-22.2</v>
      </c>
      <c r="J80" s="132">
        <v>-100</v>
      </c>
      <c r="K80" s="133" t="s">
        <v>732</v>
      </c>
      <c r="L80" s="134" t="str">
        <f t="shared" si="37"/>
        <v>No</v>
      </c>
    </row>
    <row r="81" spans="1:12" x14ac:dyDescent="0.2">
      <c r="A81" s="45" t="s">
        <v>204</v>
      </c>
      <c r="B81" s="135" t="s">
        <v>217</v>
      </c>
      <c r="C81" s="140">
        <v>0</v>
      </c>
      <c r="D81" s="138" t="str">
        <f t="shared" si="34"/>
        <v>N/A</v>
      </c>
      <c r="E81" s="140">
        <v>0</v>
      </c>
      <c r="F81" s="138" t="str">
        <f t="shared" si="35"/>
        <v>N/A</v>
      </c>
      <c r="G81" s="140">
        <v>0</v>
      </c>
      <c r="H81" s="138" t="str">
        <f t="shared" si="36"/>
        <v>N/A</v>
      </c>
      <c r="I81" s="132" t="s">
        <v>1743</v>
      </c>
      <c r="J81" s="132" t="s">
        <v>1743</v>
      </c>
      <c r="K81" s="135" t="s">
        <v>732</v>
      </c>
      <c r="L81" s="134" t="str">
        <f t="shared" si="37"/>
        <v>N/A</v>
      </c>
    </row>
    <row r="82" spans="1:12" x14ac:dyDescent="0.2">
      <c r="A82" s="45" t="s">
        <v>73</v>
      </c>
      <c r="B82" s="136" t="s">
        <v>217</v>
      </c>
      <c r="C82" s="149">
        <v>141681</v>
      </c>
      <c r="D82" s="138" t="str">
        <f t="shared" si="34"/>
        <v>N/A</v>
      </c>
      <c r="E82" s="149">
        <v>149202</v>
      </c>
      <c r="F82" s="138" t="str">
        <f t="shared" si="35"/>
        <v>N/A</v>
      </c>
      <c r="G82" s="149">
        <v>158893</v>
      </c>
      <c r="H82" s="138" t="str">
        <f t="shared" si="36"/>
        <v>N/A</v>
      </c>
      <c r="I82" s="132">
        <v>5.3079999999999998</v>
      </c>
      <c r="J82" s="132">
        <v>6.4950000000000001</v>
      </c>
      <c r="K82" s="133" t="s">
        <v>732</v>
      </c>
      <c r="L82" s="134" t="str">
        <f t="shared" si="20"/>
        <v>Yes</v>
      </c>
    </row>
    <row r="83" spans="1:12" x14ac:dyDescent="0.2">
      <c r="A83" s="45" t="s">
        <v>1255</v>
      </c>
      <c r="B83" s="136" t="s">
        <v>217</v>
      </c>
      <c r="C83" s="150">
        <v>65.576188762000001</v>
      </c>
      <c r="D83" s="138" t="str">
        <f t="shared" si="34"/>
        <v>N/A</v>
      </c>
      <c r="E83" s="150">
        <v>66.461575581999995</v>
      </c>
      <c r="F83" s="138" t="str">
        <f t="shared" si="35"/>
        <v>N/A</v>
      </c>
      <c r="G83" s="150">
        <v>65.227543064000002</v>
      </c>
      <c r="H83" s="138" t="str">
        <f t="shared" si="36"/>
        <v>N/A</v>
      </c>
      <c r="I83" s="132">
        <v>1.35</v>
      </c>
      <c r="J83" s="132">
        <v>-1.86</v>
      </c>
      <c r="K83" s="133" t="s">
        <v>732</v>
      </c>
      <c r="L83" s="134" t="str">
        <f t="shared" si="20"/>
        <v>Yes</v>
      </c>
    </row>
    <row r="84" spans="1:12" x14ac:dyDescent="0.2">
      <c r="A84" s="45" t="s">
        <v>1256</v>
      </c>
      <c r="B84" s="136" t="s">
        <v>217</v>
      </c>
      <c r="C84" s="150">
        <v>0</v>
      </c>
      <c r="D84" s="138" t="str">
        <f t="shared" si="34"/>
        <v>N/A</v>
      </c>
      <c r="E84" s="150">
        <v>0</v>
      </c>
      <c r="F84" s="138" t="str">
        <f t="shared" si="35"/>
        <v>N/A</v>
      </c>
      <c r="G84" s="150">
        <v>0</v>
      </c>
      <c r="H84" s="138" t="str">
        <f t="shared" si="36"/>
        <v>N/A</v>
      </c>
      <c r="I84" s="132" t="s">
        <v>1743</v>
      </c>
      <c r="J84" s="132" t="s">
        <v>1743</v>
      </c>
      <c r="K84" s="133" t="s">
        <v>732</v>
      </c>
      <c r="L84" s="134" t="str">
        <f t="shared" si="20"/>
        <v>N/A</v>
      </c>
    </row>
    <row r="85" spans="1:12" x14ac:dyDescent="0.2">
      <c r="A85" s="45" t="s">
        <v>1257</v>
      </c>
      <c r="B85" s="136" t="s">
        <v>217</v>
      </c>
      <c r="C85" s="150">
        <v>0</v>
      </c>
      <c r="D85" s="138" t="str">
        <f t="shared" si="34"/>
        <v>N/A</v>
      </c>
      <c r="E85" s="150">
        <v>0</v>
      </c>
      <c r="F85" s="138" t="str">
        <f t="shared" si="35"/>
        <v>N/A</v>
      </c>
      <c r="G85" s="150">
        <v>0</v>
      </c>
      <c r="H85" s="138" t="str">
        <f t="shared" si="36"/>
        <v>N/A</v>
      </c>
      <c r="I85" s="132" t="s">
        <v>1743</v>
      </c>
      <c r="J85" s="132" t="s">
        <v>1743</v>
      </c>
      <c r="K85" s="133" t="s">
        <v>732</v>
      </c>
      <c r="L85" s="134" t="str">
        <f t="shared" si="20"/>
        <v>N/A</v>
      </c>
    </row>
    <row r="86" spans="1:12" x14ac:dyDescent="0.2">
      <c r="A86" s="45" t="s">
        <v>1258</v>
      </c>
      <c r="B86" s="136" t="s">
        <v>217</v>
      </c>
      <c r="C86" s="150">
        <v>0</v>
      </c>
      <c r="D86" s="138" t="str">
        <f t="shared" si="34"/>
        <v>N/A</v>
      </c>
      <c r="E86" s="150">
        <v>0</v>
      </c>
      <c r="F86" s="138" t="str">
        <f t="shared" si="35"/>
        <v>N/A</v>
      </c>
      <c r="G86" s="150">
        <v>0</v>
      </c>
      <c r="H86" s="138" t="str">
        <f t="shared" si="36"/>
        <v>N/A</v>
      </c>
      <c r="I86" s="132" t="s">
        <v>1743</v>
      </c>
      <c r="J86" s="132" t="s">
        <v>1743</v>
      </c>
      <c r="K86" s="133" t="s">
        <v>732</v>
      </c>
      <c r="L86" s="134" t="str">
        <f t="shared" si="20"/>
        <v>N/A</v>
      </c>
    </row>
    <row r="87" spans="1:12" x14ac:dyDescent="0.2">
      <c r="A87" s="45" t="s">
        <v>1259</v>
      </c>
      <c r="B87" s="136" t="s">
        <v>217</v>
      </c>
      <c r="C87" s="150">
        <v>28.197147112</v>
      </c>
      <c r="D87" s="138" t="str">
        <f t="shared" si="34"/>
        <v>N/A</v>
      </c>
      <c r="E87" s="150">
        <v>27.820672644999998</v>
      </c>
      <c r="F87" s="138" t="str">
        <f t="shared" si="35"/>
        <v>N/A</v>
      </c>
      <c r="G87" s="150">
        <v>27.919417469999999</v>
      </c>
      <c r="H87" s="138" t="str">
        <f t="shared" si="36"/>
        <v>N/A</v>
      </c>
      <c r="I87" s="132">
        <v>-1.34</v>
      </c>
      <c r="J87" s="132">
        <v>0.35489999999999999</v>
      </c>
      <c r="K87" s="133" t="s">
        <v>732</v>
      </c>
      <c r="L87" s="134" t="str">
        <f t="shared" si="20"/>
        <v>Yes</v>
      </c>
    </row>
    <row r="88" spans="1:12" x14ac:dyDescent="0.2">
      <c r="A88" s="45" t="s">
        <v>1260</v>
      </c>
      <c r="B88" s="136" t="s">
        <v>217</v>
      </c>
      <c r="C88" s="150">
        <v>0</v>
      </c>
      <c r="D88" s="138" t="str">
        <f t="shared" si="34"/>
        <v>N/A</v>
      </c>
      <c r="E88" s="150">
        <v>0</v>
      </c>
      <c r="F88" s="138" t="str">
        <f t="shared" si="35"/>
        <v>N/A</v>
      </c>
      <c r="G88" s="150">
        <v>0</v>
      </c>
      <c r="H88" s="138" t="str">
        <f t="shared" si="36"/>
        <v>N/A</v>
      </c>
      <c r="I88" s="132" t="s">
        <v>1743</v>
      </c>
      <c r="J88" s="132" t="s">
        <v>1743</v>
      </c>
      <c r="K88" s="133" t="s">
        <v>732</v>
      </c>
      <c r="L88" s="134" t="str">
        <f t="shared" si="20"/>
        <v>N/A</v>
      </c>
    </row>
    <row r="89" spans="1:12" x14ac:dyDescent="0.2">
      <c r="A89" s="45" t="s">
        <v>1261</v>
      </c>
      <c r="B89" s="136" t="s">
        <v>217</v>
      </c>
      <c r="C89" s="150">
        <v>0</v>
      </c>
      <c r="D89" s="138" t="str">
        <f t="shared" si="34"/>
        <v>N/A</v>
      </c>
      <c r="E89" s="150">
        <v>0</v>
      </c>
      <c r="F89" s="138" t="str">
        <f t="shared" si="35"/>
        <v>N/A</v>
      </c>
      <c r="G89" s="150">
        <v>0</v>
      </c>
      <c r="H89" s="138" t="str">
        <f t="shared" si="36"/>
        <v>N/A</v>
      </c>
      <c r="I89" s="132" t="s">
        <v>1743</v>
      </c>
      <c r="J89" s="132" t="s">
        <v>1743</v>
      </c>
      <c r="K89" s="133" t="s">
        <v>732</v>
      </c>
      <c r="L89" s="134" t="str">
        <f t="shared" si="20"/>
        <v>N/A</v>
      </c>
    </row>
    <row r="90" spans="1:12" x14ac:dyDescent="0.2">
      <c r="A90" s="45" t="s">
        <v>1262</v>
      </c>
      <c r="B90" s="136" t="s">
        <v>217</v>
      </c>
      <c r="C90" s="150">
        <v>0</v>
      </c>
      <c r="D90" s="138" t="str">
        <f t="shared" si="34"/>
        <v>N/A</v>
      </c>
      <c r="E90" s="150">
        <v>0</v>
      </c>
      <c r="F90" s="138" t="str">
        <f t="shared" si="35"/>
        <v>N/A</v>
      </c>
      <c r="G90" s="150">
        <v>0</v>
      </c>
      <c r="H90" s="138" t="str">
        <f t="shared" si="36"/>
        <v>N/A</v>
      </c>
      <c r="I90" s="132" t="s">
        <v>1743</v>
      </c>
      <c r="J90" s="132" t="s">
        <v>1743</v>
      </c>
      <c r="K90" s="133" t="s">
        <v>732</v>
      </c>
      <c r="L90" s="134" t="str">
        <f t="shared" si="20"/>
        <v>N/A</v>
      </c>
    </row>
    <row r="91" spans="1:12" x14ac:dyDescent="0.2">
      <c r="A91" s="45" t="s">
        <v>1263</v>
      </c>
      <c r="B91" s="136" t="s">
        <v>217</v>
      </c>
      <c r="C91" s="150">
        <v>0</v>
      </c>
      <c r="D91" s="138" t="str">
        <f t="shared" si="34"/>
        <v>N/A</v>
      </c>
      <c r="E91" s="150">
        <v>0</v>
      </c>
      <c r="F91" s="138" t="str">
        <f t="shared" si="35"/>
        <v>N/A</v>
      </c>
      <c r="G91" s="150">
        <v>0</v>
      </c>
      <c r="H91" s="138" t="str">
        <f t="shared" si="36"/>
        <v>N/A</v>
      </c>
      <c r="I91" s="132" t="s">
        <v>1743</v>
      </c>
      <c r="J91" s="132" t="s">
        <v>1743</v>
      </c>
      <c r="K91" s="133" t="s">
        <v>732</v>
      </c>
      <c r="L91" s="134" t="str">
        <f t="shared" si="20"/>
        <v>N/A</v>
      </c>
    </row>
    <row r="92" spans="1:12" x14ac:dyDescent="0.2">
      <c r="A92" s="45" t="s">
        <v>1264</v>
      </c>
      <c r="B92" s="136" t="s">
        <v>217</v>
      </c>
      <c r="C92" s="150">
        <v>0</v>
      </c>
      <c r="D92" s="138" t="str">
        <f t="shared" si="34"/>
        <v>N/A</v>
      </c>
      <c r="E92" s="150">
        <v>0</v>
      </c>
      <c r="F92" s="138" t="str">
        <f t="shared" si="35"/>
        <v>N/A</v>
      </c>
      <c r="G92" s="150">
        <v>0</v>
      </c>
      <c r="H92" s="138" t="str">
        <f t="shared" si="36"/>
        <v>N/A</v>
      </c>
      <c r="I92" s="132" t="s">
        <v>1743</v>
      </c>
      <c r="J92" s="132" t="s">
        <v>1743</v>
      </c>
      <c r="K92" s="133" t="s">
        <v>732</v>
      </c>
      <c r="L92" s="134" t="str">
        <f t="shared" si="20"/>
        <v>N/A</v>
      </c>
    </row>
    <row r="93" spans="1:12" x14ac:dyDescent="0.2">
      <c r="A93" s="45" t="s">
        <v>1265</v>
      </c>
      <c r="B93" s="136" t="s">
        <v>217</v>
      </c>
      <c r="C93" s="150">
        <v>0</v>
      </c>
      <c r="D93" s="138" t="str">
        <f t="shared" si="34"/>
        <v>N/A</v>
      </c>
      <c r="E93" s="150">
        <v>0</v>
      </c>
      <c r="F93" s="138" t="str">
        <f t="shared" si="35"/>
        <v>N/A</v>
      </c>
      <c r="G93" s="150">
        <v>0</v>
      </c>
      <c r="H93" s="138" t="str">
        <f t="shared" si="36"/>
        <v>N/A</v>
      </c>
      <c r="I93" s="132" t="s">
        <v>1743</v>
      </c>
      <c r="J93" s="132" t="s">
        <v>1743</v>
      </c>
      <c r="K93" s="133" t="s">
        <v>732</v>
      </c>
      <c r="L93" s="134" t="str">
        <f t="shared" si="20"/>
        <v>N/A</v>
      </c>
    </row>
    <row r="94" spans="1:12" x14ac:dyDescent="0.2">
      <c r="A94" s="45" t="s">
        <v>1266</v>
      </c>
      <c r="B94" s="136" t="s">
        <v>217</v>
      </c>
      <c r="C94" s="150">
        <v>0</v>
      </c>
      <c r="D94" s="138" t="str">
        <f t="shared" si="34"/>
        <v>N/A</v>
      </c>
      <c r="E94" s="150">
        <v>0</v>
      </c>
      <c r="F94" s="138" t="str">
        <f t="shared" si="35"/>
        <v>N/A</v>
      </c>
      <c r="G94" s="150">
        <v>0</v>
      </c>
      <c r="H94" s="138" t="str">
        <f t="shared" si="36"/>
        <v>N/A</v>
      </c>
      <c r="I94" s="132" t="s">
        <v>1743</v>
      </c>
      <c r="J94" s="132" t="s">
        <v>1743</v>
      </c>
      <c r="K94" s="133" t="s">
        <v>732</v>
      </c>
      <c r="L94" s="134" t="str">
        <f t="shared" si="20"/>
        <v>N/A</v>
      </c>
    </row>
    <row r="95" spans="1:12" x14ac:dyDescent="0.2">
      <c r="A95" s="45" t="s">
        <v>1267</v>
      </c>
      <c r="B95" s="135" t="s">
        <v>217</v>
      </c>
      <c r="C95" s="140">
        <v>0</v>
      </c>
      <c r="D95" s="130" t="str">
        <f t="shared" si="34"/>
        <v>N/A</v>
      </c>
      <c r="E95" s="140">
        <v>0</v>
      </c>
      <c r="F95" s="130" t="str">
        <f t="shared" si="35"/>
        <v>N/A</v>
      </c>
      <c r="G95" s="140">
        <v>0</v>
      </c>
      <c r="H95" s="130" t="str">
        <f t="shared" si="36"/>
        <v>N/A</v>
      </c>
      <c r="I95" s="139" t="s">
        <v>1743</v>
      </c>
      <c r="J95" s="139" t="s">
        <v>1743</v>
      </c>
      <c r="K95" s="135" t="s">
        <v>732</v>
      </c>
      <c r="L95" s="134" t="str">
        <f t="shared" si="20"/>
        <v>N/A</v>
      </c>
    </row>
    <row r="96" spans="1:12" x14ac:dyDescent="0.2">
      <c r="A96" s="45" t="s">
        <v>1268</v>
      </c>
      <c r="B96" s="135" t="s">
        <v>217</v>
      </c>
      <c r="C96" s="140">
        <v>0</v>
      </c>
      <c r="D96" s="130" t="str">
        <f t="shared" si="34"/>
        <v>N/A</v>
      </c>
      <c r="E96" s="140">
        <v>0</v>
      </c>
      <c r="F96" s="130" t="str">
        <f t="shared" si="35"/>
        <v>N/A</v>
      </c>
      <c r="G96" s="140">
        <v>0</v>
      </c>
      <c r="H96" s="130" t="str">
        <f t="shared" si="36"/>
        <v>N/A</v>
      </c>
      <c r="I96" s="139" t="s">
        <v>1743</v>
      </c>
      <c r="J96" s="139" t="s">
        <v>1743</v>
      </c>
      <c r="K96" s="135" t="s">
        <v>732</v>
      </c>
      <c r="L96" s="134" t="str">
        <f t="shared" si="20"/>
        <v>N/A</v>
      </c>
    </row>
    <row r="97" spans="1:12" x14ac:dyDescent="0.2">
      <c r="A97" s="45" t="s">
        <v>1269</v>
      </c>
      <c r="B97" s="136" t="s">
        <v>217</v>
      </c>
      <c r="C97" s="150">
        <v>0</v>
      </c>
      <c r="D97" s="138" t="str">
        <f t="shared" si="34"/>
        <v>N/A</v>
      </c>
      <c r="E97" s="150">
        <v>0</v>
      </c>
      <c r="F97" s="138" t="str">
        <f t="shared" si="35"/>
        <v>N/A</v>
      </c>
      <c r="G97" s="150">
        <v>0</v>
      </c>
      <c r="H97" s="138" t="str">
        <f t="shared" si="36"/>
        <v>N/A</v>
      </c>
      <c r="I97" s="132" t="s">
        <v>1743</v>
      </c>
      <c r="J97" s="132" t="s">
        <v>1743</v>
      </c>
      <c r="K97" s="133" t="s">
        <v>732</v>
      </c>
      <c r="L97" s="134" t="str">
        <f t="shared" si="20"/>
        <v>N/A</v>
      </c>
    </row>
    <row r="98" spans="1:12" x14ac:dyDescent="0.2">
      <c r="A98" s="45" t="s">
        <v>1270</v>
      </c>
      <c r="B98" s="136" t="s">
        <v>217</v>
      </c>
      <c r="C98" s="150">
        <v>6.2266641257000002</v>
      </c>
      <c r="D98" s="138" t="str">
        <f t="shared" si="34"/>
        <v>N/A</v>
      </c>
      <c r="E98" s="150">
        <v>5.7177517727999998</v>
      </c>
      <c r="F98" s="138" t="str">
        <f t="shared" si="35"/>
        <v>N/A</v>
      </c>
      <c r="G98" s="150">
        <v>6.8530394668000003</v>
      </c>
      <c r="H98" s="138" t="str">
        <f t="shared" si="36"/>
        <v>N/A</v>
      </c>
      <c r="I98" s="132">
        <v>-8.17</v>
      </c>
      <c r="J98" s="132">
        <v>19.86</v>
      </c>
      <c r="K98" s="133" t="s">
        <v>732</v>
      </c>
      <c r="L98" s="134" t="str">
        <f t="shared" si="20"/>
        <v>Yes</v>
      </c>
    </row>
    <row r="99" spans="1:12" x14ac:dyDescent="0.2">
      <c r="A99" s="45" t="s">
        <v>1271</v>
      </c>
      <c r="B99" s="153" t="s">
        <v>282</v>
      </c>
      <c r="C99" s="150">
        <v>0</v>
      </c>
      <c r="D99" s="138" t="str">
        <f>IF($B99="N/A","N/A",IF(C99&gt;=5,"No",IF(C99&lt;0,"No","Yes")))</f>
        <v>Yes</v>
      </c>
      <c r="E99" s="150">
        <v>0</v>
      </c>
      <c r="F99" s="138" t="str">
        <f>IF($B99="N/A","N/A",IF(E99&gt;=5,"No",IF(E99&lt;0,"No","Yes")))</f>
        <v>Yes</v>
      </c>
      <c r="G99" s="150">
        <v>0</v>
      </c>
      <c r="H99" s="138" t="str">
        <f>IF($B99="N/A","N/A",IF(G99&gt;=5,"No",IF(G99&lt;0,"No","Yes")))</f>
        <v>Yes</v>
      </c>
      <c r="I99" s="132" t="s">
        <v>1743</v>
      </c>
      <c r="J99" s="132" t="s">
        <v>1743</v>
      </c>
      <c r="K99" s="133" t="s">
        <v>732</v>
      </c>
      <c r="L99" s="134" t="str">
        <f t="shared" si="20"/>
        <v>N/A</v>
      </c>
    </row>
    <row r="100" spans="1:12" x14ac:dyDescent="0.2">
      <c r="A100" s="45" t="s">
        <v>107</v>
      </c>
      <c r="B100" s="136" t="s">
        <v>217</v>
      </c>
      <c r="C100" s="137">
        <v>317051449</v>
      </c>
      <c r="D100" s="138" t="str">
        <f>IF($B100="N/A","N/A",IF(C100&gt;10,"No",IF(C100&lt;-10,"No","Yes")))</f>
        <v>N/A</v>
      </c>
      <c r="E100" s="137">
        <v>342639534</v>
      </c>
      <c r="F100" s="138" t="str">
        <f>IF($B100="N/A","N/A",IF(E100&gt;10,"No",IF(E100&lt;-10,"No","Yes")))</f>
        <v>N/A</v>
      </c>
      <c r="G100" s="137">
        <v>481357225</v>
      </c>
      <c r="H100" s="138" t="str">
        <f>IF($B100="N/A","N/A",IF(G100&gt;10,"No",IF(G100&lt;-10,"No","Yes")))</f>
        <v>N/A</v>
      </c>
      <c r="I100" s="132">
        <v>8.0709999999999997</v>
      </c>
      <c r="J100" s="132">
        <v>40.49</v>
      </c>
      <c r="K100" s="133" t="s">
        <v>732</v>
      </c>
      <c r="L100" s="134" t="str">
        <f t="shared" ref="L100:L111" si="38">IF(J100="Div by 0", "N/A", IF(K100="N/A","N/A", IF(J100&gt;VALUE(MID(K100,1,2)), "No", IF(J100&lt;-1*VALUE(MID(K100,1,2)), "No", "Yes"))))</f>
        <v>No</v>
      </c>
    </row>
    <row r="101" spans="1:12" x14ac:dyDescent="0.2">
      <c r="A101" s="45" t="s">
        <v>455</v>
      </c>
      <c r="B101" s="136" t="s">
        <v>217</v>
      </c>
      <c r="C101" s="137">
        <v>306788983</v>
      </c>
      <c r="D101" s="138" t="str">
        <f>IF($B101="N/A","N/A",IF(C101&gt;10,"No",IF(C101&lt;-10,"No","Yes")))</f>
        <v>N/A</v>
      </c>
      <c r="E101" s="137">
        <v>326953231</v>
      </c>
      <c r="F101" s="138" t="str">
        <f>IF($B101="N/A","N/A",IF(E101&gt;10,"No",IF(E101&lt;-10,"No","Yes")))</f>
        <v>N/A</v>
      </c>
      <c r="G101" s="137">
        <v>463578023</v>
      </c>
      <c r="H101" s="138" t="str">
        <f>IF($B101="N/A","N/A",IF(G101&gt;10,"No",IF(G101&lt;-10,"No","Yes")))</f>
        <v>N/A</v>
      </c>
      <c r="I101" s="132">
        <v>6.5730000000000004</v>
      </c>
      <c r="J101" s="132">
        <v>41.79</v>
      </c>
      <c r="K101" s="133" t="s">
        <v>732</v>
      </c>
      <c r="L101" s="134" t="str">
        <f t="shared" si="38"/>
        <v>No</v>
      </c>
    </row>
    <row r="102" spans="1:12" x14ac:dyDescent="0.2">
      <c r="A102" s="45" t="s">
        <v>456</v>
      </c>
      <c r="B102" s="136" t="s">
        <v>217</v>
      </c>
      <c r="C102" s="137">
        <v>10262466</v>
      </c>
      <c r="D102" s="138" t="str">
        <f>IF($B102="N/A","N/A",IF(C102&gt;10,"No",IF(C102&lt;-10,"No","Yes")))</f>
        <v>N/A</v>
      </c>
      <c r="E102" s="137">
        <v>15686303</v>
      </c>
      <c r="F102" s="138" t="str">
        <f>IF($B102="N/A","N/A",IF(E102&gt;10,"No",IF(E102&lt;-10,"No","Yes")))</f>
        <v>N/A</v>
      </c>
      <c r="G102" s="137">
        <v>17779202</v>
      </c>
      <c r="H102" s="138" t="str">
        <f>IF($B102="N/A","N/A",IF(G102&gt;10,"No",IF(G102&lt;-10,"No","Yes")))</f>
        <v>N/A</v>
      </c>
      <c r="I102" s="132">
        <v>52.85</v>
      </c>
      <c r="J102" s="132">
        <v>13.34</v>
      </c>
      <c r="K102" s="133" t="s">
        <v>732</v>
      </c>
      <c r="L102" s="134" t="str">
        <f t="shared" si="38"/>
        <v>Yes</v>
      </c>
    </row>
    <row r="103" spans="1:12" x14ac:dyDescent="0.2">
      <c r="A103" s="45" t="s">
        <v>457</v>
      </c>
      <c r="B103" s="136" t="s">
        <v>217</v>
      </c>
      <c r="C103" s="137">
        <v>0</v>
      </c>
      <c r="D103" s="138" t="str">
        <f>IF($B103="N/A","N/A",IF(C103&gt;10,"No",IF(C103&lt;-10,"No","Yes")))</f>
        <v>N/A</v>
      </c>
      <c r="E103" s="137">
        <v>0</v>
      </c>
      <c r="F103" s="138" t="str">
        <f>IF($B103="N/A","N/A",IF(E103&gt;10,"No",IF(E103&lt;-10,"No","Yes")))</f>
        <v>N/A</v>
      </c>
      <c r="G103" s="137">
        <v>0</v>
      </c>
      <c r="H103" s="138" t="str">
        <f>IF($B103="N/A","N/A",IF(G103&gt;10,"No",IF(G103&lt;-10,"No","Yes")))</f>
        <v>N/A</v>
      </c>
      <c r="I103" s="132" t="s">
        <v>1743</v>
      </c>
      <c r="J103" s="132" t="s">
        <v>1743</v>
      </c>
      <c r="K103" s="133" t="s">
        <v>732</v>
      </c>
      <c r="L103" s="134" t="str">
        <f t="shared" si="38"/>
        <v>N/A</v>
      </c>
    </row>
    <row r="104" spans="1:12" x14ac:dyDescent="0.2">
      <c r="A104" s="45" t="s">
        <v>108</v>
      </c>
      <c r="B104" s="154" t="s">
        <v>299</v>
      </c>
      <c r="C104" s="150">
        <v>0.92286816390000004</v>
      </c>
      <c r="D104" s="138" t="str">
        <f>IF($B104="N/A","N/A",IF(C104&gt;2,"No",IF(C104&lt;0.9,"No","Yes")))</f>
        <v>Yes</v>
      </c>
      <c r="E104" s="150">
        <v>0.91766892470000005</v>
      </c>
      <c r="F104" s="138" t="str">
        <f>IF($B104="N/A","N/A",IF(E104&gt;2,"No",IF(E104&lt;0.9,"No","Yes")))</f>
        <v>Yes</v>
      </c>
      <c r="G104" s="150">
        <v>1.003497254</v>
      </c>
      <c r="H104" s="138" t="str">
        <f>IF($B104="N/A","N/A",IF(G104&gt;2,"No",IF(G104&lt;0.9,"No","Yes")))</f>
        <v>Yes</v>
      </c>
      <c r="I104" s="132">
        <v>-0.56299999999999994</v>
      </c>
      <c r="J104" s="132">
        <v>9.3529999999999998</v>
      </c>
      <c r="K104" s="133" t="s">
        <v>732</v>
      </c>
      <c r="L104" s="134" t="str">
        <f t="shared" si="38"/>
        <v>Yes</v>
      </c>
    </row>
    <row r="105" spans="1:12" x14ac:dyDescent="0.2">
      <c r="A105" s="45" t="s">
        <v>458</v>
      </c>
      <c r="B105" s="154" t="s">
        <v>299</v>
      </c>
      <c r="C105" s="150">
        <v>1.0036061364</v>
      </c>
      <c r="D105" s="138" t="str">
        <f>IF($B105="N/A","N/A",IF(C105&gt;2,"No",IF(C105&lt;0.9,"No","Yes")))</f>
        <v>Yes</v>
      </c>
      <c r="E105" s="150">
        <v>0.92616713350000002</v>
      </c>
      <c r="F105" s="138" t="str">
        <f>IF($B105="N/A","N/A",IF(E105&gt;2,"No",IF(E105&lt;0.9,"No","Yes")))</f>
        <v>Yes</v>
      </c>
      <c r="G105" s="150">
        <v>1.0079311031</v>
      </c>
      <c r="H105" s="138" t="str">
        <f>IF($B105="N/A","N/A",IF(G105&gt;2,"No",IF(G105&lt;0.9,"No","Yes")))</f>
        <v>Yes</v>
      </c>
      <c r="I105" s="132">
        <v>-7.72</v>
      </c>
      <c r="J105" s="132">
        <v>8.8279999999999994</v>
      </c>
      <c r="K105" s="133" t="s">
        <v>732</v>
      </c>
      <c r="L105" s="134" t="str">
        <f t="shared" si="38"/>
        <v>Yes</v>
      </c>
    </row>
    <row r="106" spans="1:12" x14ac:dyDescent="0.2">
      <c r="A106" s="45" t="s">
        <v>459</v>
      </c>
      <c r="B106" s="154" t="s">
        <v>299</v>
      </c>
      <c r="C106" s="150">
        <v>0.7328870167</v>
      </c>
      <c r="D106" s="138" t="str">
        <f>IF($B106="N/A","N/A",IF(C106&gt;2,"No",IF(C106&lt;0.9,"No","Yes")))</f>
        <v>No</v>
      </c>
      <c r="E106" s="150">
        <v>0.89733112810000004</v>
      </c>
      <c r="F106" s="138" t="str">
        <f>IF($B106="N/A","N/A",IF(E106&gt;2,"No",IF(E106&lt;0.9,"No","Yes")))</f>
        <v>No</v>
      </c>
      <c r="G106" s="150">
        <v>0.99167851569999999</v>
      </c>
      <c r="H106" s="138" t="str">
        <f>IF($B106="N/A","N/A",IF(G106&gt;2,"No",IF(G106&lt;0.9,"No","Yes")))</f>
        <v>Yes</v>
      </c>
      <c r="I106" s="132">
        <v>22.44</v>
      </c>
      <c r="J106" s="132">
        <v>10.51</v>
      </c>
      <c r="K106" s="133" t="s">
        <v>732</v>
      </c>
      <c r="L106" s="134" t="str">
        <f t="shared" si="38"/>
        <v>Yes</v>
      </c>
    </row>
    <row r="107" spans="1:12" x14ac:dyDescent="0.2">
      <c r="A107" s="45" t="s">
        <v>460</v>
      </c>
      <c r="B107" s="154" t="s">
        <v>299</v>
      </c>
      <c r="C107" s="150" t="s">
        <v>1743</v>
      </c>
      <c r="D107" s="138" t="str">
        <f>IF($B107="N/A","N/A",IF(C107&gt;2,"No",IF(C107&lt;0.9,"No","Yes")))</f>
        <v>No</v>
      </c>
      <c r="E107" s="150" t="s">
        <v>1743</v>
      </c>
      <c r="F107" s="138" t="str">
        <f>IF($B107="N/A","N/A",IF(E107&gt;2,"No",IF(E107&lt;0.9,"No","Yes")))</f>
        <v>No</v>
      </c>
      <c r="G107" s="150" t="s">
        <v>1743</v>
      </c>
      <c r="H107" s="138" t="str">
        <f>IF($B107="N/A","N/A",IF(G107&gt;2,"No",IF(G107&lt;0.9,"No","Yes")))</f>
        <v>No</v>
      </c>
      <c r="I107" s="132" t="s">
        <v>1743</v>
      </c>
      <c r="J107" s="132" t="s">
        <v>1743</v>
      </c>
      <c r="K107" s="133" t="s">
        <v>732</v>
      </c>
      <c r="L107" s="134" t="str">
        <f t="shared" si="38"/>
        <v>N/A</v>
      </c>
    </row>
    <row r="108" spans="1:12" x14ac:dyDescent="0.2">
      <c r="A108" s="45" t="s">
        <v>1272</v>
      </c>
      <c r="B108" s="136" t="s">
        <v>217</v>
      </c>
      <c r="C108" s="137">
        <v>197.57431141000001</v>
      </c>
      <c r="D108" s="138" t="str">
        <f>IF($B108="N/A","N/A",IF(C108&gt;10,"No",IF(C108&lt;-10,"No","Yes")))</f>
        <v>N/A</v>
      </c>
      <c r="E108" s="137">
        <v>201.46461517</v>
      </c>
      <c r="F108" s="138" t="str">
        <f>IF($B108="N/A","N/A",IF(E108&gt;10,"No",IF(E108&lt;-10,"No","Yes")))</f>
        <v>N/A</v>
      </c>
      <c r="G108" s="137">
        <v>246.00737831999999</v>
      </c>
      <c r="H108" s="138" t="str">
        <f>IF($B108="N/A","N/A",IF(G108&gt;10,"No",IF(G108&lt;-10,"No","Yes")))</f>
        <v>N/A</v>
      </c>
      <c r="I108" s="132">
        <v>1.9690000000000001</v>
      </c>
      <c r="J108" s="132">
        <v>22.11</v>
      </c>
      <c r="K108" s="133" t="s">
        <v>732</v>
      </c>
      <c r="L108" s="134" t="str">
        <f t="shared" si="38"/>
        <v>Yes</v>
      </c>
    </row>
    <row r="109" spans="1:12" x14ac:dyDescent="0.2">
      <c r="A109" s="45" t="s">
        <v>1273</v>
      </c>
      <c r="B109" s="136" t="s">
        <v>217</v>
      </c>
      <c r="C109" s="137">
        <v>272.42622827000002</v>
      </c>
      <c r="D109" s="138" t="str">
        <f>IF($B109="N/A","N/A",IF(C109&gt;10,"No",IF(C109&lt;-10,"No","Yes")))</f>
        <v>N/A</v>
      </c>
      <c r="E109" s="137">
        <v>272.57005385000002</v>
      </c>
      <c r="F109" s="138" t="str">
        <f>IF($B109="N/A","N/A",IF(E109&gt;10,"No",IF(E109&lt;-10,"No","Yes")))</f>
        <v>N/A</v>
      </c>
      <c r="G109" s="137">
        <v>325.80284268999998</v>
      </c>
      <c r="H109" s="138" t="str">
        <f>IF($B109="N/A","N/A",IF(G109&gt;10,"No",IF(G109&lt;-10,"No","Yes")))</f>
        <v>N/A</v>
      </c>
      <c r="I109" s="132">
        <v>5.28E-2</v>
      </c>
      <c r="J109" s="132">
        <v>19.53</v>
      </c>
      <c r="K109" s="133" t="s">
        <v>732</v>
      </c>
      <c r="L109" s="134" t="str">
        <f t="shared" si="38"/>
        <v>Yes</v>
      </c>
    </row>
    <row r="110" spans="1:12" x14ac:dyDescent="0.2">
      <c r="A110" s="45" t="s">
        <v>1274</v>
      </c>
      <c r="B110" s="136" t="s">
        <v>217</v>
      </c>
      <c r="C110" s="137">
        <v>21.443395516999999</v>
      </c>
      <c r="D110" s="138" t="str">
        <f>IF($B110="N/A","N/A",IF(C110&gt;10,"No",IF(C110&lt;-10,"No","Yes")))</f>
        <v>N/A</v>
      </c>
      <c r="E110" s="137">
        <v>31.296055847000002</v>
      </c>
      <c r="F110" s="138" t="str">
        <f>IF($B110="N/A","N/A",IF(E110&gt;10,"No",IF(E110&lt;-10,"No","Yes")))</f>
        <v>N/A</v>
      </c>
      <c r="G110" s="137">
        <v>33.306922643</v>
      </c>
      <c r="H110" s="138" t="str">
        <f>IF($B110="N/A","N/A",IF(G110&gt;10,"No",IF(G110&lt;-10,"No","Yes")))</f>
        <v>N/A</v>
      </c>
      <c r="I110" s="132">
        <v>45.95</v>
      </c>
      <c r="J110" s="132">
        <v>6.4249999999999998</v>
      </c>
      <c r="K110" s="133" t="s">
        <v>732</v>
      </c>
      <c r="L110" s="134" t="str">
        <f t="shared" si="38"/>
        <v>Yes</v>
      </c>
    </row>
    <row r="111" spans="1:12" x14ac:dyDescent="0.2">
      <c r="A111" s="45" t="s">
        <v>1275</v>
      </c>
      <c r="B111" s="136" t="s">
        <v>217</v>
      </c>
      <c r="C111" s="137" t="s">
        <v>1743</v>
      </c>
      <c r="D111" s="138" t="str">
        <f>IF($B111="N/A","N/A",IF(C111&gt;10,"No",IF(C111&lt;-10,"No","Yes")))</f>
        <v>N/A</v>
      </c>
      <c r="E111" s="137" t="s">
        <v>1743</v>
      </c>
      <c r="F111" s="138" t="str">
        <f>IF($B111="N/A","N/A",IF(E111&gt;10,"No",IF(E111&lt;-10,"No","Yes")))</f>
        <v>N/A</v>
      </c>
      <c r="G111" s="137" t="s">
        <v>1743</v>
      </c>
      <c r="H111" s="138" t="str">
        <f>IF($B111="N/A","N/A",IF(G111&gt;10,"No",IF(G111&lt;-10,"No","Yes")))</f>
        <v>N/A</v>
      </c>
      <c r="I111" s="132" t="s">
        <v>1743</v>
      </c>
      <c r="J111" s="132" t="s">
        <v>1743</v>
      </c>
      <c r="K111" s="133" t="s">
        <v>732</v>
      </c>
      <c r="L111" s="134" t="str">
        <f t="shared" si="38"/>
        <v>N/A</v>
      </c>
    </row>
    <row r="112" spans="1:12" x14ac:dyDescent="0.2">
      <c r="A112" s="45" t="s">
        <v>329</v>
      </c>
      <c r="B112" s="135" t="s">
        <v>300</v>
      </c>
      <c r="C112" s="150">
        <v>98.436284182999998</v>
      </c>
      <c r="D112" s="138" t="str">
        <f>IF(OR($B112="N/A",$C112="N/A"),"N/A",IF(C112&gt;98,"Yes","No"))</f>
        <v>Yes</v>
      </c>
      <c r="E112" s="150">
        <v>98.934940307999995</v>
      </c>
      <c r="F112" s="138" t="str">
        <f>IF(OR($B112="N/A",$E112="N/A"),"N/A",IF(E112&gt;98,"Yes","No"))</f>
        <v>Yes</v>
      </c>
      <c r="G112" s="150">
        <v>99.832368617</v>
      </c>
      <c r="H112" s="138" t="str">
        <f t="shared" ref="H112:H115" si="39">IF($B112="N/A","N/A",IF(G112&gt;98,"Yes","No"))</f>
        <v>Yes</v>
      </c>
      <c r="I112" s="132">
        <v>0.50660000000000005</v>
      </c>
      <c r="J112" s="132">
        <v>0.90710000000000002</v>
      </c>
      <c r="K112" s="133" t="s">
        <v>732</v>
      </c>
      <c r="L112" s="134" t="str">
        <f>IF(J112="Div by 0", "N/A", IF(OR(J112="N/A",K112="N/A"),"N/A", IF(J112&gt;VALUE(MID(K112,1,2)), "No", IF(J112&lt;-1*VALUE(MID(K112,1,2)), "No", "Yes"))))</f>
        <v>Yes</v>
      </c>
    </row>
    <row r="113" spans="1:12" x14ac:dyDescent="0.2">
      <c r="A113" s="45" t="s">
        <v>461</v>
      </c>
      <c r="B113" s="135" t="s">
        <v>300</v>
      </c>
      <c r="C113" s="150">
        <v>98.881361548000001</v>
      </c>
      <c r="D113" s="138" t="str">
        <f t="shared" ref="D113:D115" si="40">IF(OR($B113="N/A",$C113="N/A"),"N/A",IF(C113&gt;98,"Yes","No"))</f>
        <v>Yes</v>
      </c>
      <c r="E113" s="150">
        <v>99.111702750999996</v>
      </c>
      <c r="F113" s="138" t="str">
        <f t="shared" ref="F113:F115" si="41">IF(OR($B113="N/A",$E113="N/A"),"N/A",IF(E113&gt;98,"Yes","No"))</f>
        <v>Yes</v>
      </c>
      <c r="G113" s="150">
        <v>99.692323023</v>
      </c>
      <c r="H113" s="138" t="str">
        <f t="shared" si="39"/>
        <v>Yes</v>
      </c>
      <c r="I113" s="132">
        <v>0.2329</v>
      </c>
      <c r="J113" s="132">
        <v>0.58579999999999999</v>
      </c>
      <c r="K113" s="133" t="s">
        <v>732</v>
      </c>
      <c r="L113" s="134" t="str">
        <f t="shared" ref="L113:L115" si="42">IF(J113="Div by 0", "N/A", IF(OR(J113="N/A",K113="N/A"),"N/A", IF(J113&gt;VALUE(MID(K113,1,2)), "No", IF(J113&lt;-1*VALUE(MID(K113,1,2)), "No", "Yes"))))</f>
        <v>Yes</v>
      </c>
    </row>
    <row r="114" spans="1:12" x14ac:dyDescent="0.2">
      <c r="A114" s="45" t="s">
        <v>462</v>
      </c>
      <c r="B114" s="135" t="s">
        <v>300</v>
      </c>
      <c r="C114" s="150">
        <v>96.683498534999998</v>
      </c>
      <c r="D114" s="138" t="str">
        <f t="shared" si="40"/>
        <v>No</v>
      </c>
      <c r="E114" s="150">
        <v>98.172717403999997</v>
      </c>
      <c r="F114" s="138" t="str">
        <f t="shared" si="41"/>
        <v>Yes</v>
      </c>
      <c r="G114" s="150">
        <v>98.282208589000007</v>
      </c>
      <c r="H114" s="138" t="str">
        <f t="shared" si="39"/>
        <v>Yes</v>
      </c>
      <c r="I114" s="132">
        <v>1.54</v>
      </c>
      <c r="J114" s="132">
        <v>0.1115</v>
      </c>
      <c r="K114" s="133" t="s">
        <v>732</v>
      </c>
      <c r="L114" s="134" t="str">
        <f t="shared" si="42"/>
        <v>Yes</v>
      </c>
    </row>
    <row r="115" spans="1:12" x14ac:dyDescent="0.2">
      <c r="A115" s="45" t="s">
        <v>463</v>
      </c>
      <c r="B115" s="135" t="s">
        <v>300</v>
      </c>
      <c r="C115" s="150" t="s">
        <v>1743</v>
      </c>
      <c r="D115" s="138" t="str">
        <f t="shared" si="40"/>
        <v>Yes</v>
      </c>
      <c r="E115" s="150" t="s">
        <v>1743</v>
      </c>
      <c r="F115" s="138" t="str">
        <f t="shared" si="41"/>
        <v>Yes</v>
      </c>
      <c r="G115" s="150" t="s">
        <v>1743</v>
      </c>
      <c r="H115" s="138" t="str">
        <f t="shared" si="39"/>
        <v>Yes</v>
      </c>
      <c r="I115" s="132" t="s">
        <v>1743</v>
      </c>
      <c r="J115" s="132" t="s">
        <v>1743</v>
      </c>
      <c r="K115" s="133" t="s">
        <v>732</v>
      </c>
      <c r="L115" s="134" t="str">
        <f t="shared" si="42"/>
        <v>N/A</v>
      </c>
    </row>
    <row r="116" spans="1:12" x14ac:dyDescent="0.2">
      <c r="A116" s="3" t="s">
        <v>464</v>
      </c>
      <c r="B116" s="135" t="s">
        <v>217</v>
      </c>
      <c r="C116" s="155">
        <v>160643</v>
      </c>
      <c r="D116" s="138" t="str">
        <f>IF($B116="N/A","N/A",IF(C116&gt;10,"No",IF(C116&lt;-10,"No","Yes")))</f>
        <v>N/A</v>
      </c>
      <c r="E116" s="155">
        <v>166939</v>
      </c>
      <c r="F116" s="138" t="str">
        <f>IF($B116="N/A","N/A",IF(E116&gt;10,"No",IF(E116&lt;-10,"No","Yes")))</f>
        <v>N/A</v>
      </c>
      <c r="G116" s="155">
        <v>209388</v>
      </c>
      <c r="H116" s="138" t="str">
        <f>IF($B116="N/A","N/A",IF(G116&gt;10,"No",IF(G116&lt;-10,"No","Yes")))</f>
        <v>N/A</v>
      </c>
      <c r="I116" s="132">
        <v>3.919</v>
      </c>
      <c r="J116" s="132">
        <v>25.43</v>
      </c>
      <c r="K116" s="135" t="s">
        <v>732</v>
      </c>
      <c r="L116" s="134" t="str">
        <f>IF(J116="Div by 0", "N/A", IF(OR(J116="N/A",K116="N/A"),"N/A", IF(J116&gt;VALUE(MID(K116,1,2)), "No", IF(J116&lt;-1*VALUE(MID(K116,1,2)), "No", "Yes"))))</f>
        <v>Yes</v>
      </c>
    </row>
    <row r="117" spans="1:12" x14ac:dyDescent="0.2">
      <c r="A117" s="3" t="s">
        <v>215</v>
      </c>
      <c r="B117" s="135" t="s">
        <v>217</v>
      </c>
      <c r="C117" s="150">
        <v>0</v>
      </c>
      <c r="D117" s="138" t="str">
        <f>IF($B117="N/A","N/A",IF(C117&gt;10,"No",IF(C117&lt;-10,"No","Yes")))</f>
        <v>N/A</v>
      </c>
      <c r="E117" s="150">
        <v>35.717837054</v>
      </c>
      <c r="F117" s="138" t="str">
        <f>IF($B117="N/A","N/A",IF(E117&gt;10,"No",IF(E117&lt;-10,"No","Yes")))</f>
        <v>N/A</v>
      </c>
      <c r="G117" s="150">
        <v>57.382466999000002</v>
      </c>
      <c r="H117" s="138" t="str">
        <f>IF($B117="N/A","N/A",IF(G117&gt;10,"No",IF(G117&lt;-10,"No","Yes")))</f>
        <v>N/A</v>
      </c>
      <c r="I117" s="132" t="s">
        <v>1743</v>
      </c>
      <c r="J117" s="132">
        <v>60.65</v>
      </c>
      <c r="K117" s="135" t="s">
        <v>732</v>
      </c>
      <c r="L117" s="134" t="str">
        <f>IF(J117="Div by 0", "N/A", IF(OR(J117="N/A",K117="N/A"),"N/A", IF(J117&gt;VALUE(MID(K117,1,2)), "No", IF(J117&lt;-1*VALUE(MID(K117,1,2)), "No", "Yes"))))</f>
        <v>No</v>
      </c>
    </row>
    <row r="118" spans="1:12" x14ac:dyDescent="0.2">
      <c r="A118" s="4" t="s">
        <v>1630</v>
      </c>
      <c r="B118" s="135" t="s">
        <v>217</v>
      </c>
      <c r="C118" s="131">
        <v>10139019</v>
      </c>
      <c r="D118" s="130" t="str">
        <f>IF($B118="N/A","N/A",IF(C118&gt;10,"No",IF(C118&lt;-10,"No","Yes")))</f>
        <v>N/A</v>
      </c>
      <c r="E118" s="131">
        <v>15561869</v>
      </c>
      <c r="F118" s="130" t="str">
        <f>IF($B118="N/A","N/A",IF(E118&gt;10,"No",IF(E118&lt;-10,"No","Yes")))</f>
        <v>N/A</v>
      </c>
      <c r="G118" s="131">
        <v>19986839</v>
      </c>
      <c r="H118" s="130" t="str">
        <f>IF($B118="N/A","N/A",IF(G118&gt;10,"No",IF(G118&lt;-10,"No","Yes")))</f>
        <v>N/A</v>
      </c>
      <c r="I118" s="139">
        <v>53.48</v>
      </c>
      <c r="J118" s="139">
        <v>28.43</v>
      </c>
      <c r="K118" s="135" t="s">
        <v>732</v>
      </c>
      <c r="L118" s="134" t="str">
        <f>IF(J118="Div by 0", "N/A", IF(K118="N/A","N/A", IF(J118&gt;VALUE(MID(K118,1,2)), "No", IF(J118&lt;-1*VALUE(MID(K118,1,2)), "No", "Yes"))))</f>
        <v>Yes</v>
      </c>
    </row>
    <row r="119" spans="1:12" x14ac:dyDescent="0.2">
      <c r="A119" s="4" t="s">
        <v>1631</v>
      </c>
      <c r="B119" s="135" t="s">
        <v>217</v>
      </c>
      <c r="C119" s="131">
        <v>1114270040</v>
      </c>
      <c r="D119" s="130" t="str">
        <f>IF($B119="N/A","N/A",IF(C119&gt;10,"No",IF(C119&lt;-10,"No","Yes")))</f>
        <v>N/A</v>
      </c>
      <c r="E119" s="131">
        <v>1177631842</v>
      </c>
      <c r="F119" s="130" t="str">
        <f>IF($B119="N/A","N/A",IF(E119&gt;10,"No",IF(E119&lt;-10,"No","Yes")))</f>
        <v>N/A</v>
      </c>
      <c r="G119" s="131">
        <v>1100358397</v>
      </c>
      <c r="H119" s="130" t="str">
        <f>IF($B119="N/A","N/A",IF(G119&gt;10,"No",IF(G119&lt;-10,"No","Yes")))</f>
        <v>N/A</v>
      </c>
      <c r="I119" s="139">
        <v>5.6859999999999999</v>
      </c>
      <c r="J119" s="139">
        <v>-6.56</v>
      </c>
      <c r="K119" s="135" t="s">
        <v>732</v>
      </c>
      <c r="L119" s="134" t="str">
        <f>IF(J119="Div by 0", "N/A", IF(K119="N/A","N/A", IF(J119&gt;VALUE(MID(K119,1,2)), "No", IF(J119&lt;-1*VALUE(MID(K119,1,2)), "No", "Yes"))))</f>
        <v>Yes</v>
      </c>
    </row>
    <row r="120" spans="1:12" x14ac:dyDescent="0.2">
      <c r="A120" s="4" t="s">
        <v>1632</v>
      </c>
      <c r="B120" s="135" t="s">
        <v>217</v>
      </c>
      <c r="C120" s="152">
        <v>45950</v>
      </c>
      <c r="D120" s="130" t="str">
        <f>IF($B120="N/A","N/A",IF(C120&gt;10,"No",IF(C120&lt;-10,"No","Yes")))</f>
        <v>N/A</v>
      </c>
      <c r="E120" s="152">
        <v>47497</v>
      </c>
      <c r="F120" s="130" t="str">
        <f>IF($B120="N/A","N/A",IF(E120&gt;10,"No",IF(E120&lt;-10,"No","Yes")))</f>
        <v>N/A</v>
      </c>
      <c r="G120" s="152">
        <v>48830</v>
      </c>
      <c r="H120" s="130" t="str">
        <f>IF($B120="N/A","N/A",IF(G120&gt;10,"No",IF(G120&lt;-10,"No","Yes")))</f>
        <v>N/A</v>
      </c>
      <c r="I120" s="139">
        <v>3.367</v>
      </c>
      <c r="J120" s="139">
        <v>2.806</v>
      </c>
      <c r="K120" s="135" t="s">
        <v>732</v>
      </c>
      <c r="L120" s="134" t="str">
        <f>IF(J120="Div by 0", "N/A", IF(K120="N/A","N/A", IF(J120&gt;VALUE(MID(K120,1,2)), "No", IF(J120&lt;-1*VALUE(MID(K120,1,2)), "No", "Yes"))))</f>
        <v>Yes</v>
      </c>
    </row>
    <row r="121" spans="1:12" x14ac:dyDescent="0.2">
      <c r="A121" s="4" t="s">
        <v>1633</v>
      </c>
      <c r="B121" s="141" t="s">
        <v>217</v>
      </c>
      <c r="C121" s="152" t="s">
        <v>217</v>
      </c>
      <c r="D121" s="134" t="str">
        <f t="shared" ref="D121:H134" si="43">IF($B121="N/A","N/A",IF(C121&lt;0,"No","Yes"))</f>
        <v>N/A</v>
      </c>
      <c r="E121" s="152">
        <v>9659</v>
      </c>
      <c r="F121" s="134" t="str">
        <f t="shared" si="43"/>
        <v>N/A</v>
      </c>
      <c r="G121" s="152">
        <v>8110</v>
      </c>
      <c r="H121" s="134" t="str">
        <f t="shared" si="43"/>
        <v>N/A</v>
      </c>
      <c r="I121" s="139" t="s">
        <v>217</v>
      </c>
      <c r="J121" s="139">
        <v>-16</v>
      </c>
      <c r="K121" s="141" t="s">
        <v>732</v>
      </c>
      <c r="L121" s="134" t="str">
        <f t="shared" ref="L121:L142" si="44">IF(J121="Div by 0", "N/A", IF(OR(J121="N/A",K121="N/A"),"N/A", IF(J121&gt;VALUE(MID(K121,1,2)), "No", IF(J121&lt;-1*VALUE(MID(K121,1,2)), "No", "Yes"))))</f>
        <v>Yes</v>
      </c>
    </row>
    <row r="122" spans="1:12" x14ac:dyDescent="0.2">
      <c r="A122" s="4" t="s">
        <v>1634</v>
      </c>
      <c r="B122" s="141" t="s">
        <v>217</v>
      </c>
      <c r="C122" s="152" t="s">
        <v>217</v>
      </c>
      <c r="D122" s="134" t="str">
        <f t="shared" si="43"/>
        <v>N/A</v>
      </c>
      <c r="E122" s="152">
        <v>33331</v>
      </c>
      <c r="F122" s="134" t="str">
        <f t="shared" si="43"/>
        <v>N/A</v>
      </c>
      <c r="G122" s="152">
        <v>33558</v>
      </c>
      <c r="H122" s="134" t="str">
        <f t="shared" si="43"/>
        <v>N/A</v>
      </c>
      <c r="I122" s="139" t="s">
        <v>217</v>
      </c>
      <c r="J122" s="139">
        <v>0.68100000000000005</v>
      </c>
      <c r="K122" s="141" t="s">
        <v>732</v>
      </c>
      <c r="L122" s="134" t="str">
        <f t="shared" si="44"/>
        <v>Yes</v>
      </c>
    </row>
    <row r="123" spans="1:12" x14ac:dyDescent="0.2">
      <c r="A123" s="4" t="s">
        <v>1635</v>
      </c>
      <c r="B123" s="141" t="s">
        <v>217</v>
      </c>
      <c r="C123" s="152" t="s">
        <v>217</v>
      </c>
      <c r="D123" s="134" t="str">
        <f t="shared" si="43"/>
        <v>N/A</v>
      </c>
      <c r="E123" s="152">
        <v>3524</v>
      </c>
      <c r="F123" s="134" t="str">
        <f t="shared" si="43"/>
        <v>N/A</v>
      </c>
      <c r="G123" s="152">
        <v>5061</v>
      </c>
      <c r="H123" s="134" t="str">
        <f t="shared" si="43"/>
        <v>N/A</v>
      </c>
      <c r="I123" s="139" t="s">
        <v>217</v>
      </c>
      <c r="J123" s="139">
        <v>43.62</v>
      </c>
      <c r="K123" s="141" t="s">
        <v>732</v>
      </c>
      <c r="L123" s="134" t="str">
        <f t="shared" si="44"/>
        <v>No</v>
      </c>
    </row>
    <row r="124" spans="1:12" x14ac:dyDescent="0.2">
      <c r="A124" s="4" t="s">
        <v>1636</v>
      </c>
      <c r="B124" s="141" t="s">
        <v>217</v>
      </c>
      <c r="C124" s="152" t="s">
        <v>217</v>
      </c>
      <c r="D124" s="134" t="str">
        <f t="shared" si="43"/>
        <v>N/A</v>
      </c>
      <c r="E124" s="152">
        <v>983</v>
      </c>
      <c r="F124" s="134" t="str">
        <f t="shared" si="43"/>
        <v>N/A</v>
      </c>
      <c r="G124" s="152">
        <v>2101</v>
      </c>
      <c r="H124" s="134" t="str">
        <f t="shared" si="43"/>
        <v>N/A</v>
      </c>
      <c r="I124" s="139" t="s">
        <v>217</v>
      </c>
      <c r="J124" s="139">
        <v>113.7</v>
      </c>
      <c r="K124" s="141" t="s">
        <v>732</v>
      </c>
      <c r="L124" s="134" t="str">
        <f t="shared" si="44"/>
        <v>No</v>
      </c>
    </row>
    <row r="125" spans="1:12" x14ac:dyDescent="0.2">
      <c r="A125" s="2" t="s">
        <v>1637</v>
      </c>
      <c r="B125" s="141" t="s">
        <v>217</v>
      </c>
      <c r="C125" s="156" t="s">
        <v>217</v>
      </c>
      <c r="D125" s="134" t="str">
        <f t="shared" si="43"/>
        <v>N/A</v>
      </c>
      <c r="E125" s="156" t="s">
        <v>217</v>
      </c>
      <c r="F125" s="134" t="str">
        <f t="shared" si="43"/>
        <v>N/A</v>
      </c>
      <c r="G125" s="156">
        <v>22.187991312000001</v>
      </c>
      <c r="H125" s="134" t="str">
        <f t="shared" si="43"/>
        <v>N/A</v>
      </c>
      <c r="I125" s="132" t="s">
        <v>217</v>
      </c>
      <c r="J125" s="132" t="s">
        <v>217</v>
      </c>
      <c r="K125" s="135" t="s">
        <v>732</v>
      </c>
      <c r="L125" s="134" t="str">
        <f>IF(J125="Div by 0", "N/A", IF(OR(J125="N/A",K125="N/A"),"N/A", IF(J125&gt;VALUE(MID(K125,1,2)), "No", IF(J125&lt;-1*VALUE(MID(K125,1,2)), "No", "Yes"))))</f>
        <v>N/A</v>
      </c>
    </row>
    <row r="126" spans="1:12" ht="25.5" x14ac:dyDescent="0.2">
      <c r="A126" s="2" t="s">
        <v>1638</v>
      </c>
      <c r="B126" s="141" t="s">
        <v>217</v>
      </c>
      <c r="C126" s="156" t="s">
        <v>217</v>
      </c>
      <c r="D126" s="134" t="str">
        <f t="shared" si="43"/>
        <v>N/A</v>
      </c>
      <c r="E126" s="156" t="s">
        <v>217</v>
      </c>
      <c r="F126" s="134" t="str">
        <f t="shared" si="43"/>
        <v>N/A</v>
      </c>
      <c r="G126" s="156">
        <v>96.078663664999993</v>
      </c>
      <c r="H126" s="134" t="str">
        <f t="shared" si="43"/>
        <v>N/A</v>
      </c>
      <c r="I126" s="132" t="s">
        <v>217</v>
      </c>
      <c r="J126" s="132" t="s">
        <v>217</v>
      </c>
      <c r="K126" s="141" t="s">
        <v>732</v>
      </c>
      <c r="L126" s="134" t="str">
        <f t="shared" ref="L126:L129" si="45">IF(J126="Div by 0", "N/A", IF(OR(J126="N/A",K126="N/A"),"N/A", IF(J126&gt;VALUE(MID(K126,1,2)), "No", IF(J126&lt;-1*VALUE(MID(K126,1,2)), "No", "Yes"))))</f>
        <v>N/A</v>
      </c>
    </row>
    <row r="127" spans="1:12" ht="25.5" x14ac:dyDescent="0.2">
      <c r="A127" s="2" t="s">
        <v>1639</v>
      </c>
      <c r="B127" s="141" t="s">
        <v>217</v>
      </c>
      <c r="C127" s="156" t="s">
        <v>217</v>
      </c>
      <c r="D127" s="134" t="str">
        <f t="shared" si="43"/>
        <v>N/A</v>
      </c>
      <c r="E127" s="156" t="s">
        <v>217</v>
      </c>
      <c r="F127" s="134" t="str">
        <f t="shared" si="43"/>
        <v>N/A</v>
      </c>
      <c r="G127" s="156">
        <v>82.397426768000003</v>
      </c>
      <c r="H127" s="134" t="str">
        <f t="shared" si="43"/>
        <v>N/A</v>
      </c>
      <c r="I127" s="132" t="s">
        <v>217</v>
      </c>
      <c r="J127" s="132" t="s">
        <v>217</v>
      </c>
      <c r="K127" s="141" t="s">
        <v>732</v>
      </c>
      <c r="L127" s="134" t="str">
        <f t="shared" si="45"/>
        <v>N/A</v>
      </c>
    </row>
    <row r="128" spans="1:12" ht="25.5" x14ac:dyDescent="0.2">
      <c r="A128" s="2" t="s">
        <v>1640</v>
      </c>
      <c r="B128" s="141" t="s">
        <v>217</v>
      </c>
      <c r="C128" s="156" t="s">
        <v>217</v>
      </c>
      <c r="D128" s="134" t="str">
        <f t="shared" si="43"/>
        <v>N/A</v>
      </c>
      <c r="E128" s="156" t="s">
        <v>217</v>
      </c>
      <c r="F128" s="134" t="str">
        <f t="shared" si="43"/>
        <v>N/A</v>
      </c>
      <c r="G128" s="156">
        <v>5.7308829025000003</v>
      </c>
      <c r="H128" s="134" t="str">
        <f t="shared" si="43"/>
        <v>N/A</v>
      </c>
      <c r="I128" s="132" t="s">
        <v>217</v>
      </c>
      <c r="J128" s="132" t="s">
        <v>217</v>
      </c>
      <c r="K128" s="141" t="s">
        <v>732</v>
      </c>
      <c r="L128" s="134" t="str">
        <f t="shared" si="45"/>
        <v>N/A</v>
      </c>
    </row>
    <row r="129" spans="1:12" ht="25.5" x14ac:dyDescent="0.2">
      <c r="A129" s="2" t="s">
        <v>1641</v>
      </c>
      <c r="B129" s="141" t="s">
        <v>217</v>
      </c>
      <c r="C129" s="156" t="s">
        <v>217</v>
      </c>
      <c r="D129" s="134" t="str">
        <f t="shared" si="43"/>
        <v>N/A</v>
      </c>
      <c r="E129" s="156" t="s">
        <v>217</v>
      </c>
      <c r="F129" s="134" t="str">
        <f t="shared" si="43"/>
        <v>N/A</v>
      </c>
      <c r="G129" s="156">
        <v>2.5437375144000001</v>
      </c>
      <c r="H129" s="134" t="str">
        <f t="shared" si="43"/>
        <v>N/A</v>
      </c>
      <c r="I129" s="132" t="s">
        <v>217</v>
      </c>
      <c r="J129" s="132" t="s">
        <v>217</v>
      </c>
      <c r="K129" s="141" t="s">
        <v>732</v>
      </c>
      <c r="L129" s="134" t="str">
        <f t="shared" si="45"/>
        <v>N/A</v>
      </c>
    </row>
    <row r="130" spans="1:12" ht="25.5" x14ac:dyDescent="0.2">
      <c r="A130" s="2" t="s">
        <v>1642</v>
      </c>
      <c r="B130" s="141" t="s">
        <v>217</v>
      </c>
      <c r="C130" s="156">
        <v>0</v>
      </c>
      <c r="D130" s="134" t="str">
        <f t="shared" si="43"/>
        <v>N/A</v>
      </c>
      <c r="E130" s="156">
        <v>1.4885150641</v>
      </c>
      <c r="F130" s="134" t="str">
        <f t="shared" si="43"/>
        <v>N/A</v>
      </c>
      <c r="G130" s="156">
        <v>2.9428629941</v>
      </c>
      <c r="H130" s="134" t="str">
        <f t="shared" si="43"/>
        <v>N/A</v>
      </c>
      <c r="I130" s="132" t="s">
        <v>1743</v>
      </c>
      <c r="J130" s="132">
        <v>97.7</v>
      </c>
      <c r="K130" s="135" t="s">
        <v>732</v>
      </c>
      <c r="L130" s="134" t="str">
        <f>IF(J130="Div by 0", "N/A", IF(OR(J130="N/A",K130="N/A"),"N/A", IF(J130&gt;VALUE(MID(K130,1,2)), "No", IF(J130&lt;-1*VALUE(MID(K130,1,2)), "No", "Yes"))))</f>
        <v>No</v>
      </c>
    </row>
    <row r="131" spans="1:12" ht="25.5" x14ac:dyDescent="0.2">
      <c r="A131" s="2" t="s">
        <v>1643</v>
      </c>
      <c r="B131" s="141" t="s">
        <v>217</v>
      </c>
      <c r="C131" s="156" t="s">
        <v>217</v>
      </c>
      <c r="D131" s="134" t="str">
        <f t="shared" si="43"/>
        <v>N/A</v>
      </c>
      <c r="E131" s="156">
        <v>0.134589502</v>
      </c>
      <c r="F131" s="134" t="str">
        <f t="shared" si="43"/>
        <v>N/A</v>
      </c>
      <c r="G131" s="156">
        <v>0.64118372379999999</v>
      </c>
      <c r="H131" s="134" t="str">
        <f t="shared" si="43"/>
        <v>N/A</v>
      </c>
      <c r="I131" s="132" t="s">
        <v>217</v>
      </c>
      <c r="J131" s="132">
        <v>376.4</v>
      </c>
      <c r="K131" s="141" t="s">
        <v>732</v>
      </c>
      <c r="L131" s="134" t="str">
        <f t="shared" si="44"/>
        <v>No</v>
      </c>
    </row>
    <row r="132" spans="1:12" ht="25.5" x14ac:dyDescent="0.2">
      <c r="A132" s="2" t="s">
        <v>496</v>
      </c>
      <c r="B132" s="141" t="s">
        <v>217</v>
      </c>
      <c r="C132" s="156" t="s">
        <v>217</v>
      </c>
      <c r="D132" s="134" t="str">
        <f t="shared" si="43"/>
        <v>N/A</v>
      </c>
      <c r="E132" s="156">
        <v>2.0371426000000001</v>
      </c>
      <c r="F132" s="134" t="str">
        <f t="shared" si="43"/>
        <v>N/A</v>
      </c>
      <c r="G132" s="156">
        <v>2.7176828178000001</v>
      </c>
      <c r="H132" s="134" t="str">
        <f t="shared" si="43"/>
        <v>N/A</v>
      </c>
      <c r="I132" s="132" t="s">
        <v>217</v>
      </c>
      <c r="J132" s="132">
        <v>33.409999999999997</v>
      </c>
      <c r="K132" s="141" t="s">
        <v>732</v>
      </c>
      <c r="L132" s="134" t="str">
        <f t="shared" si="44"/>
        <v>No</v>
      </c>
    </row>
    <row r="133" spans="1:12" ht="25.5" x14ac:dyDescent="0.2">
      <c r="A133" s="2" t="s">
        <v>497</v>
      </c>
      <c r="B133" s="141" t="s">
        <v>217</v>
      </c>
      <c r="C133" s="156" t="s">
        <v>217</v>
      </c>
      <c r="D133" s="134" t="str">
        <f t="shared" si="43"/>
        <v>N/A</v>
      </c>
      <c r="E133" s="156">
        <v>0.17026106699999999</v>
      </c>
      <c r="F133" s="134" t="str">
        <f t="shared" si="43"/>
        <v>N/A</v>
      </c>
      <c r="G133" s="156">
        <v>1.1262596325000001</v>
      </c>
      <c r="H133" s="134" t="str">
        <f t="shared" si="43"/>
        <v>N/A</v>
      </c>
      <c r="I133" s="132" t="s">
        <v>217</v>
      </c>
      <c r="J133" s="132">
        <v>561.5</v>
      </c>
      <c r="K133" s="141" t="s">
        <v>732</v>
      </c>
      <c r="L133" s="134" t="str">
        <f t="shared" si="44"/>
        <v>No</v>
      </c>
    </row>
    <row r="134" spans="1:12" ht="25.5" x14ac:dyDescent="0.2">
      <c r="A134" s="2" t="s">
        <v>498</v>
      </c>
      <c r="B134" s="141" t="s">
        <v>217</v>
      </c>
      <c r="C134" s="156" t="s">
        <v>217</v>
      </c>
      <c r="D134" s="134" t="str">
        <f t="shared" si="43"/>
        <v>N/A</v>
      </c>
      <c r="E134" s="156">
        <v>0.91556459820000002</v>
      </c>
      <c r="F134" s="134" t="str">
        <f t="shared" si="43"/>
        <v>N/A</v>
      </c>
      <c r="G134" s="156">
        <v>19.800095193000001</v>
      </c>
      <c r="H134" s="134" t="str">
        <f t="shared" si="43"/>
        <v>N/A</v>
      </c>
      <c r="I134" s="132" t="s">
        <v>217</v>
      </c>
      <c r="J134" s="132">
        <v>2063</v>
      </c>
      <c r="K134" s="141" t="s">
        <v>732</v>
      </c>
      <c r="L134" s="134" t="str">
        <f t="shared" si="44"/>
        <v>No</v>
      </c>
    </row>
    <row r="135" spans="1:12" ht="25.5" x14ac:dyDescent="0.2">
      <c r="A135" s="2" t="s">
        <v>499</v>
      </c>
      <c r="B135" s="136" t="s">
        <v>217</v>
      </c>
      <c r="C135" s="156" t="s">
        <v>217</v>
      </c>
      <c r="D135" s="138" t="str">
        <f t="shared" ref="D135:D141" si="46">IF($B135="N/A","N/A",IF(C135&gt;10,"No",IF(C135&lt;-10,"No","Yes")))</f>
        <v>N/A</v>
      </c>
      <c r="E135" s="156">
        <v>4.4213318699999997E-2</v>
      </c>
      <c r="F135" s="138" t="str">
        <f t="shared" ref="F135:F141" si="47">IF($B135="N/A","N/A",IF(E135&gt;10,"No",IF(E135&lt;-10,"No","Yes")))</f>
        <v>N/A</v>
      </c>
      <c r="G135" s="156">
        <v>0.44235101370000002</v>
      </c>
      <c r="H135" s="138" t="str">
        <f t="shared" ref="H135:H141" si="48">IF($B135="N/A","N/A",IF(G135&gt;10,"No",IF(G135&lt;-10,"No","Yes")))</f>
        <v>N/A</v>
      </c>
      <c r="I135" s="132" t="s">
        <v>217</v>
      </c>
      <c r="J135" s="132">
        <v>900.5</v>
      </c>
      <c r="K135" s="141" t="s">
        <v>732</v>
      </c>
      <c r="L135" s="134" t="str">
        <f t="shared" si="44"/>
        <v>No</v>
      </c>
    </row>
    <row r="136" spans="1:12" ht="25.5" x14ac:dyDescent="0.2">
      <c r="A136" s="2" t="s">
        <v>500</v>
      </c>
      <c r="B136" s="136" t="s">
        <v>217</v>
      </c>
      <c r="C136" s="156" t="s">
        <v>217</v>
      </c>
      <c r="D136" s="138" t="str">
        <f t="shared" si="46"/>
        <v>N/A</v>
      </c>
      <c r="E136" s="156">
        <v>6.3161883999999996E-3</v>
      </c>
      <c r="F136" s="138" t="str">
        <f t="shared" si="47"/>
        <v>N/A</v>
      </c>
      <c r="G136" s="156">
        <v>3.0718820399999999E-2</v>
      </c>
      <c r="H136" s="138" t="str">
        <f t="shared" si="48"/>
        <v>N/A</v>
      </c>
      <c r="I136" s="132" t="s">
        <v>217</v>
      </c>
      <c r="J136" s="132">
        <v>386.4</v>
      </c>
      <c r="K136" s="141" t="s">
        <v>732</v>
      </c>
      <c r="L136" s="134" t="str">
        <f t="shared" si="44"/>
        <v>No</v>
      </c>
    </row>
    <row r="137" spans="1:12" ht="25.5" x14ac:dyDescent="0.2">
      <c r="A137" s="2" t="s">
        <v>501</v>
      </c>
      <c r="B137" s="136" t="s">
        <v>217</v>
      </c>
      <c r="C137" s="156" t="s">
        <v>217</v>
      </c>
      <c r="D137" s="138" t="str">
        <f t="shared" si="46"/>
        <v>N/A</v>
      </c>
      <c r="E137" s="156">
        <v>0</v>
      </c>
      <c r="F137" s="138" t="str">
        <f t="shared" si="47"/>
        <v>N/A</v>
      </c>
      <c r="G137" s="156">
        <v>0</v>
      </c>
      <c r="H137" s="138" t="str">
        <f t="shared" si="48"/>
        <v>N/A</v>
      </c>
      <c r="I137" s="132" t="s">
        <v>217</v>
      </c>
      <c r="J137" s="132" t="s">
        <v>1743</v>
      </c>
      <c r="K137" s="141" t="s">
        <v>732</v>
      </c>
      <c r="L137" s="134" t="str">
        <f t="shared" si="44"/>
        <v>N/A</v>
      </c>
    </row>
    <row r="138" spans="1:12" ht="25.5" x14ac:dyDescent="0.2">
      <c r="A138" s="2" t="s">
        <v>502</v>
      </c>
      <c r="B138" s="136" t="s">
        <v>217</v>
      </c>
      <c r="C138" s="156" t="s">
        <v>217</v>
      </c>
      <c r="D138" s="138" t="str">
        <f t="shared" si="46"/>
        <v>N/A</v>
      </c>
      <c r="E138" s="156">
        <v>0.19580184010000001</v>
      </c>
      <c r="F138" s="138" t="str">
        <f t="shared" si="47"/>
        <v>N/A</v>
      </c>
      <c r="G138" s="156">
        <v>0.27646938360000001</v>
      </c>
      <c r="H138" s="138" t="str">
        <f t="shared" si="48"/>
        <v>N/A</v>
      </c>
      <c r="I138" s="132" t="s">
        <v>217</v>
      </c>
      <c r="J138" s="132">
        <v>41.2</v>
      </c>
      <c r="K138" s="141" t="s">
        <v>732</v>
      </c>
      <c r="L138" s="134" t="str">
        <f t="shared" si="44"/>
        <v>No</v>
      </c>
    </row>
    <row r="139" spans="1:12" ht="25.5" x14ac:dyDescent="0.2">
      <c r="A139" s="2" t="s">
        <v>503</v>
      </c>
      <c r="B139" s="136" t="s">
        <v>217</v>
      </c>
      <c r="C139" s="156" t="s">
        <v>217</v>
      </c>
      <c r="D139" s="138" t="str">
        <f t="shared" si="46"/>
        <v>N/A</v>
      </c>
      <c r="E139" s="156">
        <v>0</v>
      </c>
      <c r="F139" s="138" t="str">
        <f t="shared" si="47"/>
        <v>N/A</v>
      </c>
      <c r="G139" s="156">
        <v>0</v>
      </c>
      <c r="H139" s="138" t="str">
        <f t="shared" si="48"/>
        <v>N/A</v>
      </c>
      <c r="I139" s="132" t="s">
        <v>217</v>
      </c>
      <c r="J139" s="132" t="s">
        <v>1743</v>
      </c>
      <c r="K139" s="141" t="s">
        <v>732</v>
      </c>
      <c r="L139" s="134" t="str">
        <f t="shared" si="44"/>
        <v>N/A</v>
      </c>
    </row>
    <row r="140" spans="1:12" ht="25.5" x14ac:dyDescent="0.2">
      <c r="A140" s="2" t="s">
        <v>504</v>
      </c>
      <c r="B140" s="136" t="s">
        <v>217</v>
      </c>
      <c r="C140" s="156" t="s">
        <v>217</v>
      </c>
      <c r="D140" s="138" t="str">
        <f t="shared" si="46"/>
        <v>N/A</v>
      </c>
      <c r="E140" s="156">
        <v>7.3688864600000001E-2</v>
      </c>
      <c r="F140" s="138" t="str">
        <f t="shared" si="47"/>
        <v>N/A</v>
      </c>
      <c r="G140" s="156">
        <v>0.11877943890000001</v>
      </c>
      <c r="H140" s="138" t="str">
        <f t="shared" si="48"/>
        <v>N/A</v>
      </c>
      <c r="I140" s="132" t="s">
        <v>217</v>
      </c>
      <c r="J140" s="132">
        <v>61.19</v>
      </c>
      <c r="K140" s="141" t="s">
        <v>732</v>
      </c>
      <c r="L140" s="134" t="str">
        <f t="shared" si="44"/>
        <v>No</v>
      </c>
    </row>
    <row r="141" spans="1:12" ht="25.5" x14ac:dyDescent="0.2">
      <c r="A141" s="2" t="s">
        <v>505</v>
      </c>
      <c r="B141" s="136" t="s">
        <v>217</v>
      </c>
      <c r="C141" s="156" t="s">
        <v>217</v>
      </c>
      <c r="D141" s="138" t="str">
        <f t="shared" si="46"/>
        <v>N/A</v>
      </c>
      <c r="E141" s="156">
        <v>0</v>
      </c>
      <c r="F141" s="138" t="str">
        <f t="shared" si="47"/>
        <v>N/A</v>
      </c>
      <c r="G141" s="156">
        <v>0</v>
      </c>
      <c r="H141" s="138" t="str">
        <f t="shared" si="48"/>
        <v>N/A</v>
      </c>
      <c r="I141" s="132" t="s">
        <v>217</v>
      </c>
      <c r="J141" s="132" t="s">
        <v>1743</v>
      </c>
      <c r="K141" s="141" t="s">
        <v>732</v>
      </c>
      <c r="L141" s="134" t="str">
        <f t="shared" si="44"/>
        <v>N/A</v>
      </c>
    </row>
    <row r="142" spans="1:12" ht="25.5" x14ac:dyDescent="0.2">
      <c r="A142" s="2" t="s">
        <v>506</v>
      </c>
      <c r="B142" s="136" t="s">
        <v>217</v>
      </c>
      <c r="C142" s="156" t="s">
        <v>217</v>
      </c>
      <c r="D142" s="134" t="str">
        <f t="shared" ref="D142" si="49">IF($B142="N/A","N/A",IF(C142&lt;0,"No","Yes"))</f>
        <v>N/A</v>
      </c>
      <c r="E142" s="156">
        <v>2.7285933847999999</v>
      </c>
      <c r="F142" s="134" t="str">
        <f t="shared" ref="F142" si="50">IF($B142="N/A","N/A",IF(E142&lt;0,"No","Yes"))</f>
        <v>N/A</v>
      </c>
      <c r="G142" s="156">
        <v>5.9184927298999996</v>
      </c>
      <c r="H142" s="134" t="str">
        <f t="shared" ref="H142" si="51">IF($B142="N/A","N/A",IF(G142&lt;0,"No","Yes"))</f>
        <v>N/A</v>
      </c>
      <c r="I142" s="132" t="s">
        <v>217</v>
      </c>
      <c r="J142" s="132">
        <v>116.9</v>
      </c>
      <c r="K142" s="141" t="s">
        <v>732</v>
      </c>
      <c r="L142" s="134" t="str">
        <f t="shared" si="44"/>
        <v>No</v>
      </c>
    </row>
    <row r="143" spans="1:12" x14ac:dyDescent="0.2">
      <c r="A143" s="3" t="s">
        <v>729</v>
      </c>
      <c r="B143" s="136" t="s">
        <v>217</v>
      </c>
      <c r="C143" s="131">
        <v>0</v>
      </c>
      <c r="D143" s="138" t="str">
        <f>IF($B143="N/A","N/A",IF(C143&gt;10,"No",IF(C143&lt;-10,"No","Yes")))</f>
        <v>N/A</v>
      </c>
      <c r="E143" s="131">
        <v>0</v>
      </c>
      <c r="F143" s="138" t="str">
        <f>IF($B143="N/A","N/A",IF(E143&gt;10,"No",IF(E143&lt;-10,"No","Yes")))</f>
        <v>N/A</v>
      </c>
      <c r="G143" s="131">
        <v>0</v>
      </c>
      <c r="H143" s="138" t="str">
        <f>IF($B143="N/A","N/A",IF(G143&gt;10,"No",IF(G143&lt;-10,"No","Yes")))</f>
        <v>N/A</v>
      </c>
      <c r="I143" s="132" t="s">
        <v>1743</v>
      </c>
      <c r="J143" s="132" t="s">
        <v>1743</v>
      </c>
      <c r="K143" s="133" t="s">
        <v>732</v>
      </c>
      <c r="L143" s="134" t="str">
        <f>IF(J143="Div by 0", "N/A", IF(K143="N/A","N/A", IF(J143&gt;VALUE(MID(K143,1,2)), "No", IF(J143&lt;-1*VALUE(MID(K143,1,2)), "No", "Yes"))))</f>
        <v>N/A</v>
      </c>
    </row>
    <row r="144" spans="1:12" x14ac:dyDescent="0.2">
      <c r="A144" s="3" t="s">
        <v>730</v>
      </c>
      <c r="B144" s="136" t="s">
        <v>217</v>
      </c>
      <c r="C144" s="152">
        <v>0</v>
      </c>
      <c r="D144" s="138" t="str">
        <f>IF($B144="N/A","N/A",IF(C144&gt;10,"No",IF(C144&lt;-10,"No","Yes")))</f>
        <v>N/A</v>
      </c>
      <c r="E144" s="152">
        <v>0</v>
      </c>
      <c r="F144" s="138" t="str">
        <f>IF($B144="N/A","N/A",IF(E144&gt;10,"No",IF(E144&lt;-10,"No","Yes")))</f>
        <v>N/A</v>
      </c>
      <c r="G144" s="152">
        <v>0</v>
      </c>
      <c r="H144" s="138" t="str">
        <f>IF($B144="N/A","N/A",IF(G144&gt;10,"No",IF(G144&lt;-10,"No","Yes")))</f>
        <v>N/A</v>
      </c>
      <c r="I144" s="132" t="s">
        <v>1743</v>
      </c>
      <c r="J144" s="132" t="s">
        <v>1743</v>
      </c>
      <c r="K144" s="133" t="s">
        <v>732</v>
      </c>
      <c r="L144" s="134" t="str">
        <f>IF(J144="Div by 0", "N/A", IF(K144="N/A","N/A", IF(J144&gt;VALUE(MID(K144,1,2)), "No", IF(J144&lt;-1*VALUE(MID(K144,1,2)), "No", "Yes"))))</f>
        <v>N/A</v>
      </c>
    </row>
    <row r="145" spans="1:12" x14ac:dyDescent="0.2">
      <c r="A145" s="2" t="s">
        <v>507</v>
      </c>
      <c r="B145" s="141" t="s">
        <v>217</v>
      </c>
      <c r="C145" s="156" t="s">
        <v>217</v>
      </c>
      <c r="D145" s="134" t="str">
        <f t="shared" ref="D145:D149" si="52">IF($B145="N/A","N/A",IF(C145&lt;0,"No","Yes"))</f>
        <v>N/A</v>
      </c>
      <c r="E145" s="156" t="s">
        <v>217</v>
      </c>
      <c r="F145" s="134" t="str">
        <f t="shared" ref="F145:F149" si="53">IF($B145="N/A","N/A",IF(E145&lt;0,"No","Yes"))</f>
        <v>N/A</v>
      </c>
      <c r="G145" s="156">
        <v>0</v>
      </c>
      <c r="H145" s="134" t="str">
        <f t="shared" ref="H145:H149" si="54">IF($B145="N/A","N/A",IF(G145&lt;0,"No","Yes"))</f>
        <v>N/A</v>
      </c>
      <c r="I145" s="132" t="s">
        <v>217</v>
      </c>
      <c r="J145" s="132" t="s">
        <v>217</v>
      </c>
      <c r="K145" s="135" t="s">
        <v>732</v>
      </c>
      <c r="L145" s="134" t="str">
        <f>IF(J145="Div by 0", "N/A", IF(OR(J145="N/A",K145="N/A"),"N/A", IF(J145&gt;VALUE(MID(K145,1,2)), "No", IF(J145&lt;-1*VALUE(MID(K145,1,2)), "No", "Yes"))))</f>
        <v>N/A</v>
      </c>
    </row>
    <row r="146" spans="1:12" x14ac:dyDescent="0.2">
      <c r="A146" s="2" t="s">
        <v>508</v>
      </c>
      <c r="B146" s="141" t="s">
        <v>217</v>
      </c>
      <c r="C146" s="156" t="s">
        <v>217</v>
      </c>
      <c r="D146" s="134" t="str">
        <f t="shared" si="52"/>
        <v>N/A</v>
      </c>
      <c r="E146" s="156" t="s">
        <v>217</v>
      </c>
      <c r="F146" s="134" t="str">
        <f t="shared" si="53"/>
        <v>N/A</v>
      </c>
      <c r="G146" s="156">
        <v>0</v>
      </c>
      <c r="H146" s="134" t="str">
        <f t="shared" si="54"/>
        <v>N/A</v>
      </c>
      <c r="I146" s="132" t="s">
        <v>217</v>
      </c>
      <c r="J146" s="132" t="s">
        <v>217</v>
      </c>
      <c r="K146" s="141" t="s">
        <v>732</v>
      </c>
      <c r="L146" s="134" t="str">
        <f t="shared" ref="L146:L149" si="55">IF(J146="Div by 0", "N/A", IF(OR(J146="N/A",K146="N/A"),"N/A", IF(J146&gt;VALUE(MID(K146,1,2)), "No", IF(J146&lt;-1*VALUE(MID(K146,1,2)), "No", "Yes"))))</f>
        <v>N/A</v>
      </c>
    </row>
    <row r="147" spans="1:12" x14ac:dyDescent="0.2">
      <c r="A147" s="2" t="s">
        <v>509</v>
      </c>
      <c r="B147" s="141" t="s">
        <v>217</v>
      </c>
      <c r="C147" s="156" t="s">
        <v>217</v>
      </c>
      <c r="D147" s="134" t="str">
        <f t="shared" si="52"/>
        <v>N/A</v>
      </c>
      <c r="E147" s="156" t="s">
        <v>217</v>
      </c>
      <c r="F147" s="134" t="str">
        <f t="shared" si="53"/>
        <v>N/A</v>
      </c>
      <c r="G147" s="156">
        <v>0</v>
      </c>
      <c r="H147" s="134" t="str">
        <f t="shared" si="54"/>
        <v>N/A</v>
      </c>
      <c r="I147" s="132" t="s">
        <v>217</v>
      </c>
      <c r="J147" s="132" t="s">
        <v>217</v>
      </c>
      <c r="K147" s="141" t="s">
        <v>732</v>
      </c>
      <c r="L147" s="134" t="str">
        <f t="shared" si="55"/>
        <v>N/A</v>
      </c>
    </row>
    <row r="148" spans="1:12" x14ac:dyDescent="0.2">
      <c r="A148" s="2" t="s">
        <v>510</v>
      </c>
      <c r="B148" s="141" t="s">
        <v>217</v>
      </c>
      <c r="C148" s="156" t="s">
        <v>217</v>
      </c>
      <c r="D148" s="134" t="str">
        <f t="shared" si="52"/>
        <v>N/A</v>
      </c>
      <c r="E148" s="156" t="s">
        <v>217</v>
      </c>
      <c r="F148" s="134" t="str">
        <f t="shared" si="53"/>
        <v>N/A</v>
      </c>
      <c r="G148" s="156">
        <v>0</v>
      </c>
      <c r="H148" s="134" t="str">
        <f t="shared" si="54"/>
        <v>N/A</v>
      </c>
      <c r="I148" s="132" t="s">
        <v>217</v>
      </c>
      <c r="J148" s="132" t="s">
        <v>217</v>
      </c>
      <c r="K148" s="141" t="s">
        <v>732</v>
      </c>
      <c r="L148" s="134" t="str">
        <f t="shared" si="55"/>
        <v>N/A</v>
      </c>
    </row>
    <row r="149" spans="1:12" x14ac:dyDescent="0.2">
      <c r="A149" s="2" t="s">
        <v>511</v>
      </c>
      <c r="B149" s="141" t="s">
        <v>217</v>
      </c>
      <c r="C149" s="156" t="s">
        <v>217</v>
      </c>
      <c r="D149" s="134" t="str">
        <f t="shared" si="52"/>
        <v>N/A</v>
      </c>
      <c r="E149" s="156" t="s">
        <v>217</v>
      </c>
      <c r="F149" s="134" t="str">
        <f t="shared" si="53"/>
        <v>N/A</v>
      </c>
      <c r="G149" s="156">
        <v>0</v>
      </c>
      <c r="H149" s="134" t="str">
        <f t="shared" si="54"/>
        <v>N/A</v>
      </c>
      <c r="I149" s="132" t="s">
        <v>217</v>
      </c>
      <c r="J149" s="132" t="s">
        <v>217</v>
      </c>
      <c r="K149" s="141" t="s">
        <v>732</v>
      </c>
      <c r="L149" s="134" t="str">
        <f t="shared" si="55"/>
        <v>N/A</v>
      </c>
    </row>
    <row r="150" spans="1:12" x14ac:dyDescent="0.2">
      <c r="A150" s="4" t="s">
        <v>731</v>
      </c>
      <c r="B150" s="135" t="s">
        <v>217</v>
      </c>
      <c r="C150" s="152">
        <v>114693</v>
      </c>
      <c r="D150" s="130" t="str">
        <f t="shared" ref="D150:D172" si="56">IF($B150="N/A","N/A",IF(C150&gt;10,"No",IF(C150&lt;-10,"No","Yes")))</f>
        <v>N/A</v>
      </c>
      <c r="E150" s="152">
        <v>119442</v>
      </c>
      <c r="F150" s="130" t="str">
        <f t="shared" ref="F150:F172" si="57">IF($B150="N/A","N/A",IF(E150&gt;10,"No",IF(E150&lt;-10,"No","Yes")))</f>
        <v>N/A</v>
      </c>
      <c r="G150" s="152">
        <v>160558</v>
      </c>
      <c r="H150" s="130" t="str">
        <f t="shared" ref="H150:H172" si="58">IF($B150="N/A","N/A",IF(G150&gt;10,"No",IF(G150&lt;-10,"No","Yes")))</f>
        <v>N/A</v>
      </c>
      <c r="I150" s="132">
        <v>4.141</v>
      </c>
      <c r="J150" s="132">
        <v>34.42</v>
      </c>
      <c r="K150" s="135" t="s">
        <v>732</v>
      </c>
      <c r="L150" s="134" t="str">
        <f t="shared" ref="L150:L172" si="59">IF(J150="Div by 0", "N/A", IF(K150="N/A","N/A", IF(J150&gt;VALUE(MID(K150,1,2)), "No", IF(J150&lt;-1*VALUE(MID(K150,1,2)), "No", "Yes"))))</f>
        <v>No</v>
      </c>
    </row>
    <row r="151" spans="1:12" x14ac:dyDescent="0.2">
      <c r="A151" s="4" t="s">
        <v>534</v>
      </c>
      <c r="B151" s="135" t="s">
        <v>217</v>
      </c>
      <c r="C151" s="152">
        <v>18</v>
      </c>
      <c r="D151" s="130" t="str">
        <f t="shared" si="56"/>
        <v>N/A</v>
      </c>
      <c r="E151" s="152">
        <v>28</v>
      </c>
      <c r="F151" s="130" t="str">
        <f t="shared" si="57"/>
        <v>N/A</v>
      </c>
      <c r="G151" s="152">
        <v>39</v>
      </c>
      <c r="H151" s="130" t="str">
        <f t="shared" si="58"/>
        <v>N/A</v>
      </c>
      <c r="I151" s="132">
        <v>55.56</v>
      </c>
      <c r="J151" s="132">
        <v>39.29</v>
      </c>
      <c r="K151" s="135" t="s">
        <v>732</v>
      </c>
      <c r="L151" s="134" t="str">
        <f t="shared" si="59"/>
        <v>No</v>
      </c>
    </row>
    <row r="152" spans="1:12" x14ac:dyDescent="0.2">
      <c r="A152" s="4" t="s">
        <v>535</v>
      </c>
      <c r="B152" s="135" t="s">
        <v>217</v>
      </c>
      <c r="C152" s="152">
        <v>4485</v>
      </c>
      <c r="D152" s="130" t="str">
        <f t="shared" si="56"/>
        <v>N/A</v>
      </c>
      <c r="E152" s="152">
        <v>4579</v>
      </c>
      <c r="F152" s="130" t="str">
        <f t="shared" si="57"/>
        <v>N/A</v>
      </c>
      <c r="G152" s="152">
        <v>6109</v>
      </c>
      <c r="H152" s="130" t="str">
        <f t="shared" si="58"/>
        <v>N/A</v>
      </c>
      <c r="I152" s="132">
        <v>2.0960000000000001</v>
      </c>
      <c r="J152" s="132">
        <v>33.409999999999997</v>
      </c>
      <c r="K152" s="135" t="s">
        <v>732</v>
      </c>
      <c r="L152" s="134" t="str">
        <f t="shared" si="59"/>
        <v>No</v>
      </c>
    </row>
    <row r="153" spans="1:12" x14ac:dyDescent="0.2">
      <c r="A153" s="4" t="s">
        <v>536</v>
      </c>
      <c r="B153" s="135" t="s">
        <v>217</v>
      </c>
      <c r="C153" s="152">
        <v>74622</v>
      </c>
      <c r="D153" s="130" t="str">
        <f t="shared" si="56"/>
        <v>N/A</v>
      </c>
      <c r="E153" s="152">
        <v>77067</v>
      </c>
      <c r="F153" s="130" t="str">
        <f t="shared" si="57"/>
        <v>N/A</v>
      </c>
      <c r="G153" s="152">
        <v>80354</v>
      </c>
      <c r="H153" s="130" t="str">
        <f t="shared" si="58"/>
        <v>N/A</v>
      </c>
      <c r="I153" s="132">
        <v>3.2770000000000001</v>
      </c>
      <c r="J153" s="132">
        <v>4.2649999999999997</v>
      </c>
      <c r="K153" s="135" t="s">
        <v>732</v>
      </c>
      <c r="L153" s="134" t="str">
        <f t="shared" si="59"/>
        <v>Yes</v>
      </c>
    </row>
    <row r="154" spans="1:12" x14ac:dyDescent="0.2">
      <c r="A154" s="4" t="s">
        <v>537</v>
      </c>
      <c r="B154" s="135" t="s">
        <v>217</v>
      </c>
      <c r="C154" s="152">
        <v>35568</v>
      </c>
      <c r="D154" s="130" t="str">
        <f t="shared" si="56"/>
        <v>N/A</v>
      </c>
      <c r="E154" s="152">
        <v>37768</v>
      </c>
      <c r="F154" s="130" t="str">
        <f t="shared" si="57"/>
        <v>N/A</v>
      </c>
      <c r="G154" s="152">
        <v>74056</v>
      </c>
      <c r="H154" s="130" t="str">
        <f t="shared" si="58"/>
        <v>N/A</v>
      </c>
      <c r="I154" s="132">
        <v>6.1849999999999996</v>
      </c>
      <c r="J154" s="132">
        <v>96.08</v>
      </c>
      <c r="K154" s="135" t="s">
        <v>732</v>
      </c>
      <c r="L154" s="134" t="str">
        <f t="shared" si="59"/>
        <v>No</v>
      </c>
    </row>
    <row r="155" spans="1:12" x14ac:dyDescent="0.2">
      <c r="A155" s="2" t="s">
        <v>538</v>
      </c>
      <c r="B155" s="141" t="s">
        <v>217</v>
      </c>
      <c r="C155" s="156" t="s">
        <v>217</v>
      </c>
      <c r="D155" s="134" t="str">
        <f t="shared" ref="D155:D159" si="60">IF($B155="N/A","N/A",IF(C155&lt;0,"No","Yes"))</f>
        <v>N/A</v>
      </c>
      <c r="E155" s="156" t="s">
        <v>217</v>
      </c>
      <c r="F155" s="134" t="str">
        <f t="shared" ref="F155:F159" si="61">IF($B155="N/A","N/A",IF(E155&lt;0,"No","Yes"))</f>
        <v>N/A</v>
      </c>
      <c r="G155" s="156">
        <v>72.956369221000003</v>
      </c>
      <c r="H155" s="134" t="str">
        <f t="shared" ref="H155:H159" si="62">IF($B155="N/A","N/A",IF(G155&lt;0,"No","Yes"))</f>
        <v>N/A</v>
      </c>
      <c r="I155" s="132" t="s">
        <v>217</v>
      </c>
      <c r="J155" s="132" t="s">
        <v>217</v>
      </c>
      <c r="K155" s="135" t="s">
        <v>732</v>
      </c>
      <c r="L155" s="134" t="str">
        <f>IF(J155="Div by 0", "N/A", IF(OR(J155="N/A",K155="N/A"),"N/A", IF(J155&gt;VALUE(MID(K155,1,2)), "No", IF(J155&lt;-1*VALUE(MID(K155,1,2)), "No", "Yes"))))</f>
        <v>N/A</v>
      </c>
    </row>
    <row r="156" spans="1:12" ht="25.5" x14ac:dyDescent="0.2">
      <c r="A156" s="2" t="s">
        <v>539</v>
      </c>
      <c r="B156" s="141" t="s">
        <v>217</v>
      </c>
      <c r="C156" s="156" t="s">
        <v>217</v>
      </c>
      <c r="D156" s="134" t="str">
        <f t="shared" si="60"/>
        <v>N/A</v>
      </c>
      <c r="E156" s="156" t="s">
        <v>217</v>
      </c>
      <c r="F156" s="134" t="str">
        <f t="shared" si="61"/>
        <v>N/A</v>
      </c>
      <c r="G156" s="156">
        <v>0.46203056510000001</v>
      </c>
      <c r="H156" s="134" t="str">
        <f t="shared" si="62"/>
        <v>N/A</v>
      </c>
      <c r="I156" s="132" t="s">
        <v>217</v>
      </c>
      <c r="J156" s="132" t="s">
        <v>217</v>
      </c>
      <c r="K156" s="141" t="s">
        <v>732</v>
      </c>
      <c r="L156" s="134" t="str">
        <f t="shared" ref="L156:L159" si="63">IF(J156="Div by 0", "N/A", IF(OR(J156="N/A",K156="N/A"),"N/A", IF(J156&gt;VALUE(MID(K156,1,2)), "No", IF(J156&lt;-1*VALUE(MID(K156,1,2)), "No", "Yes"))))</f>
        <v>N/A</v>
      </c>
    </row>
    <row r="157" spans="1:12" ht="25.5" x14ac:dyDescent="0.2">
      <c r="A157" s="2" t="s">
        <v>540</v>
      </c>
      <c r="B157" s="141" t="s">
        <v>217</v>
      </c>
      <c r="C157" s="156" t="s">
        <v>217</v>
      </c>
      <c r="D157" s="134" t="str">
        <f t="shared" si="60"/>
        <v>N/A</v>
      </c>
      <c r="E157" s="156" t="s">
        <v>217</v>
      </c>
      <c r="F157" s="134" t="str">
        <f t="shared" si="61"/>
        <v>N/A</v>
      </c>
      <c r="G157" s="156">
        <v>14.999877230999999</v>
      </c>
      <c r="H157" s="134" t="str">
        <f t="shared" si="62"/>
        <v>N/A</v>
      </c>
      <c r="I157" s="132" t="s">
        <v>217</v>
      </c>
      <c r="J157" s="132" t="s">
        <v>217</v>
      </c>
      <c r="K157" s="141" t="s">
        <v>732</v>
      </c>
      <c r="L157" s="134" t="str">
        <f t="shared" si="63"/>
        <v>N/A</v>
      </c>
    </row>
    <row r="158" spans="1:12" ht="25.5" x14ac:dyDescent="0.2">
      <c r="A158" s="2" t="s">
        <v>541</v>
      </c>
      <c r="B158" s="141" t="s">
        <v>217</v>
      </c>
      <c r="C158" s="156" t="s">
        <v>217</v>
      </c>
      <c r="D158" s="134" t="str">
        <f t="shared" si="60"/>
        <v>N/A</v>
      </c>
      <c r="E158" s="156" t="s">
        <v>217</v>
      </c>
      <c r="F158" s="134" t="str">
        <f t="shared" si="61"/>
        <v>N/A</v>
      </c>
      <c r="G158" s="156">
        <v>90.989797420000002</v>
      </c>
      <c r="H158" s="134" t="str">
        <f t="shared" si="62"/>
        <v>N/A</v>
      </c>
      <c r="I158" s="132" t="s">
        <v>217</v>
      </c>
      <c r="J158" s="132" t="s">
        <v>217</v>
      </c>
      <c r="K158" s="141" t="s">
        <v>732</v>
      </c>
      <c r="L158" s="134" t="str">
        <f t="shared" si="63"/>
        <v>N/A</v>
      </c>
    </row>
    <row r="159" spans="1:12" ht="25.5" x14ac:dyDescent="0.2">
      <c r="A159" s="2" t="s">
        <v>542</v>
      </c>
      <c r="B159" s="141" t="s">
        <v>217</v>
      </c>
      <c r="C159" s="156" t="s">
        <v>217</v>
      </c>
      <c r="D159" s="134" t="str">
        <f t="shared" si="60"/>
        <v>N/A</v>
      </c>
      <c r="E159" s="156" t="s">
        <v>217</v>
      </c>
      <c r="F159" s="134" t="str">
        <f t="shared" si="61"/>
        <v>N/A</v>
      </c>
      <c r="G159" s="156">
        <v>89.661601791999999</v>
      </c>
      <c r="H159" s="134" t="str">
        <f t="shared" si="62"/>
        <v>N/A</v>
      </c>
      <c r="I159" s="132" t="s">
        <v>217</v>
      </c>
      <c r="J159" s="132" t="s">
        <v>217</v>
      </c>
      <c r="K159" s="141" t="s">
        <v>732</v>
      </c>
      <c r="L159" s="134" t="str">
        <f t="shared" si="63"/>
        <v>N/A</v>
      </c>
    </row>
    <row r="160" spans="1:12" ht="25.5" x14ac:dyDescent="0.2">
      <c r="A160" s="4" t="s">
        <v>543</v>
      </c>
      <c r="B160" s="135" t="s">
        <v>217</v>
      </c>
      <c r="C160" s="152">
        <v>93841.09</v>
      </c>
      <c r="D160" s="130" t="str">
        <f t="shared" si="56"/>
        <v>N/A</v>
      </c>
      <c r="E160" s="152">
        <v>99961.43</v>
      </c>
      <c r="F160" s="130" t="str">
        <f t="shared" si="57"/>
        <v>N/A</v>
      </c>
      <c r="G160" s="152">
        <v>118573.26</v>
      </c>
      <c r="H160" s="130" t="str">
        <f t="shared" si="58"/>
        <v>N/A</v>
      </c>
      <c r="I160" s="132">
        <v>6.5220000000000002</v>
      </c>
      <c r="J160" s="132">
        <v>18.62</v>
      </c>
      <c r="K160" s="135" t="s">
        <v>732</v>
      </c>
      <c r="L160" s="134" t="str">
        <f t="shared" si="59"/>
        <v>Yes</v>
      </c>
    </row>
    <row r="161" spans="1:12" x14ac:dyDescent="0.2">
      <c r="A161" s="4" t="s">
        <v>544</v>
      </c>
      <c r="B161" s="135" t="s">
        <v>217</v>
      </c>
      <c r="C161" s="131">
        <v>306912430</v>
      </c>
      <c r="D161" s="130" t="str">
        <f t="shared" si="56"/>
        <v>N/A</v>
      </c>
      <c r="E161" s="131">
        <v>327077665</v>
      </c>
      <c r="F161" s="130" t="str">
        <f t="shared" si="57"/>
        <v>N/A</v>
      </c>
      <c r="G161" s="131">
        <v>461370386</v>
      </c>
      <c r="H161" s="130" t="str">
        <f t="shared" si="58"/>
        <v>N/A</v>
      </c>
      <c r="I161" s="132">
        <v>6.57</v>
      </c>
      <c r="J161" s="132">
        <v>41.06</v>
      </c>
      <c r="K161" s="135" t="s">
        <v>732</v>
      </c>
      <c r="L161" s="134" t="str">
        <f t="shared" si="59"/>
        <v>No</v>
      </c>
    </row>
    <row r="162" spans="1:12" x14ac:dyDescent="0.2">
      <c r="A162" s="4" t="s">
        <v>1276</v>
      </c>
      <c r="B162" s="135" t="s">
        <v>217</v>
      </c>
      <c r="C162" s="131">
        <v>2675.9473551000001</v>
      </c>
      <c r="D162" s="130" t="str">
        <f t="shared" si="56"/>
        <v>N/A</v>
      </c>
      <c r="E162" s="131">
        <v>2738.3806785000002</v>
      </c>
      <c r="F162" s="130" t="str">
        <f t="shared" si="57"/>
        <v>N/A</v>
      </c>
      <c r="G162" s="131">
        <v>2873.5434298</v>
      </c>
      <c r="H162" s="130" t="str">
        <f t="shared" si="58"/>
        <v>N/A</v>
      </c>
      <c r="I162" s="132">
        <v>2.3330000000000002</v>
      </c>
      <c r="J162" s="132">
        <v>4.9359999999999999</v>
      </c>
      <c r="K162" s="135" t="s">
        <v>732</v>
      </c>
      <c r="L162" s="134" t="str">
        <f t="shared" si="59"/>
        <v>Yes</v>
      </c>
    </row>
    <row r="163" spans="1:12" ht="25.5" x14ac:dyDescent="0.2">
      <c r="A163" s="4" t="s">
        <v>1277</v>
      </c>
      <c r="B163" s="135" t="s">
        <v>217</v>
      </c>
      <c r="C163" s="131">
        <v>3157.1666667</v>
      </c>
      <c r="D163" s="130" t="str">
        <f t="shared" si="56"/>
        <v>N/A</v>
      </c>
      <c r="E163" s="131">
        <v>1906.3571429000001</v>
      </c>
      <c r="F163" s="130" t="str">
        <f t="shared" si="57"/>
        <v>N/A</v>
      </c>
      <c r="G163" s="131">
        <v>2285.8717949000002</v>
      </c>
      <c r="H163" s="130" t="str">
        <f t="shared" si="58"/>
        <v>N/A</v>
      </c>
      <c r="I163" s="132">
        <v>-39.6</v>
      </c>
      <c r="J163" s="132">
        <v>19.91</v>
      </c>
      <c r="K163" s="135" t="s">
        <v>732</v>
      </c>
      <c r="L163" s="134" t="str">
        <f t="shared" si="59"/>
        <v>Yes</v>
      </c>
    </row>
    <row r="164" spans="1:12" ht="25.5" x14ac:dyDescent="0.2">
      <c r="A164" s="4" t="s">
        <v>1278</v>
      </c>
      <c r="B164" s="135" t="s">
        <v>217</v>
      </c>
      <c r="C164" s="131">
        <v>14997.166109</v>
      </c>
      <c r="D164" s="130" t="str">
        <f t="shared" si="56"/>
        <v>N/A</v>
      </c>
      <c r="E164" s="131">
        <v>14884.798864</v>
      </c>
      <c r="F164" s="130" t="str">
        <f t="shared" si="57"/>
        <v>N/A</v>
      </c>
      <c r="G164" s="131">
        <v>14438.548862</v>
      </c>
      <c r="H164" s="130" t="str">
        <f t="shared" si="58"/>
        <v>N/A</v>
      </c>
      <c r="I164" s="132">
        <v>-0.749</v>
      </c>
      <c r="J164" s="132">
        <v>-3</v>
      </c>
      <c r="K164" s="135" t="s">
        <v>732</v>
      </c>
      <c r="L164" s="134" t="str">
        <f t="shared" si="59"/>
        <v>Yes</v>
      </c>
    </row>
    <row r="165" spans="1:12" ht="25.5" x14ac:dyDescent="0.2">
      <c r="A165" s="4" t="s">
        <v>1279</v>
      </c>
      <c r="B165" s="135" t="s">
        <v>217</v>
      </c>
      <c r="C165" s="131">
        <v>1602.1579962999999</v>
      </c>
      <c r="D165" s="130" t="str">
        <f t="shared" si="56"/>
        <v>N/A</v>
      </c>
      <c r="E165" s="131">
        <v>1641.5503392999999</v>
      </c>
      <c r="F165" s="130" t="str">
        <f t="shared" si="57"/>
        <v>N/A</v>
      </c>
      <c r="G165" s="131">
        <v>1902.1690022</v>
      </c>
      <c r="H165" s="130" t="str">
        <f t="shared" si="58"/>
        <v>N/A</v>
      </c>
      <c r="I165" s="132">
        <v>2.4590000000000001</v>
      </c>
      <c r="J165" s="132">
        <v>15.88</v>
      </c>
      <c r="K165" s="135" t="s">
        <v>732</v>
      </c>
      <c r="L165" s="134" t="str">
        <f t="shared" si="59"/>
        <v>Yes</v>
      </c>
    </row>
    <row r="166" spans="1:12" ht="25.5" x14ac:dyDescent="0.2">
      <c r="A166" s="4" t="s">
        <v>1280</v>
      </c>
      <c r="B166" s="135" t="s">
        <v>217</v>
      </c>
      <c r="C166" s="131">
        <v>3374.8615890999999</v>
      </c>
      <c r="D166" s="130" t="str">
        <f t="shared" si="56"/>
        <v>N/A</v>
      </c>
      <c r="E166" s="131">
        <v>3504.4861523</v>
      </c>
      <c r="F166" s="130" t="str">
        <f t="shared" si="57"/>
        <v>N/A</v>
      </c>
      <c r="G166" s="131">
        <v>2973.8205412000002</v>
      </c>
      <c r="H166" s="130" t="str">
        <f t="shared" si="58"/>
        <v>N/A</v>
      </c>
      <c r="I166" s="132">
        <v>3.8410000000000002</v>
      </c>
      <c r="J166" s="132">
        <v>-15.1</v>
      </c>
      <c r="K166" s="135" t="s">
        <v>732</v>
      </c>
      <c r="L166" s="134" t="str">
        <f t="shared" si="59"/>
        <v>Yes</v>
      </c>
    </row>
    <row r="167" spans="1:12" x14ac:dyDescent="0.2">
      <c r="A167" s="45" t="s">
        <v>545</v>
      </c>
      <c r="B167" s="136" t="s">
        <v>217</v>
      </c>
      <c r="C167" s="137">
        <v>82847026</v>
      </c>
      <c r="D167" s="138" t="str">
        <f t="shared" si="56"/>
        <v>N/A</v>
      </c>
      <c r="E167" s="137">
        <v>74754650</v>
      </c>
      <c r="F167" s="138" t="str">
        <f t="shared" si="57"/>
        <v>N/A</v>
      </c>
      <c r="G167" s="137">
        <v>103943347</v>
      </c>
      <c r="H167" s="138" t="str">
        <f t="shared" si="58"/>
        <v>N/A</v>
      </c>
      <c r="I167" s="132">
        <v>-9.77</v>
      </c>
      <c r="J167" s="132">
        <v>39.049999999999997</v>
      </c>
      <c r="K167" s="133" t="s">
        <v>732</v>
      </c>
      <c r="L167" s="134" t="str">
        <f t="shared" si="59"/>
        <v>No</v>
      </c>
    </row>
    <row r="168" spans="1:12" x14ac:dyDescent="0.2">
      <c r="A168" s="45" t="s">
        <v>1281</v>
      </c>
      <c r="B168" s="136" t="s">
        <v>217</v>
      </c>
      <c r="C168" s="137">
        <v>722.33724813000003</v>
      </c>
      <c r="D168" s="138" t="str">
        <f t="shared" si="56"/>
        <v>N/A</v>
      </c>
      <c r="E168" s="137">
        <v>625.86569213999996</v>
      </c>
      <c r="F168" s="138" t="str">
        <f t="shared" si="57"/>
        <v>N/A</v>
      </c>
      <c r="G168" s="137">
        <v>647.38815256999999</v>
      </c>
      <c r="H168" s="138" t="str">
        <f t="shared" si="58"/>
        <v>N/A</v>
      </c>
      <c r="I168" s="132">
        <v>-13.4</v>
      </c>
      <c r="J168" s="132">
        <v>3.4390000000000001</v>
      </c>
      <c r="K168" s="133" t="s">
        <v>732</v>
      </c>
      <c r="L168" s="134" t="str">
        <f t="shared" si="59"/>
        <v>Yes</v>
      </c>
    </row>
    <row r="169" spans="1:12" ht="25.5" x14ac:dyDescent="0.2">
      <c r="A169" s="45" t="s">
        <v>1282</v>
      </c>
      <c r="B169" s="135" t="s">
        <v>217</v>
      </c>
      <c r="C169" s="131">
        <v>914.61111111000002</v>
      </c>
      <c r="D169" s="130" t="str">
        <f t="shared" si="56"/>
        <v>N/A</v>
      </c>
      <c r="E169" s="131">
        <v>1090.3214286</v>
      </c>
      <c r="F169" s="130" t="str">
        <f t="shared" si="57"/>
        <v>N/A</v>
      </c>
      <c r="G169" s="131">
        <v>2810.2564103</v>
      </c>
      <c r="H169" s="130" t="str">
        <f t="shared" si="58"/>
        <v>N/A</v>
      </c>
      <c r="I169" s="132">
        <v>19.21</v>
      </c>
      <c r="J169" s="132">
        <v>157.69999999999999</v>
      </c>
      <c r="K169" s="135" t="s">
        <v>732</v>
      </c>
      <c r="L169" s="134" t="str">
        <f t="shared" si="59"/>
        <v>No</v>
      </c>
    </row>
    <row r="170" spans="1:12" ht="25.5" x14ac:dyDescent="0.2">
      <c r="A170" s="45" t="s">
        <v>1283</v>
      </c>
      <c r="B170" s="135" t="s">
        <v>217</v>
      </c>
      <c r="C170" s="131">
        <v>6398.8463768000001</v>
      </c>
      <c r="D170" s="130" t="str">
        <f t="shared" si="56"/>
        <v>N/A</v>
      </c>
      <c r="E170" s="131">
        <v>4378.9805634000004</v>
      </c>
      <c r="F170" s="130" t="str">
        <f t="shared" si="57"/>
        <v>N/A</v>
      </c>
      <c r="G170" s="131">
        <v>7185.6714683</v>
      </c>
      <c r="H170" s="130" t="str">
        <f t="shared" si="58"/>
        <v>N/A</v>
      </c>
      <c r="I170" s="132">
        <v>-31.6</v>
      </c>
      <c r="J170" s="132">
        <v>64.09</v>
      </c>
      <c r="K170" s="135" t="s">
        <v>732</v>
      </c>
      <c r="L170" s="134" t="str">
        <f t="shared" si="59"/>
        <v>No</v>
      </c>
    </row>
    <row r="171" spans="1:12" ht="25.5" x14ac:dyDescent="0.2">
      <c r="A171" s="45" t="s">
        <v>1284</v>
      </c>
      <c r="B171" s="135" t="s">
        <v>217</v>
      </c>
      <c r="C171" s="131">
        <v>546.31853877000003</v>
      </c>
      <c r="D171" s="130" t="str">
        <f t="shared" si="56"/>
        <v>N/A</v>
      </c>
      <c r="E171" s="131">
        <v>538.78291616000001</v>
      </c>
      <c r="F171" s="130" t="str">
        <f t="shared" si="57"/>
        <v>N/A</v>
      </c>
      <c r="G171" s="131">
        <v>454.78783880999998</v>
      </c>
      <c r="H171" s="130" t="str">
        <f t="shared" si="58"/>
        <v>N/A</v>
      </c>
      <c r="I171" s="132">
        <v>-1.38</v>
      </c>
      <c r="J171" s="132">
        <v>-15.6</v>
      </c>
      <c r="K171" s="135" t="s">
        <v>732</v>
      </c>
      <c r="L171" s="134" t="str">
        <f t="shared" si="59"/>
        <v>Yes</v>
      </c>
    </row>
    <row r="172" spans="1:12" ht="25.5" x14ac:dyDescent="0.2">
      <c r="A172" s="45" t="s">
        <v>1285</v>
      </c>
      <c r="B172" s="135" t="s">
        <v>217</v>
      </c>
      <c r="C172" s="131">
        <v>375.74097503000002</v>
      </c>
      <c r="D172" s="130" t="str">
        <f t="shared" si="56"/>
        <v>N/A</v>
      </c>
      <c r="E172" s="131">
        <v>348.18857234000001</v>
      </c>
      <c r="F172" s="130" t="str">
        <f t="shared" si="57"/>
        <v>N/A</v>
      </c>
      <c r="G172" s="131">
        <v>315.87525656000003</v>
      </c>
      <c r="H172" s="130" t="str">
        <f t="shared" si="58"/>
        <v>N/A</v>
      </c>
      <c r="I172" s="132">
        <v>-7.33</v>
      </c>
      <c r="J172" s="132">
        <v>-9.2799999999999994</v>
      </c>
      <c r="K172" s="135" t="s">
        <v>732</v>
      </c>
      <c r="L172" s="134" t="str">
        <f t="shared" si="59"/>
        <v>Yes</v>
      </c>
    </row>
    <row r="173" spans="1:12" ht="25.5" x14ac:dyDescent="0.2">
      <c r="A173" s="2" t="s">
        <v>546</v>
      </c>
      <c r="B173" s="135" t="s">
        <v>217</v>
      </c>
      <c r="C173" s="131">
        <v>36247632</v>
      </c>
      <c r="D173" s="130" t="str">
        <f t="shared" ref="D173:D181" si="64">IF($B173="N/A","N/A",IF(C173&gt;10,"No",IF(C173&lt;-10,"No","Yes")))</f>
        <v>N/A</v>
      </c>
      <c r="E173" s="131">
        <v>35742271</v>
      </c>
      <c r="F173" s="130" t="str">
        <f t="shared" ref="F173:F181" si="65">IF($B173="N/A","N/A",IF(E173&gt;10,"No",IF(E173&lt;-10,"No","Yes")))</f>
        <v>N/A</v>
      </c>
      <c r="G173" s="131">
        <v>48798039</v>
      </c>
      <c r="H173" s="130" t="str">
        <f t="shared" ref="H173:H181" si="66">IF($B173="N/A","N/A",IF(G173&gt;10,"No",IF(G173&lt;-10,"No","Yes")))</f>
        <v>N/A</v>
      </c>
      <c r="I173" s="132">
        <v>-1.39</v>
      </c>
      <c r="J173" s="132">
        <v>36.53</v>
      </c>
      <c r="K173" s="135" t="s">
        <v>732</v>
      </c>
      <c r="L173" s="134" t="str">
        <f t="shared" ref="L173:L181" si="67">IF(J173="Div by 0", "N/A", IF(K173="N/A","N/A", IF(J173&gt;VALUE(MID(K173,1,2)), "No", IF(J173&lt;-1*VALUE(MID(K173,1,2)), "No", "Yes"))))</f>
        <v>No</v>
      </c>
    </row>
    <row r="174" spans="1:12" ht="25.5" x14ac:dyDescent="0.2">
      <c r="A174" s="2" t="s">
        <v>1286</v>
      </c>
      <c r="B174" s="135" t="s">
        <v>217</v>
      </c>
      <c r="C174" s="131">
        <v>927608</v>
      </c>
      <c r="D174" s="130" t="str">
        <f t="shared" si="64"/>
        <v>N/A</v>
      </c>
      <c r="E174" s="131">
        <v>849888</v>
      </c>
      <c r="F174" s="130" t="str">
        <f t="shared" si="65"/>
        <v>N/A</v>
      </c>
      <c r="G174" s="131">
        <v>3557314</v>
      </c>
      <c r="H174" s="130" t="str">
        <f t="shared" si="66"/>
        <v>N/A</v>
      </c>
      <c r="I174" s="132">
        <v>-8.3800000000000008</v>
      </c>
      <c r="J174" s="132">
        <v>318.60000000000002</v>
      </c>
      <c r="K174" s="135" t="s">
        <v>732</v>
      </c>
      <c r="L174" s="134" t="str">
        <f t="shared" si="67"/>
        <v>No</v>
      </c>
    </row>
    <row r="175" spans="1:12" ht="25.5" x14ac:dyDescent="0.2">
      <c r="A175" s="2" t="s">
        <v>547</v>
      </c>
      <c r="B175" s="135" t="s">
        <v>217</v>
      </c>
      <c r="C175" s="131">
        <v>2605954</v>
      </c>
      <c r="D175" s="130" t="str">
        <f t="shared" si="64"/>
        <v>N/A</v>
      </c>
      <c r="E175" s="131">
        <v>3148426</v>
      </c>
      <c r="F175" s="130" t="str">
        <f t="shared" si="65"/>
        <v>N/A</v>
      </c>
      <c r="G175" s="131">
        <v>6133548</v>
      </c>
      <c r="H175" s="130" t="str">
        <f t="shared" si="66"/>
        <v>N/A</v>
      </c>
      <c r="I175" s="132">
        <v>20.82</v>
      </c>
      <c r="J175" s="132">
        <v>94.81</v>
      </c>
      <c r="K175" s="135" t="s">
        <v>732</v>
      </c>
      <c r="L175" s="134" t="str">
        <f t="shared" si="67"/>
        <v>No</v>
      </c>
    </row>
    <row r="176" spans="1:12" ht="25.5" x14ac:dyDescent="0.2">
      <c r="A176" s="2" t="s">
        <v>512</v>
      </c>
      <c r="B176" s="135" t="s">
        <v>217</v>
      </c>
      <c r="C176" s="131">
        <v>43065832</v>
      </c>
      <c r="D176" s="130" t="str">
        <f t="shared" si="64"/>
        <v>N/A</v>
      </c>
      <c r="E176" s="131">
        <v>35014065</v>
      </c>
      <c r="F176" s="130" t="str">
        <f t="shared" si="65"/>
        <v>N/A</v>
      </c>
      <c r="G176" s="131">
        <v>45454446</v>
      </c>
      <c r="H176" s="130" t="str">
        <f t="shared" si="66"/>
        <v>N/A</v>
      </c>
      <c r="I176" s="132">
        <v>-18.7</v>
      </c>
      <c r="J176" s="132">
        <v>29.82</v>
      </c>
      <c r="K176" s="135" t="s">
        <v>732</v>
      </c>
      <c r="L176" s="134" t="str">
        <f t="shared" si="67"/>
        <v>Yes</v>
      </c>
    </row>
    <row r="177" spans="1:12" ht="25.5" x14ac:dyDescent="0.2">
      <c r="A177" s="2" t="s">
        <v>513</v>
      </c>
      <c r="B177" s="136" t="s">
        <v>217</v>
      </c>
      <c r="C177" s="137">
        <v>316.04049070000002</v>
      </c>
      <c r="D177" s="138" t="str">
        <f t="shared" si="64"/>
        <v>N/A</v>
      </c>
      <c r="E177" s="137">
        <v>299.24374173000001</v>
      </c>
      <c r="F177" s="138" t="str">
        <f t="shared" si="65"/>
        <v>N/A</v>
      </c>
      <c r="G177" s="137">
        <v>303.92779555999999</v>
      </c>
      <c r="H177" s="138" t="str">
        <f t="shared" si="66"/>
        <v>N/A</v>
      </c>
      <c r="I177" s="132">
        <v>-5.31</v>
      </c>
      <c r="J177" s="132">
        <v>1.5649999999999999</v>
      </c>
      <c r="K177" s="133" t="s">
        <v>732</v>
      </c>
      <c r="L177" s="134" t="str">
        <f t="shared" si="67"/>
        <v>Yes</v>
      </c>
    </row>
    <row r="178" spans="1:12" ht="25.5" x14ac:dyDescent="0.2">
      <c r="A178" s="2" t="s">
        <v>1287</v>
      </c>
      <c r="B178" s="136" t="s">
        <v>217</v>
      </c>
      <c r="C178" s="137">
        <v>8.0877472905999994</v>
      </c>
      <c r="D178" s="138" t="str">
        <f t="shared" si="64"/>
        <v>N/A</v>
      </c>
      <c r="E178" s="137">
        <v>7.1154870146000002</v>
      </c>
      <c r="F178" s="138" t="str">
        <f t="shared" si="65"/>
        <v>N/A</v>
      </c>
      <c r="G178" s="137">
        <v>22.155943647000001</v>
      </c>
      <c r="H178" s="138" t="str">
        <f t="shared" si="66"/>
        <v>N/A</v>
      </c>
      <c r="I178" s="132">
        <v>-12</v>
      </c>
      <c r="J178" s="132">
        <v>211.4</v>
      </c>
      <c r="K178" s="133" t="s">
        <v>732</v>
      </c>
      <c r="L178" s="134" t="str">
        <f t="shared" si="67"/>
        <v>No</v>
      </c>
    </row>
    <row r="179" spans="1:12" ht="25.5" x14ac:dyDescent="0.2">
      <c r="A179" s="2" t="s">
        <v>514</v>
      </c>
      <c r="B179" s="136" t="s">
        <v>217</v>
      </c>
      <c r="C179" s="137">
        <v>22.721125090000001</v>
      </c>
      <c r="D179" s="138" t="str">
        <f t="shared" si="64"/>
        <v>N/A</v>
      </c>
      <c r="E179" s="137">
        <v>26.359454798000002</v>
      </c>
      <c r="F179" s="138" t="str">
        <f t="shared" si="65"/>
        <v>N/A</v>
      </c>
      <c r="G179" s="137">
        <v>38.201447451999996</v>
      </c>
      <c r="H179" s="138" t="str">
        <f t="shared" si="66"/>
        <v>N/A</v>
      </c>
      <c r="I179" s="132">
        <v>16.010000000000002</v>
      </c>
      <c r="J179" s="132">
        <v>44.93</v>
      </c>
      <c r="K179" s="133" t="s">
        <v>732</v>
      </c>
      <c r="L179" s="134" t="str">
        <f t="shared" si="67"/>
        <v>No</v>
      </c>
    </row>
    <row r="180" spans="1:12" ht="25.5" x14ac:dyDescent="0.2">
      <c r="A180" s="2" t="s">
        <v>515</v>
      </c>
      <c r="B180" s="135" t="s">
        <v>217</v>
      </c>
      <c r="C180" s="131">
        <v>375.48788504999999</v>
      </c>
      <c r="D180" s="130" t="str">
        <f t="shared" si="64"/>
        <v>N/A</v>
      </c>
      <c r="E180" s="131">
        <v>293.14700858999998</v>
      </c>
      <c r="F180" s="130" t="str">
        <f t="shared" si="65"/>
        <v>N/A</v>
      </c>
      <c r="G180" s="131">
        <v>283.10296591000002</v>
      </c>
      <c r="H180" s="130" t="str">
        <f t="shared" si="66"/>
        <v>N/A</v>
      </c>
      <c r="I180" s="139">
        <v>-21.9</v>
      </c>
      <c r="J180" s="139">
        <v>-3.43</v>
      </c>
      <c r="K180" s="135" t="s">
        <v>732</v>
      </c>
      <c r="L180" s="134" t="str">
        <f t="shared" si="67"/>
        <v>Yes</v>
      </c>
    </row>
    <row r="181" spans="1:12" ht="25.5" x14ac:dyDescent="0.2">
      <c r="A181" s="2" t="s">
        <v>1685</v>
      </c>
      <c r="B181" s="135" t="s">
        <v>217</v>
      </c>
      <c r="C181" s="140">
        <v>0</v>
      </c>
      <c r="D181" s="130" t="str">
        <f t="shared" si="64"/>
        <v>N/A</v>
      </c>
      <c r="E181" s="140">
        <v>49.329381625000003</v>
      </c>
      <c r="F181" s="130" t="str">
        <f t="shared" si="65"/>
        <v>N/A</v>
      </c>
      <c r="G181" s="140">
        <v>73.939012692999995</v>
      </c>
      <c r="H181" s="130" t="str">
        <f t="shared" si="66"/>
        <v>N/A</v>
      </c>
      <c r="I181" s="139" t="s">
        <v>1743</v>
      </c>
      <c r="J181" s="139">
        <v>49.89</v>
      </c>
      <c r="K181" s="135" t="s">
        <v>732</v>
      </c>
      <c r="L181" s="134" t="str">
        <f t="shared" si="67"/>
        <v>No</v>
      </c>
    </row>
    <row r="182" spans="1:12" ht="25.5" x14ac:dyDescent="0.2">
      <c r="A182" s="2" t="s">
        <v>1686</v>
      </c>
      <c r="B182" s="141" t="s">
        <v>217</v>
      </c>
      <c r="C182" s="140" t="s">
        <v>217</v>
      </c>
      <c r="D182" s="134" t="str">
        <f t="shared" ref="D182:D185" si="68">IF($B182="N/A","N/A",IF(C182&lt;0,"No","Yes"))</f>
        <v>N/A</v>
      </c>
      <c r="E182" s="140">
        <v>14.285714285999999</v>
      </c>
      <c r="F182" s="134" t="str">
        <f t="shared" ref="F182:F185" si="69">IF($B182="N/A","N/A",IF(E182&lt;0,"No","Yes"))</f>
        <v>N/A</v>
      </c>
      <c r="G182" s="140">
        <v>76.923076922999996</v>
      </c>
      <c r="H182" s="134" t="str">
        <f t="shared" ref="H182:H185" si="70">IF($B182="N/A","N/A",IF(G182&lt;0,"No","Yes"))</f>
        <v>N/A</v>
      </c>
      <c r="I182" s="139" t="s">
        <v>217</v>
      </c>
      <c r="J182" s="139">
        <v>438.5</v>
      </c>
      <c r="K182" s="141" t="s">
        <v>732</v>
      </c>
      <c r="L182" s="134" t="str">
        <f t="shared" ref="L182:L213" si="71">IF(J182="Div by 0", "N/A", IF(OR(J182="N/A",K182="N/A"),"N/A", IF(J182&gt;VALUE(MID(K182,1,2)), "No", IF(J182&lt;-1*VALUE(MID(K182,1,2)), "No", "Yes"))))</f>
        <v>No</v>
      </c>
    </row>
    <row r="183" spans="1:12" ht="25.5" x14ac:dyDescent="0.2">
      <c r="A183" s="2" t="s">
        <v>1687</v>
      </c>
      <c r="B183" s="141" t="s">
        <v>217</v>
      </c>
      <c r="C183" s="140" t="s">
        <v>217</v>
      </c>
      <c r="D183" s="134" t="str">
        <f t="shared" si="68"/>
        <v>N/A</v>
      </c>
      <c r="E183" s="140">
        <v>56.540729417000001</v>
      </c>
      <c r="F183" s="134" t="str">
        <f t="shared" si="69"/>
        <v>N/A</v>
      </c>
      <c r="G183" s="140">
        <v>86.217056800999998</v>
      </c>
      <c r="H183" s="134" t="str">
        <f t="shared" si="70"/>
        <v>N/A</v>
      </c>
      <c r="I183" s="139" t="s">
        <v>217</v>
      </c>
      <c r="J183" s="139">
        <v>52.49</v>
      </c>
      <c r="K183" s="141" t="s">
        <v>732</v>
      </c>
      <c r="L183" s="134" t="str">
        <f t="shared" si="71"/>
        <v>No</v>
      </c>
    </row>
    <row r="184" spans="1:12" ht="25.5" x14ac:dyDescent="0.2">
      <c r="A184" s="2" t="s">
        <v>1688</v>
      </c>
      <c r="B184" s="141" t="s">
        <v>217</v>
      </c>
      <c r="C184" s="140" t="s">
        <v>217</v>
      </c>
      <c r="D184" s="134" t="str">
        <f t="shared" si="68"/>
        <v>N/A</v>
      </c>
      <c r="E184" s="140">
        <v>47.221249043</v>
      </c>
      <c r="F184" s="134" t="str">
        <f t="shared" si="69"/>
        <v>N/A</v>
      </c>
      <c r="G184" s="140">
        <v>80.407944843999999</v>
      </c>
      <c r="H184" s="134" t="str">
        <f t="shared" si="70"/>
        <v>N/A</v>
      </c>
      <c r="I184" s="139" t="s">
        <v>217</v>
      </c>
      <c r="J184" s="139">
        <v>70.28</v>
      </c>
      <c r="K184" s="141" t="s">
        <v>732</v>
      </c>
      <c r="L184" s="134" t="str">
        <f t="shared" si="71"/>
        <v>No</v>
      </c>
    </row>
    <row r="185" spans="1:12" ht="25.5" x14ac:dyDescent="0.2">
      <c r="A185" s="2" t="s">
        <v>1689</v>
      </c>
      <c r="B185" s="141" t="s">
        <v>217</v>
      </c>
      <c r="C185" s="140" t="s">
        <v>217</v>
      </c>
      <c r="D185" s="134" t="str">
        <f t="shared" si="68"/>
        <v>N/A</v>
      </c>
      <c r="E185" s="140">
        <v>52.782779071999997</v>
      </c>
      <c r="F185" s="134" t="str">
        <f t="shared" si="69"/>
        <v>N/A</v>
      </c>
      <c r="G185" s="140">
        <v>65.905530949999999</v>
      </c>
      <c r="H185" s="134" t="str">
        <f t="shared" si="70"/>
        <v>N/A</v>
      </c>
      <c r="I185" s="139" t="s">
        <v>217</v>
      </c>
      <c r="J185" s="139">
        <v>24.86</v>
      </c>
      <c r="K185" s="141" t="s">
        <v>732</v>
      </c>
      <c r="L185" s="134" t="str">
        <f t="shared" si="71"/>
        <v>Yes</v>
      </c>
    </row>
    <row r="186" spans="1:12" ht="25.5" x14ac:dyDescent="0.2">
      <c r="A186" s="2" t="s">
        <v>1690</v>
      </c>
      <c r="B186" s="136" t="s">
        <v>217</v>
      </c>
      <c r="C186" s="140" t="s">
        <v>217</v>
      </c>
      <c r="D186" s="138" t="str">
        <f t="shared" ref="D186:D213" si="72">IF($B186="N/A","N/A",IF(C186&gt;10,"No",IF(C186&lt;-10,"No","Yes")))</f>
        <v>N/A</v>
      </c>
      <c r="E186" s="140">
        <v>1.6602200230999999</v>
      </c>
      <c r="F186" s="138" t="str">
        <f t="shared" ref="F186:F213" si="73">IF($B186="N/A","N/A",IF(E186&gt;10,"No",IF(E186&lt;-10,"No","Yes")))</f>
        <v>N/A</v>
      </c>
      <c r="G186" s="140">
        <v>4.3784800508000004</v>
      </c>
      <c r="H186" s="138" t="str">
        <f t="shared" ref="H186:H213" si="74">IF($B186="N/A","N/A",IF(G186&gt;10,"No",IF(G186&lt;-10,"No","Yes")))</f>
        <v>N/A</v>
      </c>
      <c r="I186" s="139" t="s">
        <v>217</v>
      </c>
      <c r="J186" s="139">
        <v>163.69999999999999</v>
      </c>
      <c r="K186" s="133" t="s">
        <v>732</v>
      </c>
      <c r="L186" s="134" t="str">
        <f t="shared" si="71"/>
        <v>No</v>
      </c>
    </row>
    <row r="187" spans="1:12" ht="25.5" x14ac:dyDescent="0.2">
      <c r="A187" s="2" t="s">
        <v>1691</v>
      </c>
      <c r="B187" s="136" t="s">
        <v>217</v>
      </c>
      <c r="C187" s="140" t="s">
        <v>217</v>
      </c>
      <c r="D187" s="138" t="str">
        <f t="shared" si="72"/>
        <v>N/A</v>
      </c>
      <c r="E187" s="140">
        <v>0</v>
      </c>
      <c r="F187" s="138" t="str">
        <f t="shared" si="73"/>
        <v>N/A</v>
      </c>
      <c r="G187" s="140">
        <v>6.2282790000000004E-4</v>
      </c>
      <c r="H187" s="138" t="str">
        <f t="shared" si="74"/>
        <v>N/A</v>
      </c>
      <c r="I187" s="139" t="s">
        <v>217</v>
      </c>
      <c r="J187" s="139" t="s">
        <v>1743</v>
      </c>
      <c r="K187" s="133" t="s">
        <v>732</v>
      </c>
      <c r="L187" s="134" t="str">
        <f t="shared" si="71"/>
        <v>N/A</v>
      </c>
    </row>
    <row r="188" spans="1:12" ht="25.5" x14ac:dyDescent="0.2">
      <c r="A188" s="2" t="s">
        <v>1692</v>
      </c>
      <c r="B188" s="136" t="s">
        <v>217</v>
      </c>
      <c r="C188" s="140" t="s">
        <v>217</v>
      </c>
      <c r="D188" s="138" t="str">
        <f t="shared" si="72"/>
        <v>N/A</v>
      </c>
      <c r="E188" s="140">
        <v>3.9349642499999997E-2</v>
      </c>
      <c r="F188" s="138" t="str">
        <f t="shared" si="73"/>
        <v>N/A</v>
      </c>
      <c r="G188" s="140">
        <v>0.1563297998</v>
      </c>
      <c r="H188" s="138" t="str">
        <f t="shared" si="74"/>
        <v>N/A</v>
      </c>
      <c r="I188" s="139" t="s">
        <v>217</v>
      </c>
      <c r="J188" s="139">
        <v>297.3</v>
      </c>
      <c r="K188" s="133" t="s">
        <v>732</v>
      </c>
      <c r="L188" s="134" t="str">
        <f t="shared" si="71"/>
        <v>No</v>
      </c>
    </row>
    <row r="189" spans="1:12" ht="25.5" x14ac:dyDescent="0.2">
      <c r="A189" s="2" t="s">
        <v>1693</v>
      </c>
      <c r="B189" s="136" t="s">
        <v>217</v>
      </c>
      <c r="C189" s="140" t="s">
        <v>217</v>
      </c>
      <c r="D189" s="138" t="str">
        <f t="shared" si="72"/>
        <v>N/A</v>
      </c>
      <c r="E189" s="140">
        <v>2.5116792999999998E-3</v>
      </c>
      <c r="F189" s="138" t="str">
        <f t="shared" si="73"/>
        <v>N/A</v>
      </c>
      <c r="G189" s="140">
        <v>2.55359434E-2</v>
      </c>
      <c r="H189" s="138" t="str">
        <f t="shared" si="74"/>
        <v>N/A</v>
      </c>
      <c r="I189" s="139" t="s">
        <v>217</v>
      </c>
      <c r="J189" s="139">
        <v>916.7</v>
      </c>
      <c r="K189" s="133" t="s">
        <v>732</v>
      </c>
      <c r="L189" s="134" t="str">
        <f t="shared" si="71"/>
        <v>No</v>
      </c>
    </row>
    <row r="190" spans="1:12" ht="25.5" x14ac:dyDescent="0.2">
      <c r="A190" s="2" t="s">
        <v>1694</v>
      </c>
      <c r="B190" s="136" t="s">
        <v>217</v>
      </c>
      <c r="C190" s="140" t="s">
        <v>217</v>
      </c>
      <c r="D190" s="138" t="str">
        <f t="shared" si="72"/>
        <v>N/A</v>
      </c>
      <c r="E190" s="140">
        <v>5.0233585999999997E-3</v>
      </c>
      <c r="F190" s="138" t="str">
        <f t="shared" si="73"/>
        <v>N/A</v>
      </c>
      <c r="G190" s="140">
        <v>8.7195903999999994E-3</v>
      </c>
      <c r="H190" s="138" t="str">
        <f t="shared" si="74"/>
        <v>N/A</v>
      </c>
      <c r="I190" s="139" t="s">
        <v>217</v>
      </c>
      <c r="J190" s="139">
        <v>73.58</v>
      </c>
      <c r="K190" s="133" t="s">
        <v>732</v>
      </c>
      <c r="L190" s="134" t="str">
        <f t="shared" si="71"/>
        <v>No</v>
      </c>
    </row>
    <row r="191" spans="1:12" ht="25.5" x14ac:dyDescent="0.2">
      <c r="A191" s="2" t="s">
        <v>1695</v>
      </c>
      <c r="B191" s="136" t="s">
        <v>217</v>
      </c>
      <c r="C191" s="140" t="s">
        <v>217</v>
      </c>
      <c r="D191" s="138" t="str">
        <f t="shared" si="72"/>
        <v>N/A</v>
      </c>
      <c r="E191" s="140">
        <v>31.116357730000001</v>
      </c>
      <c r="F191" s="138" t="str">
        <f t="shared" si="73"/>
        <v>N/A</v>
      </c>
      <c r="G191" s="140">
        <v>51.817411776</v>
      </c>
      <c r="H191" s="138" t="str">
        <f t="shared" si="74"/>
        <v>N/A</v>
      </c>
      <c r="I191" s="139" t="s">
        <v>217</v>
      </c>
      <c r="J191" s="139">
        <v>66.53</v>
      </c>
      <c r="K191" s="133" t="s">
        <v>732</v>
      </c>
      <c r="L191" s="134" t="str">
        <f t="shared" si="71"/>
        <v>No</v>
      </c>
    </row>
    <row r="192" spans="1:12" ht="25.5" x14ac:dyDescent="0.2">
      <c r="A192" s="2" t="s">
        <v>1696</v>
      </c>
      <c r="B192" s="136" t="s">
        <v>217</v>
      </c>
      <c r="C192" s="140" t="s">
        <v>217</v>
      </c>
      <c r="D192" s="138" t="str">
        <f t="shared" si="72"/>
        <v>N/A</v>
      </c>
      <c r="E192" s="140">
        <v>10.383282263</v>
      </c>
      <c r="F192" s="138" t="str">
        <f t="shared" si="73"/>
        <v>N/A</v>
      </c>
      <c r="G192" s="140">
        <v>29.674011883999999</v>
      </c>
      <c r="H192" s="138" t="str">
        <f t="shared" si="74"/>
        <v>N/A</v>
      </c>
      <c r="I192" s="139" t="s">
        <v>217</v>
      </c>
      <c r="J192" s="139">
        <v>185.8</v>
      </c>
      <c r="K192" s="133" t="s">
        <v>732</v>
      </c>
      <c r="L192" s="134" t="str">
        <f t="shared" si="71"/>
        <v>No</v>
      </c>
    </row>
    <row r="193" spans="1:12" ht="25.5" x14ac:dyDescent="0.2">
      <c r="A193" s="2" t="s">
        <v>1697</v>
      </c>
      <c r="B193" s="136" t="s">
        <v>217</v>
      </c>
      <c r="C193" s="140" t="s">
        <v>217</v>
      </c>
      <c r="D193" s="138" t="str">
        <f t="shared" si="72"/>
        <v>N/A</v>
      </c>
      <c r="E193" s="140">
        <v>0.18502704240000001</v>
      </c>
      <c r="F193" s="138" t="str">
        <f t="shared" si="73"/>
        <v>N/A</v>
      </c>
      <c r="G193" s="140">
        <v>0.67514543029999996</v>
      </c>
      <c r="H193" s="138" t="str">
        <f t="shared" si="74"/>
        <v>N/A</v>
      </c>
      <c r="I193" s="139" t="s">
        <v>217</v>
      </c>
      <c r="J193" s="139">
        <v>264.89999999999998</v>
      </c>
      <c r="K193" s="133" t="s">
        <v>732</v>
      </c>
      <c r="L193" s="134" t="str">
        <f t="shared" si="71"/>
        <v>No</v>
      </c>
    </row>
    <row r="194" spans="1:12" ht="25.5" x14ac:dyDescent="0.2">
      <c r="A194" s="2" t="s">
        <v>1698</v>
      </c>
      <c r="B194" s="136" t="s">
        <v>217</v>
      </c>
      <c r="C194" s="140" t="s">
        <v>217</v>
      </c>
      <c r="D194" s="138" t="str">
        <f t="shared" si="72"/>
        <v>N/A</v>
      </c>
      <c r="E194" s="140">
        <v>13.140268917</v>
      </c>
      <c r="F194" s="138" t="str">
        <f t="shared" si="73"/>
        <v>N/A</v>
      </c>
      <c r="G194" s="140">
        <v>29.456022123</v>
      </c>
      <c r="H194" s="138" t="str">
        <f t="shared" si="74"/>
        <v>N/A</v>
      </c>
      <c r="I194" s="139" t="s">
        <v>217</v>
      </c>
      <c r="J194" s="139">
        <v>124.2</v>
      </c>
      <c r="K194" s="133" t="s">
        <v>732</v>
      </c>
      <c r="L194" s="134" t="str">
        <f t="shared" si="71"/>
        <v>No</v>
      </c>
    </row>
    <row r="195" spans="1:12" ht="25.5" x14ac:dyDescent="0.2">
      <c r="A195" s="2" t="s">
        <v>1699</v>
      </c>
      <c r="B195" s="136" t="s">
        <v>217</v>
      </c>
      <c r="C195" s="140" t="s">
        <v>217</v>
      </c>
      <c r="D195" s="138" t="str">
        <f t="shared" si="72"/>
        <v>N/A</v>
      </c>
      <c r="E195" s="140">
        <v>4.3267862226</v>
      </c>
      <c r="F195" s="138" t="str">
        <f t="shared" si="73"/>
        <v>N/A</v>
      </c>
      <c r="G195" s="140">
        <v>18.062631572000001</v>
      </c>
      <c r="H195" s="138" t="str">
        <f t="shared" si="74"/>
        <v>N/A</v>
      </c>
      <c r="I195" s="139" t="s">
        <v>217</v>
      </c>
      <c r="J195" s="139">
        <v>317.5</v>
      </c>
      <c r="K195" s="133" t="s">
        <v>732</v>
      </c>
      <c r="L195" s="134" t="str">
        <f t="shared" si="71"/>
        <v>No</v>
      </c>
    </row>
    <row r="196" spans="1:12" ht="25.5" x14ac:dyDescent="0.2">
      <c r="A196" s="2" t="s">
        <v>1700</v>
      </c>
      <c r="B196" s="136" t="s">
        <v>217</v>
      </c>
      <c r="C196" s="140" t="s">
        <v>217</v>
      </c>
      <c r="D196" s="138" t="str">
        <f t="shared" si="72"/>
        <v>N/A</v>
      </c>
      <c r="E196" s="140">
        <v>0.1783292309</v>
      </c>
      <c r="F196" s="138" t="str">
        <f t="shared" si="73"/>
        <v>N/A</v>
      </c>
      <c r="G196" s="140">
        <v>0.36373148640000003</v>
      </c>
      <c r="H196" s="138" t="str">
        <f t="shared" si="74"/>
        <v>N/A</v>
      </c>
      <c r="I196" s="139" t="s">
        <v>217</v>
      </c>
      <c r="J196" s="139">
        <v>104</v>
      </c>
      <c r="K196" s="133" t="s">
        <v>732</v>
      </c>
      <c r="L196" s="134" t="str">
        <f t="shared" si="71"/>
        <v>No</v>
      </c>
    </row>
    <row r="197" spans="1:12" ht="25.5" x14ac:dyDescent="0.2">
      <c r="A197" s="2" t="s">
        <v>1701</v>
      </c>
      <c r="B197" s="136" t="s">
        <v>217</v>
      </c>
      <c r="C197" s="140" t="s">
        <v>217</v>
      </c>
      <c r="D197" s="138" t="str">
        <f t="shared" si="72"/>
        <v>N/A</v>
      </c>
      <c r="E197" s="140">
        <v>20.381440363999999</v>
      </c>
      <c r="F197" s="138" t="str">
        <f t="shared" si="73"/>
        <v>N/A</v>
      </c>
      <c r="G197" s="140">
        <v>46.647317479999998</v>
      </c>
      <c r="H197" s="138" t="str">
        <f t="shared" si="74"/>
        <v>N/A</v>
      </c>
      <c r="I197" s="139" t="s">
        <v>217</v>
      </c>
      <c r="J197" s="139">
        <v>128.9</v>
      </c>
      <c r="K197" s="133" t="s">
        <v>732</v>
      </c>
      <c r="L197" s="134" t="str">
        <f t="shared" si="71"/>
        <v>No</v>
      </c>
    </row>
    <row r="198" spans="1:12" ht="25.5" x14ac:dyDescent="0.2">
      <c r="A198" s="2" t="s">
        <v>1702</v>
      </c>
      <c r="B198" s="136" t="s">
        <v>217</v>
      </c>
      <c r="C198" s="140" t="s">
        <v>217</v>
      </c>
      <c r="D198" s="138" t="str">
        <f t="shared" si="72"/>
        <v>N/A</v>
      </c>
      <c r="E198" s="140">
        <v>0</v>
      </c>
      <c r="F198" s="138" t="str">
        <f t="shared" si="73"/>
        <v>N/A</v>
      </c>
      <c r="G198" s="140">
        <v>0.27404427059999997</v>
      </c>
      <c r="H198" s="138" t="str">
        <f t="shared" si="74"/>
        <v>N/A</v>
      </c>
      <c r="I198" s="139" t="s">
        <v>217</v>
      </c>
      <c r="J198" s="139" t="s">
        <v>1743</v>
      </c>
      <c r="K198" s="133" t="s">
        <v>732</v>
      </c>
      <c r="L198" s="134" t="str">
        <f t="shared" si="71"/>
        <v>N/A</v>
      </c>
    </row>
    <row r="199" spans="1:12" ht="25.5" x14ac:dyDescent="0.2">
      <c r="A199" s="2" t="s">
        <v>1703</v>
      </c>
      <c r="B199" s="136" t="s">
        <v>217</v>
      </c>
      <c r="C199" s="140" t="s">
        <v>217</v>
      </c>
      <c r="D199" s="138" t="str">
        <f t="shared" si="72"/>
        <v>N/A</v>
      </c>
      <c r="E199" s="140">
        <v>12.703236716999999</v>
      </c>
      <c r="F199" s="138" t="str">
        <f t="shared" si="73"/>
        <v>N/A</v>
      </c>
      <c r="G199" s="140">
        <v>27.667883257</v>
      </c>
      <c r="H199" s="138" t="str">
        <f t="shared" si="74"/>
        <v>N/A</v>
      </c>
      <c r="I199" s="139" t="s">
        <v>217</v>
      </c>
      <c r="J199" s="139">
        <v>117.8</v>
      </c>
      <c r="K199" s="133" t="s">
        <v>732</v>
      </c>
      <c r="L199" s="134" t="str">
        <f t="shared" si="71"/>
        <v>No</v>
      </c>
    </row>
    <row r="200" spans="1:12" ht="25.5" x14ac:dyDescent="0.2">
      <c r="A200" s="2" t="s">
        <v>1704</v>
      </c>
      <c r="B200" s="136" t="s">
        <v>217</v>
      </c>
      <c r="C200" s="140" t="s">
        <v>217</v>
      </c>
      <c r="D200" s="138" t="str">
        <f t="shared" si="72"/>
        <v>N/A</v>
      </c>
      <c r="E200" s="140">
        <v>2.2739070009</v>
      </c>
      <c r="F200" s="138" t="str">
        <f t="shared" si="73"/>
        <v>N/A</v>
      </c>
      <c r="G200" s="140">
        <v>6.4848839672</v>
      </c>
      <c r="H200" s="138" t="str">
        <f t="shared" si="74"/>
        <v>N/A</v>
      </c>
      <c r="I200" s="139" t="s">
        <v>217</v>
      </c>
      <c r="J200" s="139">
        <v>185.2</v>
      </c>
      <c r="K200" s="133" t="s">
        <v>732</v>
      </c>
      <c r="L200" s="134" t="str">
        <f t="shared" si="71"/>
        <v>No</v>
      </c>
    </row>
    <row r="201" spans="1:12" ht="25.5" x14ac:dyDescent="0.2">
      <c r="A201" s="2" t="s">
        <v>1705</v>
      </c>
      <c r="B201" s="136" t="s">
        <v>217</v>
      </c>
      <c r="C201" s="140" t="s">
        <v>217</v>
      </c>
      <c r="D201" s="138" t="str">
        <f t="shared" si="72"/>
        <v>N/A</v>
      </c>
      <c r="E201" s="140">
        <v>3.1814604599999997E-2</v>
      </c>
      <c r="F201" s="138" t="str">
        <f t="shared" si="73"/>
        <v>N/A</v>
      </c>
      <c r="G201" s="140">
        <v>5.60545099E-2</v>
      </c>
      <c r="H201" s="138" t="str">
        <f t="shared" si="74"/>
        <v>N/A</v>
      </c>
      <c r="I201" s="139" t="s">
        <v>217</v>
      </c>
      <c r="J201" s="139">
        <v>76.19</v>
      </c>
      <c r="K201" s="133" t="s">
        <v>732</v>
      </c>
      <c r="L201" s="134" t="str">
        <f t="shared" si="71"/>
        <v>No</v>
      </c>
    </row>
    <row r="202" spans="1:12" ht="25.5" x14ac:dyDescent="0.2">
      <c r="A202" s="2" t="s">
        <v>1706</v>
      </c>
      <c r="B202" s="136" t="s">
        <v>217</v>
      </c>
      <c r="C202" s="140" t="s">
        <v>217</v>
      </c>
      <c r="D202" s="138" t="str">
        <f t="shared" si="72"/>
        <v>N/A</v>
      </c>
      <c r="E202" s="140">
        <v>0</v>
      </c>
      <c r="F202" s="138" t="str">
        <f t="shared" si="73"/>
        <v>N/A</v>
      </c>
      <c r="G202" s="140">
        <v>0</v>
      </c>
      <c r="H202" s="138" t="str">
        <f t="shared" si="74"/>
        <v>N/A</v>
      </c>
      <c r="I202" s="139" t="s">
        <v>217</v>
      </c>
      <c r="J202" s="139" t="s">
        <v>1743</v>
      </c>
      <c r="K202" s="133" t="s">
        <v>732</v>
      </c>
      <c r="L202" s="134" t="str">
        <f t="shared" si="71"/>
        <v>N/A</v>
      </c>
    </row>
    <row r="203" spans="1:12" ht="25.5" x14ac:dyDescent="0.2">
      <c r="A203" s="2" t="s">
        <v>1707</v>
      </c>
      <c r="B203" s="136" t="s">
        <v>217</v>
      </c>
      <c r="C203" s="140" t="s">
        <v>217</v>
      </c>
      <c r="D203" s="138" t="str">
        <f t="shared" si="72"/>
        <v>N/A</v>
      </c>
      <c r="E203" s="140">
        <v>2.17678873E-2</v>
      </c>
      <c r="F203" s="138" t="str">
        <f t="shared" si="73"/>
        <v>N/A</v>
      </c>
      <c r="G203" s="140">
        <v>6.9133895500000001E-2</v>
      </c>
      <c r="H203" s="138" t="str">
        <f t="shared" si="74"/>
        <v>N/A</v>
      </c>
      <c r="I203" s="139" t="s">
        <v>217</v>
      </c>
      <c r="J203" s="139">
        <v>217.6</v>
      </c>
      <c r="K203" s="133" t="s">
        <v>732</v>
      </c>
      <c r="L203" s="134" t="str">
        <f t="shared" si="71"/>
        <v>No</v>
      </c>
    </row>
    <row r="204" spans="1:12" ht="25.5" x14ac:dyDescent="0.2">
      <c r="A204" s="2" t="s">
        <v>1708</v>
      </c>
      <c r="B204" s="136" t="s">
        <v>217</v>
      </c>
      <c r="C204" s="140" t="s">
        <v>217</v>
      </c>
      <c r="D204" s="138" t="str">
        <f t="shared" si="72"/>
        <v>N/A</v>
      </c>
      <c r="E204" s="140">
        <v>5.8605851000000002E-3</v>
      </c>
      <c r="F204" s="138" t="str">
        <f t="shared" si="73"/>
        <v>N/A</v>
      </c>
      <c r="G204" s="140">
        <v>4.7334919500000003E-2</v>
      </c>
      <c r="H204" s="138" t="str">
        <f t="shared" si="74"/>
        <v>N/A</v>
      </c>
      <c r="I204" s="139" t="s">
        <v>217</v>
      </c>
      <c r="J204" s="139">
        <v>707.7</v>
      </c>
      <c r="K204" s="133" t="s">
        <v>732</v>
      </c>
      <c r="L204" s="134" t="str">
        <f t="shared" si="71"/>
        <v>No</v>
      </c>
    </row>
    <row r="205" spans="1:12" ht="25.5" x14ac:dyDescent="0.2">
      <c r="A205" s="2" t="s">
        <v>1709</v>
      </c>
      <c r="B205" s="136" t="s">
        <v>217</v>
      </c>
      <c r="C205" s="140" t="s">
        <v>217</v>
      </c>
      <c r="D205" s="138" t="str">
        <f t="shared" si="72"/>
        <v>N/A</v>
      </c>
      <c r="E205" s="140">
        <v>8.3722639999999997E-4</v>
      </c>
      <c r="F205" s="138" t="str">
        <f t="shared" si="73"/>
        <v>N/A</v>
      </c>
      <c r="G205" s="140">
        <v>2.4913116000000002E-3</v>
      </c>
      <c r="H205" s="138" t="str">
        <f t="shared" si="74"/>
        <v>N/A</v>
      </c>
      <c r="I205" s="139" t="s">
        <v>217</v>
      </c>
      <c r="J205" s="139">
        <v>197.6</v>
      </c>
      <c r="K205" s="133" t="s">
        <v>732</v>
      </c>
      <c r="L205" s="134" t="str">
        <f t="shared" si="71"/>
        <v>No</v>
      </c>
    </row>
    <row r="206" spans="1:12" ht="25.5" x14ac:dyDescent="0.2">
      <c r="A206" s="2" t="s">
        <v>1710</v>
      </c>
      <c r="B206" s="136" t="s">
        <v>217</v>
      </c>
      <c r="C206" s="140" t="s">
        <v>217</v>
      </c>
      <c r="D206" s="138" t="str">
        <f t="shared" si="72"/>
        <v>N/A</v>
      </c>
      <c r="E206" s="140">
        <v>3.0248991142000001</v>
      </c>
      <c r="F206" s="138" t="str">
        <f t="shared" si="73"/>
        <v>N/A</v>
      </c>
      <c r="G206" s="140">
        <v>5.9940955915999998</v>
      </c>
      <c r="H206" s="138" t="str">
        <f t="shared" si="74"/>
        <v>N/A</v>
      </c>
      <c r="I206" s="139" t="s">
        <v>217</v>
      </c>
      <c r="J206" s="139">
        <v>98.16</v>
      </c>
      <c r="K206" s="133" t="s">
        <v>732</v>
      </c>
      <c r="L206" s="134" t="str">
        <f t="shared" si="71"/>
        <v>No</v>
      </c>
    </row>
    <row r="207" spans="1:12" ht="25.5" x14ac:dyDescent="0.2">
      <c r="A207" s="2" t="s">
        <v>1711</v>
      </c>
      <c r="B207" s="136" t="s">
        <v>217</v>
      </c>
      <c r="C207" s="140" t="s">
        <v>217</v>
      </c>
      <c r="D207" s="138" t="str">
        <f t="shared" si="72"/>
        <v>N/A</v>
      </c>
      <c r="E207" s="140">
        <v>0</v>
      </c>
      <c r="F207" s="138" t="str">
        <f t="shared" si="73"/>
        <v>N/A</v>
      </c>
      <c r="G207" s="140">
        <v>0</v>
      </c>
      <c r="H207" s="138" t="str">
        <f t="shared" si="74"/>
        <v>N/A</v>
      </c>
      <c r="I207" s="139" t="s">
        <v>217</v>
      </c>
      <c r="J207" s="139" t="s">
        <v>1743</v>
      </c>
      <c r="K207" s="133" t="s">
        <v>732</v>
      </c>
      <c r="L207" s="134" t="str">
        <f t="shared" si="71"/>
        <v>N/A</v>
      </c>
    </row>
    <row r="208" spans="1:12" ht="25.5" x14ac:dyDescent="0.2">
      <c r="A208" s="2" t="s">
        <v>1712</v>
      </c>
      <c r="B208" s="136" t="s">
        <v>217</v>
      </c>
      <c r="C208" s="140" t="s">
        <v>217</v>
      </c>
      <c r="D208" s="138" t="str">
        <f t="shared" si="72"/>
        <v>N/A</v>
      </c>
      <c r="E208" s="140">
        <v>3.6846335460000001</v>
      </c>
      <c r="F208" s="138" t="str">
        <f t="shared" si="73"/>
        <v>N/A</v>
      </c>
      <c r="G208" s="140">
        <v>11.155470297000001</v>
      </c>
      <c r="H208" s="138" t="str">
        <f t="shared" si="74"/>
        <v>N/A</v>
      </c>
      <c r="I208" s="139" t="s">
        <v>217</v>
      </c>
      <c r="J208" s="139">
        <v>202.8</v>
      </c>
      <c r="K208" s="133" t="s">
        <v>732</v>
      </c>
      <c r="L208" s="134" t="str">
        <f t="shared" si="71"/>
        <v>No</v>
      </c>
    </row>
    <row r="209" spans="1:12" ht="25.5" x14ac:dyDescent="0.2">
      <c r="A209" s="2" t="s">
        <v>1713</v>
      </c>
      <c r="B209" s="136" t="s">
        <v>217</v>
      </c>
      <c r="C209" s="140" t="s">
        <v>217</v>
      </c>
      <c r="D209" s="138" t="str">
        <f t="shared" si="72"/>
        <v>N/A</v>
      </c>
      <c r="E209" s="140">
        <v>0</v>
      </c>
      <c r="F209" s="138" t="str">
        <f t="shared" si="73"/>
        <v>N/A</v>
      </c>
      <c r="G209" s="140">
        <v>0</v>
      </c>
      <c r="H209" s="138" t="str">
        <f t="shared" si="74"/>
        <v>N/A</v>
      </c>
      <c r="I209" s="139" t="s">
        <v>217</v>
      </c>
      <c r="J209" s="139" t="s">
        <v>1743</v>
      </c>
      <c r="K209" s="133" t="s">
        <v>732</v>
      </c>
      <c r="L209" s="134" t="str">
        <f t="shared" si="71"/>
        <v>N/A</v>
      </c>
    </row>
    <row r="210" spans="1:12" ht="25.5" x14ac:dyDescent="0.2">
      <c r="A210" s="2" t="s">
        <v>1714</v>
      </c>
      <c r="B210" s="136" t="s">
        <v>217</v>
      </c>
      <c r="C210" s="140" t="s">
        <v>217</v>
      </c>
      <c r="D210" s="138" t="str">
        <f t="shared" si="72"/>
        <v>N/A</v>
      </c>
      <c r="E210" s="140">
        <v>3.4418378795</v>
      </c>
      <c r="F210" s="138" t="str">
        <f t="shared" si="73"/>
        <v>N/A</v>
      </c>
      <c r="G210" s="140">
        <v>4.9371566660999999</v>
      </c>
      <c r="H210" s="138" t="str">
        <f t="shared" si="74"/>
        <v>N/A</v>
      </c>
      <c r="I210" s="139" t="s">
        <v>217</v>
      </c>
      <c r="J210" s="139">
        <v>43.45</v>
      </c>
      <c r="K210" s="133" t="s">
        <v>732</v>
      </c>
      <c r="L210" s="134" t="str">
        <f t="shared" si="71"/>
        <v>No</v>
      </c>
    </row>
    <row r="211" spans="1:12" ht="25.5" x14ac:dyDescent="0.2">
      <c r="A211" s="2" t="s">
        <v>1715</v>
      </c>
      <c r="B211" s="136" t="s">
        <v>217</v>
      </c>
      <c r="C211" s="140" t="s">
        <v>217</v>
      </c>
      <c r="D211" s="138" t="str">
        <f t="shared" si="72"/>
        <v>N/A</v>
      </c>
      <c r="E211" s="140">
        <v>0</v>
      </c>
      <c r="F211" s="138" t="str">
        <f t="shared" si="73"/>
        <v>N/A</v>
      </c>
      <c r="G211" s="140">
        <v>0</v>
      </c>
      <c r="H211" s="138" t="str">
        <f t="shared" si="74"/>
        <v>N/A</v>
      </c>
      <c r="I211" s="139" t="s">
        <v>217</v>
      </c>
      <c r="J211" s="139" t="s">
        <v>1743</v>
      </c>
      <c r="K211" s="133" t="s">
        <v>732</v>
      </c>
      <c r="L211" s="134" t="str">
        <f t="shared" si="71"/>
        <v>N/A</v>
      </c>
    </row>
    <row r="212" spans="1:12" ht="25.5" x14ac:dyDescent="0.2">
      <c r="A212" s="2" t="s">
        <v>1716</v>
      </c>
      <c r="B212" s="136" t="s">
        <v>217</v>
      </c>
      <c r="C212" s="140" t="s">
        <v>217</v>
      </c>
      <c r="D212" s="138" t="str">
        <f t="shared" si="72"/>
        <v>N/A</v>
      </c>
      <c r="E212" s="140">
        <v>0</v>
      </c>
      <c r="F212" s="138" t="str">
        <f t="shared" si="73"/>
        <v>N/A</v>
      </c>
      <c r="G212" s="140">
        <v>0</v>
      </c>
      <c r="H212" s="138" t="str">
        <f t="shared" si="74"/>
        <v>N/A</v>
      </c>
      <c r="I212" s="139" t="s">
        <v>217</v>
      </c>
      <c r="J212" s="139" t="s">
        <v>1743</v>
      </c>
      <c r="K212" s="133" t="s">
        <v>732</v>
      </c>
      <c r="L212" s="134" t="str">
        <f t="shared" si="71"/>
        <v>N/A</v>
      </c>
    </row>
    <row r="213" spans="1:12" ht="26.25" customHeight="1" x14ac:dyDescent="0.2">
      <c r="A213" s="2" t="s">
        <v>1717</v>
      </c>
      <c r="B213" s="136" t="s">
        <v>217</v>
      </c>
      <c r="C213" s="140" t="s">
        <v>217</v>
      </c>
      <c r="D213" s="138" t="str">
        <f t="shared" si="72"/>
        <v>N/A</v>
      </c>
      <c r="E213" s="140">
        <v>6.2791982699999999E-2</v>
      </c>
      <c r="F213" s="138" t="str">
        <f t="shared" si="73"/>
        <v>N/A</v>
      </c>
      <c r="G213" s="140">
        <v>0.25224529449999999</v>
      </c>
      <c r="H213" s="138" t="str">
        <f t="shared" si="74"/>
        <v>N/A</v>
      </c>
      <c r="I213" s="139" t="s">
        <v>217</v>
      </c>
      <c r="J213" s="139">
        <v>301.7</v>
      </c>
      <c r="K213" s="133" t="s">
        <v>732</v>
      </c>
      <c r="L213" s="134" t="str">
        <f t="shared" si="71"/>
        <v>No</v>
      </c>
    </row>
    <row r="214" spans="1:12" x14ac:dyDescent="0.2">
      <c r="A214" s="173" t="s">
        <v>1649</v>
      </c>
      <c r="B214" s="174"/>
      <c r="C214" s="174"/>
      <c r="D214" s="174"/>
      <c r="E214" s="174"/>
      <c r="F214" s="174"/>
      <c r="G214" s="174"/>
      <c r="H214" s="174"/>
      <c r="I214" s="174"/>
      <c r="J214" s="174"/>
      <c r="K214" s="174"/>
      <c r="L214" s="175"/>
    </row>
    <row r="215" spans="1:12" ht="12.75" customHeight="1" x14ac:dyDescent="0.2">
      <c r="A215" s="167" t="s">
        <v>1647</v>
      </c>
      <c r="B215" s="168"/>
      <c r="C215" s="168"/>
      <c r="D215" s="168"/>
      <c r="E215" s="168"/>
      <c r="F215" s="168"/>
      <c r="G215" s="168"/>
      <c r="H215" s="168"/>
      <c r="I215" s="168"/>
      <c r="J215" s="168"/>
      <c r="K215" s="168"/>
      <c r="L215" s="169"/>
    </row>
    <row r="216" spans="1:12" x14ac:dyDescent="0.2">
      <c r="A216" s="55"/>
    </row>
    <row r="217" spans="1:12" x14ac:dyDescent="0.2">
      <c r="A217" s="53"/>
    </row>
    <row r="218" spans="1:12" x14ac:dyDescent="0.2">
      <c r="A218" s="2"/>
    </row>
    <row r="219" spans="1:12" x14ac:dyDescent="0.2">
      <c r="A219" s="2"/>
    </row>
    <row r="220" spans="1:12" x14ac:dyDescent="0.2">
      <c r="A220" s="53"/>
    </row>
    <row r="221" spans="1:12" x14ac:dyDescent="0.2">
      <c r="A221" s="55"/>
    </row>
    <row r="222" spans="1:12" x14ac:dyDescent="0.2">
      <c r="A222" s="55"/>
    </row>
    <row r="223" spans="1:12" x14ac:dyDescent="0.2">
      <c r="A223" s="55"/>
    </row>
    <row r="224" spans="1:12" x14ac:dyDescent="0.2">
      <c r="A224" s="55"/>
    </row>
    <row r="225" spans="1:1" x14ac:dyDescent="0.2">
      <c r="A225" s="55"/>
    </row>
    <row r="226" spans="1:1" x14ac:dyDescent="0.2">
      <c r="A226" s="55"/>
    </row>
    <row r="227" spans="1:1" x14ac:dyDescent="0.2">
      <c r="A227" s="55"/>
    </row>
    <row r="228" spans="1:1" x14ac:dyDescent="0.2">
      <c r="A228" s="55"/>
    </row>
    <row r="229" spans="1:1" x14ac:dyDescent="0.2">
      <c r="A229" s="53"/>
    </row>
    <row r="230" spans="1:1" x14ac:dyDescent="0.2">
      <c r="A230" s="53"/>
    </row>
    <row r="231" spans="1:1" x14ac:dyDescent="0.2">
      <c r="A231" s="53"/>
    </row>
    <row r="232" spans="1:1" x14ac:dyDescent="0.2">
      <c r="A232" s="53"/>
    </row>
    <row r="233" spans="1:1" x14ac:dyDescent="0.2">
      <c r="A233" s="53"/>
    </row>
    <row r="234" spans="1:1" x14ac:dyDescent="0.2">
      <c r="A234" s="53"/>
    </row>
    <row r="235" spans="1:1" x14ac:dyDescent="0.2">
      <c r="A235" s="53"/>
    </row>
    <row r="236" spans="1:1" x14ac:dyDescent="0.2">
      <c r="A236" s="53"/>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8"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1610</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3</v>
      </c>
      <c r="B6" s="47" t="s">
        <v>217</v>
      </c>
      <c r="C6" s="1">
        <v>33712</v>
      </c>
      <c r="D6" s="11" t="str">
        <f t="shared" ref="D6:D39" si="0">IF($B6="N/A","N/A",IF(C6&gt;10,"No",IF(C6&lt;-10,"No","Yes")))</f>
        <v>N/A</v>
      </c>
      <c r="E6" s="1">
        <v>33314</v>
      </c>
      <c r="F6" s="11" t="str">
        <f t="shared" ref="F6:F39" si="1">IF($B6="N/A","N/A",IF(E6&gt;10,"No",IF(E6&lt;-10,"No","Yes")))</f>
        <v>N/A</v>
      </c>
      <c r="G6" s="1">
        <v>38670</v>
      </c>
      <c r="H6" s="11" t="str">
        <f t="shared" ref="H6:H39" si="2">IF($B6="N/A","N/A",IF(G6&gt;10,"No",IF(G6&lt;-10,"No","Yes")))</f>
        <v>N/A</v>
      </c>
      <c r="I6" s="56">
        <v>-1.18</v>
      </c>
      <c r="J6" s="56">
        <v>16.079999999999998</v>
      </c>
      <c r="K6" s="47" t="s">
        <v>732</v>
      </c>
      <c r="L6" s="9" t="str">
        <f t="shared" ref="L6:L39" si="3">IF(J6="Div by 0", "N/A", IF(K6="N/A","N/A", IF(J6&gt;VALUE(MID(K6,1,2)), "No", IF(J6&lt;-1*VALUE(MID(K6,1,2)), "No", "Yes"))))</f>
        <v>Yes</v>
      </c>
    </row>
    <row r="7" spans="1:12" x14ac:dyDescent="0.2">
      <c r="A7" s="16" t="s">
        <v>4</v>
      </c>
      <c r="B7" s="34" t="s">
        <v>217</v>
      </c>
      <c r="C7" s="35">
        <v>25616</v>
      </c>
      <c r="D7" s="43" t="str">
        <f t="shared" si="0"/>
        <v>N/A</v>
      </c>
      <c r="E7" s="35">
        <v>25860</v>
      </c>
      <c r="F7" s="43" t="str">
        <f t="shared" si="1"/>
        <v>N/A</v>
      </c>
      <c r="G7" s="35">
        <v>28042</v>
      </c>
      <c r="H7" s="43" t="str">
        <f t="shared" si="2"/>
        <v>N/A</v>
      </c>
      <c r="I7" s="12">
        <v>0.95250000000000001</v>
      </c>
      <c r="J7" s="12">
        <v>8.4380000000000006</v>
      </c>
      <c r="K7" s="44" t="s">
        <v>732</v>
      </c>
      <c r="L7" s="9" t="str">
        <f t="shared" si="3"/>
        <v>Yes</v>
      </c>
    </row>
    <row r="8" spans="1:12" x14ac:dyDescent="0.2">
      <c r="A8" s="16" t="s">
        <v>363</v>
      </c>
      <c r="B8" s="34" t="s">
        <v>217</v>
      </c>
      <c r="C8" s="35" t="s">
        <v>217</v>
      </c>
      <c r="D8" s="43" t="str">
        <f>IF($B8="N/A","N/A",IF(C8&gt;10,"No",IF(C8&lt;-10,"No","Yes")))</f>
        <v>N/A</v>
      </c>
      <c r="E8" s="35" t="s">
        <v>217</v>
      </c>
      <c r="F8" s="43" t="str">
        <f t="shared" si="1"/>
        <v>N/A</v>
      </c>
      <c r="G8" s="8">
        <v>72.516162399999999</v>
      </c>
      <c r="H8" s="43" t="str">
        <f t="shared" si="2"/>
        <v>N/A</v>
      </c>
      <c r="I8" s="12" t="s">
        <v>217</v>
      </c>
      <c r="J8" s="12" t="s">
        <v>217</v>
      </c>
      <c r="K8" s="44" t="s">
        <v>732</v>
      </c>
      <c r="L8" s="9" t="str">
        <f t="shared" si="3"/>
        <v>No</v>
      </c>
    </row>
    <row r="9" spans="1:12" x14ac:dyDescent="0.2">
      <c r="A9" s="16" t="s">
        <v>83</v>
      </c>
      <c r="B9" s="34" t="s">
        <v>217</v>
      </c>
      <c r="C9" s="35">
        <v>25706.27</v>
      </c>
      <c r="D9" s="43" t="str">
        <f t="shared" si="0"/>
        <v>N/A</v>
      </c>
      <c r="E9" s="35">
        <v>25697.08</v>
      </c>
      <c r="F9" s="43" t="str">
        <f t="shared" si="1"/>
        <v>N/A</v>
      </c>
      <c r="G9" s="35">
        <v>29108.68</v>
      </c>
      <c r="H9" s="43" t="str">
        <f t="shared" si="2"/>
        <v>N/A</v>
      </c>
      <c r="I9" s="12">
        <v>-3.5999999999999997E-2</v>
      </c>
      <c r="J9" s="12">
        <v>13.28</v>
      </c>
      <c r="K9" s="44" t="s">
        <v>732</v>
      </c>
      <c r="L9" s="9" t="str">
        <f t="shared" si="3"/>
        <v>Yes</v>
      </c>
    </row>
    <row r="10" spans="1:12" x14ac:dyDescent="0.2">
      <c r="A10" s="16" t="s">
        <v>100</v>
      </c>
      <c r="B10" s="34" t="s">
        <v>217</v>
      </c>
      <c r="C10" s="35">
        <v>1191</v>
      </c>
      <c r="D10" s="43" t="str">
        <f t="shared" si="0"/>
        <v>N/A</v>
      </c>
      <c r="E10" s="35">
        <v>1039</v>
      </c>
      <c r="F10" s="43" t="str">
        <f t="shared" si="1"/>
        <v>N/A</v>
      </c>
      <c r="G10" s="35">
        <v>975</v>
      </c>
      <c r="H10" s="43" t="str">
        <f t="shared" si="2"/>
        <v>N/A</v>
      </c>
      <c r="I10" s="12">
        <v>-12.8</v>
      </c>
      <c r="J10" s="12">
        <v>-6.16</v>
      </c>
      <c r="K10" s="44" t="s">
        <v>732</v>
      </c>
      <c r="L10" s="9" t="str">
        <f t="shared" si="3"/>
        <v>Yes</v>
      </c>
    </row>
    <row r="11" spans="1:12" x14ac:dyDescent="0.2">
      <c r="A11" s="16" t="s">
        <v>984</v>
      </c>
      <c r="B11" s="34" t="s">
        <v>217</v>
      </c>
      <c r="C11" s="35">
        <v>212</v>
      </c>
      <c r="D11" s="43" t="str">
        <f t="shared" si="0"/>
        <v>N/A</v>
      </c>
      <c r="E11" s="35">
        <v>189</v>
      </c>
      <c r="F11" s="43" t="str">
        <f t="shared" si="1"/>
        <v>N/A</v>
      </c>
      <c r="G11" s="35">
        <v>208</v>
      </c>
      <c r="H11" s="43" t="str">
        <f t="shared" si="2"/>
        <v>N/A</v>
      </c>
      <c r="I11" s="12">
        <v>-10.8</v>
      </c>
      <c r="J11" s="12">
        <v>10.050000000000001</v>
      </c>
      <c r="K11" s="44" t="s">
        <v>732</v>
      </c>
      <c r="L11" s="9" t="str">
        <f t="shared" si="3"/>
        <v>Yes</v>
      </c>
    </row>
    <row r="12" spans="1:12" x14ac:dyDescent="0.2">
      <c r="A12" s="16" t="s">
        <v>985</v>
      </c>
      <c r="B12" s="34" t="s">
        <v>217</v>
      </c>
      <c r="C12" s="35">
        <v>122</v>
      </c>
      <c r="D12" s="43" t="str">
        <f t="shared" si="0"/>
        <v>N/A</v>
      </c>
      <c r="E12" s="35">
        <v>56</v>
      </c>
      <c r="F12" s="43" t="str">
        <f t="shared" si="1"/>
        <v>N/A</v>
      </c>
      <c r="G12" s="35">
        <v>553</v>
      </c>
      <c r="H12" s="43" t="str">
        <f t="shared" si="2"/>
        <v>N/A</v>
      </c>
      <c r="I12" s="12">
        <v>-54.1</v>
      </c>
      <c r="J12" s="12">
        <v>887.5</v>
      </c>
      <c r="K12" s="44" t="s">
        <v>732</v>
      </c>
      <c r="L12" s="9" t="str">
        <f t="shared" si="3"/>
        <v>No</v>
      </c>
    </row>
    <row r="13" spans="1:12" x14ac:dyDescent="0.2">
      <c r="A13" s="16" t="s">
        <v>986</v>
      </c>
      <c r="B13" s="34" t="s">
        <v>217</v>
      </c>
      <c r="C13" s="35">
        <v>170</v>
      </c>
      <c r="D13" s="43" t="str">
        <f t="shared" si="0"/>
        <v>N/A</v>
      </c>
      <c r="E13" s="35">
        <v>103</v>
      </c>
      <c r="F13" s="43" t="str">
        <f t="shared" si="1"/>
        <v>N/A</v>
      </c>
      <c r="G13" s="35">
        <v>94</v>
      </c>
      <c r="H13" s="43" t="str">
        <f t="shared" si="2"/>
        <v>N/A</v>
      </c>
      <c r="I13" s="12">
        <v>-39.4</v>
      </c>
      <c r="J13" s="12">
        <v>-8.74</v>
      </c>
      <c r="K13" s="44" t="s">
        <v>732</v>
      </c>
      <c r="L13" s="9" t="str">
        <f t="shared" si="3"/>
        <v>Yes</v>
      </c>
    </row>
    <row r="14" spans="1:12" x14ac:dyDescent="0.2">
      <c r="A14" s="16" t="s">
        <v>987</v>
      </c>
      <c r="B14" s="34" t="s">
        <v>217</v>
      </c>
      <c r="C14" s="35">
        <v>687</v>
      </c>
      <c r="D14" s="43" t="str">
        <f t="shared" si="0"/>
        <v>N/A</v>
      </c>
      <c r="E14" s="35">
        <v>691</v>
      </c>
      <c r="F14" s="43" t="str">
        <f t="shared" si="1"/>
        <v>N/A</v>
      </c>
      <c r="G14" s="35">
        <v>120</v>
      </c>
      <c r="H14" s="43" t="str">
        <f t="shared" si="2"/>
        <v>N/A</v>
      </c>
      <c r="I14" s="12">
        <v>0.58220000000000005</v>
      </c>
      <c r="J14" s="12">
        <v>-82.6</v>
      </c>
      <c r="K14" s="44" t="s">
        <v>732</v>
      </c>
      <c r="L14" s="9" t="str">
        <f t="shared" si="3"/>
        <v>No</v>
      </c>
    </row>
    <row r="15" spans="1:12" x14ac:dyDescent="0.2">
      <c r="A15" s="4" t="s">
        <v>988</v>
      </c>
      <c r="B15" s="34" t="s">
        <v>217</v>
      </c>
      <c r="C15" s="35">
        <v>0</v>
      </c>
      <c r="D15" s="43" t="str">
        <f t="shared" si="0"/>
        <v>N/A</v>
      </c>
      <c r="E15" s="35">
        <v>0</v>
      </c>
      <c r="F15" s="43" t="str">
        <f t="shared" si="1"/>
        <v>N/A</v>
      </c>
      <c r="G15" s="35">
        <v>0</v>
      </c>
      <c r="H15" s="43" t="str">
        <f t="shared" si="2"/>
        <v>N/A</v>
      </c>
      <c r="I15" s="12" t="s">
        <v>1743</v>
      </c>
      <c r="J15" s="12" t="s">
        <v>1743</v>
      </c>
      <c r="K15" s="44" t="s">
        <v>732</v>
      </c>
      <c r="L15" s="9" t="str">
        <f t="shared" si="3"/>
        <v>N/A</v>
      </c>
    </row>
    <row r="16" spans="1:12" x14ac:dyDescent="0.2">
      <c r="A16" s="4" t="s">
        <v>102</v>
      </c>
      <c r="B16" s="34" t="s">
        <v>217</v>
      </c>
      <c r="C16" s="35">
        <v>23230</v>
      </c>
      <c r="D16" s="43" t="str">
        <f t="shared" si="0"/>
        <v>N/A</v>
      </c>
      <c r="E16" s="35">
        <v>23761</v>
      </c>
      <c r="F16" s="43" t="str">
        <f t="shared" si="1"/>
        <v>N/A</v>
      </c>
      <c r="G16" s="35">
        <v>21655</v>
      </c>
      <c r="H16" s="43" t="str">
        <f t="shared" si="2"/>
        <v>N/A</v>
      </c>
      <c r="I16" s="12">
        <v>2.286</v>
      </c>
      <c r="J16" s="12">
        <v>-8.86</v>
      </c>
      <c r="K16" s="44" t="s">
        <v>732</v>
      </c>
      <c r="L16" s="9" t="str">
        <f t="shared" si="3"/>
        <v>Yes</v>
      </c>
    </row>
    <row r="17" spans="1:12" x14ac:dyDescent="0.2">
      <c r="A17" s="4" t="s">
        <v>989</v>
      </c>
      <c r="B17" s="34" t="s">
        <v>217</v>
      </c>
      <c r="C17" s="35">
        <v>14831</v>
      </c>
      <c r="D17" s="43" t="str">
        <f t="shared" si="0"/>
        <v>N/A</v>
      </c>
      <c r="E17" s="35">
        <v>15500</v>
      </c>
      <c r="F17" s="43" t="str">
        <f t="shared" si="1"/>
        <v>N/A</v>
      </c>
      <c r="G17" s="35">
        <v>15345</v>
      </c>
      <c r="H17" s="43" t="str">
        <f t="shared" si="2"/>
        <v>N/A</v>
      </c>
      <c r="I17" s="12">
        <v>4.5110000000000001</v>
      </c>
      <c r="J17" s="12">
        <v>-1</v>
      </c>
      <c r="K17" s="44" t="s">
        <v>732</v>
      </c>
      <c r="L17" s="9" t="str">
        <f t="shared" si="3"/>
        <v>Yes</v>
      </c>
    </row>
    <row r="18" spans="1:12" x14ac:dyDescent="0.2">
      <c r="A18" s="4" t="s">
        <v>990</v>
      </c>
      <c r="B18" s="34" t="s">
        <v>217</v>
      </c>
      <c r="C18" s="35">
        <v>6560</v>
      </c>
      <c r="D18" s="43" t="str">
        <f t="shared" si="0"/>
        <v>N/A</v>
      </c>
      <c r="E18" s="35">
        <v>6660</v>
      </c>
      <c r="F18" s="43" t="str">
        <f t="shared" si="1"/>
        <v>N/A</v>
      </c>
      <c r="G18" s="35">
        <v>4521</v>
      </c>
      <c r="H18" s="43" t="str">
        <f t="shared" si="2"/>
        <v>N/A</v>
      </c>
      <c r="I18" s="12">
        <v>1.524</v>
      </c>
      <c r="J18" s="12">
        <v>-32.1</v>
      </c>
      <c r="K18" s="44" t="s">
        <v>732</v>
      </c>
      <c r="L18" s="9" t="str">
        <f t="shared" si="3"/>
        <v>No</v>
      </c>
    </row>
    <row r="19" spans="1:12" x14ac:dyDescent="0.2">
      <c r="A19" s="4" t="s">
        <v>991</v>
      </c>
      <c r="B19" s="34" t="s">
        <v>217</v>
      </c>
      <c r="C19" s="35">
        <v>434</v>
      </c>
      <c r="D19" s="43" t="str">
        <f t="shared" si="0"/>
        <v>N/A</v>
      </c>
      <c r="E19" s="35">
        <v>408</v>
      </c>
      <c r="F19" s="43" t="str">
        <f t="shared" si="1"/>
        <v>N/A</v>
      </c>
      <c r="G19" s="35">
        <v>344</v>
      </c>
      <c r="H19" s="43" t="str">
        <f t="shared" si="2"/>
        <v>N/A</v>
      </c>
      <c r="I19" s="12">
        <v>-5.99</v>
      </c>
      <c r="J19" s="12">
        <v>-15.7</v>
      </c>
      <c r="K19" s="44" t="s">
        <v>732</v>
      </c>
      <c r="L19" s="9" t="str">
        <f t="shared" si="3"/>
        <v>Yes</v>
      </c>
    </row>
    <row r="20" spans="1:12" x14ac:dyDescent="0.2">
      <c r="A20" s="4" t="s">
        <v>992</v>
      </c>
      <c r="B20" s="34" t="s">
        <v>217</v>
      </c>
      <c r="C20" s="35">
        <v>1405</v>
      </c>
      <c r="D20" s="43" t="str">
        <f t="shared" si="0"/>
        <v>N/A</v>
      </c>
      <c r="E20" s="35">
        <v>1193</v>
      </c>
      <c r="F20" s="43" t="str">
        <f t="shared" si="1"/>
        <v>N/A</v>
      </c>
      <c r="G20" s="35">
        <v>1445</v>
      </c>
      <c r="H20" s="43" t="str">
        <f t="shared" si="2"/>
        <v>N/A</v>
      </c>
      <c r="I20" s="12">
        <v>-15.1</v>
      </c>
      <c r="J20" s="12">
        <v>21.12</v>
      </c>
      <c r="K20" s="44" t="s">
        <v>732</v>
      </c>
      <c r="L20" s="9" t="str">
        <f t="shared" si="3"/>
        <v>Yes</v>
      </c>
    </row>
    <row r="21" spans="1:12" x14ac:dyDescent="0.2">
      <c r="A21" s="2" t="s">
        <v>993</v>
      </c>
      <c r="B21" s="34" t="s">
        <v>217</v>
      </c>
      <c r="C21" s="35">
        <v>0</v>
      </c>
      <c r="D21" s="43" t="str">
        <f t="shared" si="0"/>
        <v>N/A</v>
      </c>
      <c r="E21" s="35">
        <v>0</v>
      </c>
      <c r="F21" s="43" t="str">
        <f t="shared" si="1"/>
        <v>N/A</v>
      </c>
      <c r="G21" s="35">
        <v>0</v>
      </c>
      <c r="H21" s="43" t="str">
        <f t="shared" si="2"/>
        <v>N/A</v>
      </c>
      <c r="I21" s="12" t="s">
        <v>1743</v>
      </c>
      <c r="J21" s="12" t="s">
        <v>1743</v>
      </c>
      <c r="K21" s="44" t="s">
        <v>732</v>
      </c>
      <c r="L21" s="9" t="str">
        <f t="shared" si="3"/>
        <v>N/A</v>
      </c>
    </row>
    <row r="22" spans="1:12" x14ac:dyDescent="0.2">
      <c r="A22" s="2" t="s">
        <v>1727</v>
      </c>
      <c r="B22" s="34" t="s">
        <v>217</v>
      </c>
      <c r="C22" s="35">
        <v>6897</v>
      </c>
      <c r="D22" s="43" t="str">
        <f t="shared" si="0"/>
        <v>N/A</v>
      </c>
      <c r="E22" s="35">
        <v>6457</v>
      </c>
      <c r="F22" s="43" t="str">
        <f t="shared" si="1"/>
        <v>N/A</v>
      </c>
      <c r="G22" s="35">
        <v>7953</v>
      </c>
      <c r="H22" s="43" t="str">
        <f t="shared" si="2"/>
        <v>N/A</v>
      </c>
      <c r="I22" s="12">
        <v>-6.38</v>
      </c>
      <c r="J22" s="12">
        <v>23.17</v>
      </c>
      <c r="K22" s="44" t="s">
        <v>732</v>
      </c>
      <c r="L22" s="9" t="str">
        <f t="shared" si="3"/>
        <v>Yes</v>
      </c>
    </row>
    <row r="23" spans="1:12" x14ac:dyDescent="0.2">
      <c r="A23" s="4" t="s">
        <v>994</v>
      </c>
      <c r="B23" s="34" t="s">
        <v>217</v>
      </c>
      <c r="C23" s="35">
        <v>890</v>
      </c>
      <c r="D23" s="43" t="str">
        <f t="shared" si="0"/>
        <v>N/A</v>
      </c>
      <c r="E23" s="35">
        <v>750</v>
      </c>
      <c r="F23" s="43" t="str">
        <f t="shared" si="1"/>
        <v>N/A</v>
      </c>
      <c r="G23" s="35">
        <v>838</v>
      </c>
      <c r="H23" s="43" t="str">
        <f t="shared" si="2"/>
        <v>N/A</v>
      </c>
      <c r="I23" s="12">
        <v>-15.7</v>
      </c>
      <c r="J23" s="12">
        <v>11.73</v>
      </c>
      <c r="K23" s="44" t="s">
        <v>732</v>
      </c>
      <c r="L23" s="9" t="str">
        <f t="shared" si="3"/>
        <v>Yes</v>
      </c>
    </row>
    <row r="24" spans="1:12" x14ac:dyDescent="0.2">
      <c r="A24" s="4" t="s">
        <v>995</v>
      </c>
      <c r="B24" s="34" t="s">
        <v>217</v>
      </c>
      <c r="C24" s="35">
        <v>0</v>
      </c>
      <c r="D24" s="43" t="str">
        <f t="shared" si="0"/>
        <v>N/A</v>
      </c>
      <c r="E24" s="35">
        <v>0</v>
      </c>
      <c r="F24" s="43" t="str">
        <f t="shared" si="1"/>
        <v>N/A</v>
      </c>
      <c r="G24" s="35">
        <v>0</v>
      </c>
      <c r="H24" s="43" t="str">
        <f t="shared" si="2"/>
        <v>N/A</v>
      </c>
      <c r="I24" s="12" t="s">
        <v>1743</v>
      </c>
      <c r="J24" s="12" t="s">
        <v>1743</v>
      </c>
      <c r="K24" s="44" t="s">
        <v>732</v>
      </c>
      <c r="L24" s="9" t="str">
        <f t="shared" si="3"/>
        <v>N/A</v>
      </c>
    </row>
    <row r="25" spans="1:12" x14ac:dyDescent="0.2">
      <c r="A25" s="4" t="s">
        <v>996</v>
      </c>
      <c r="B25" s="34" t="s">
        <v>217</v>
      </c>
      <c r="C25" s="35">
        <v>1402</v>
      </c>
      <c r="D25" s="43" t="str">
        <f t="shared" si="0"/>
        <v>N/A</v>
      </c>
      <c r="E25" s="35">
        <v>1311</v>
      </c>
      <c r="F25" s="43" t="str">
        <f t="shared" si="1"/>
        <v>N/A</v>
      </c>
      <c r="G25" s="35">
        <v>1207</v>
      </c>
      <c r="H25" s="43" t="str">
        <f t="shared" si="2"/>
        <v>N/A</v>
      </c>
      <c r="I25" s="12">
        <v>-6.49</v>
      </c>
      <c r="J25" s="12">
        <v>-7.93</v>
      </c>
      <c r="K25" s="44" t="s">
        <v>732</v>
      </c>
      <c r="L25" s="9" t="str">
        <f t="shared" si="3"/>
        <v>Yes</v>
      </c>
    </row>
    <row r="26" spans="1:12" x14ac:dyDescent="0.2">
      <c r="A26" s="4" t="s">
        <v>997</v>
      </c>
      <c r="B26" s="34" t="s">
        <v>217</v>
      </c>
      <c r="C26" s="35">
        <v>1109</v>
      </c>
      <c r="D26" s="43" t="str">
        <f t="shared" si="0"/>
        <v>N/A</v>
      </c>
      <c r="E26" s="35">
        <v>828</v>
      </c>
      <c r="F26" s="43" t="str">
        <f t="shared" si="1"/>
        <v>N/A</v>
      </c>
      <c r="G26" s="35">
        <v>873</v>
      </c>
      <c r="H26" s="43" t="str">
        <f t="shared" si="2"/>
        <v>N/A</v>
      </c>
      <c r="I26" s="12">
        <v>-25.3</v>
      </c>
      <c r="J26" s="12">
        <v>5.4349999999999996</v>
      </c>
      <c r="K26" s="44" t="s">
        <v>732</v>
      </c>
      <c r="L26" s="9" t="str">
        <f t="shared" si="3"/>
        <v>Yes</v>
      </c>
    </row>
    <row r="27" spans="1:12" x14ac:dyDescent="0.2">
      <c r="A27" s="4" t="s">
        <v>998</v>
      </c>
      <c r="B27" s="34" t="s">
        <v>217</v>
      </c>
      <c r="C27" s="35">
        <v>15</v>
      </c>
      <c r="D27" s="43" t="str">
        <f t="shared" si="0"/>
        <v>N/A</v>
      </c>
      <c r="E27" s="35">
        <v>11</v>
      </c>
      <c r="F27" s="43" t="str">
        <f t="shared" si="1"/>
        <v>N/A</v>
      </c>
      <c r="G27" s="35">
        <v>11</v>
      </c>
      <c r="H27" s="43" t="str">
        <f t="shared" si="2"/>
        <v>N/A</v>
      </c>
      <c r="I27" s="12">
        <v>-80</v>
      </c>
      <c r="J27" s="12">
        <v>166.7</v>
      </c>
      <c r="K27" s="44" t="s">
        <v>732</v>
      </c>
      <c r="L27" s="9" t="str">
        <f t="shared" si="3"/>
        <v>No</v>
      </c>
    </row>
    <row r="28" spans="1:12" x14ac:dyDescent="0.2">
      <c r="A28" s="57" t="s">
        <v>999</v>
      </c>
      <c r="B28" s="34" t="s">
        <v>217</v>
      </c>
      <c r="C28" s="35">
        <v>3481</v>
      </c>
      <c r="D28" s="43" t="str">
        <f t="shared" si="0"/>
        <v>N/A</v>
      </c>
      <c r="E28" s="35">
        <v>3565</v>
      </c>
      <c r="F28" s="43" t="str">
        <f t="shared" si="1"/>
        <v>N/A</v>
      </c>
      <c r="G28" s="35">
        <v>5027</v>
      </c>
      <c r="H28" s="43" t="str">
        <f t="shared" si="2"/>
        <v>N/A</v>
      </c>
      <c r="I28" s="12">
        <v>2.4129999999999998</v>
      </c>
      <c r="J28" s="12">
        <v>41.01</v>
      </c>
      <c r="K28" s="44" t="s">
        <v>732</v>
      </c>
      <c r="L28" s="9" t="str">
        <f t="shared" si="3"/>
        <v>No</v>
      </c>
    </row>
    <row r="29" spans="1:12" x14ac:dyDescent="0.2">
      <c r="A29" s="57" t="s">
        <v>1000</v>
      </c>
      <c r="B29" s="34" t="s">
        <v>217</v>
      </c>
      <c r="C29" s="35">
        <v>0</v>
      </c>
      <c r="D29" s="43" t="str">
        <f t="shared" si="0"/>
        <v>N/A</v>
      </c>
      <c r="E29" s="35">
        <v>0</v>
      </c>
      <c r="F29" s="43" t="str">
        <f t="shared" si="1"/>
        <v>N/A</v>
      </c>
      <c r="G29" s="35">
        <v>0</v>
      </c>
      <c r="H29" s="43" t="str">
        <f t="shared" si="2"/>
        <v>N/A</v>
      </c>
      <c r="I29" s="12" t="s">
        <v>1743</v>
      </c>
      <c r="J29" s="12" t="s">
        <v>1743</v>
      </c>
      <c r="K29" s="44" t="s">
        <v>732</v>
      </c>
      <c r="L29" s="9" t="str">
        <f t="shared" si="3"/>
        <v>N/A</v>
      </c>
    </row>
    <row r="30" spans="1:12" x14ac:dyDescent="0.2">
      <c r="A30" s="57" t="s">
        <v>106</v>
      </c>
      <c r="B30" s="34" t="s">
        <v>217</v>
      </c>
      <c r="C30" s="35">
        <v>2394</v>
      </c>
      <c r="D30" s="43" t="str">
        <f t="shared" si="0"/>
        <v>N/A</v>
      </c>
      <c r="E30" s="35">
        <v>2057</v>
      </c>
      <c r="F30" s="43" t="str">
        <f t="shared" si="1"/>
        <v>N/A</v>
      </c>
      <c r="G30" s="35">
        <v>8087</v>
      </c>
      <c r="H30" s="43" t="str">
        <f t="shared" si="2"/>
        <v>N/A</v>
      </c>
      <c r="I30" s="12">
        <v>-14.1</v>
      </c>
      <c r="J30" s="12">
        <v>293.10000000000002</v>
      </c>
      <c r="K30" s="44" t="s">
        <v>732</v>
      </c>
      <c r="L30" s="9" t="str">
        <f t="shared" si="3"/>
        <v>No</v>
      </c>
    </row>
    <row r="31" spans="1:12" x14ac:dyDescent="0.2">
      <c r="A31" s="45" t="s">
        <v>1001</v>
      </c>
      <c r="B31" s="34" t="s">
        <v>217</v>
      </c>
      <c r="C31" s="35">
        <v>1065</v>
      </c>
      <c r="D31" s="43" t="str">
        <f t="shared" si="0"/>
        <v>N/A</v>
      </c>
      <c r="E31" s="35">
        <v>811</v>
      </c>
      <c r="F31" s="43" t="str">
        <f t="shared" si="1"/>
        <v>N/A</v>
      </c>
      <c r="G31" s="35">
        <v>923</v>
      </c>
      <c r="H31" s="43" t="str">
        <f t="shared" si="2"/>
        <v>N/A</v>
      </c>
      <c r="I31" s="12">
        <v>-23.8</v>
      </c>
      <c r="J31" s="12">
        <v>13.81</v>
      </c>
      <c r="K31" s="44" t="s">
        <v>732</v>
      </c>
      <c r="L31" s="9" t="str">
        <f t="shared" si="3"/>
        <v>Yes</v>
      </c>
    </row>
    <row r="32" spans="1:12" x14ac:dyDescent="0.2">
      <c r="A32" s="45" t="s">
        <v>1002</v>
      </c>
      <c r="B32" s="34" t="s">
        <v>217</v>
      </c>
      <c r="C32" s="35">
        <v>0</v>
      </c>
      <c r="D32" s="43" t="str">
        <f t="shared" si="0"/>
        <v>N/A</v>
      </c>
      <c r="E32" s="35">
        <v>0</v>
      </c>
      <c r="F32" s="43" t="str">
        <f t="shared" si="1"/>
        <v>N/A</v>
      </c>
      <c r="G32" s="35">
        <v>0</v>
      </c>
      <c r="H32" s="43" t="str">
        <f t="shared" si="2"/>
        <v>N/A</v>
      </c>
      <c r="I32" s="12" t="s">
        <v>1743</v>
      </c>
      <c r="J32" s="12" t="s">
        <v>1743</v>
      </c>
      <c r="K32" s="44" t="s">
        <v>732</v>
      </c>
      <c r="L32" s="9" t="str">
        <f t="shared" si="3"/>
        <v>N/A</v>
      </c>
    </row>
    <row r="33" spans="1:12" x14ac:dyDescent="0.2">
      <c r="A33" s="45" t="s">
        <v>1003</v>
      </c>
      <c r="B33" s="34" t="s">
        <v>217</v>
      </c>
      <c r="C33" s="35">
        <v>738</v>
      </c>
      <c r="D33" s="43" t="str">
        <f t="shared" si="0"/>
        <v>N/A</v>
      </c>
      <c r="E33" s="35">
        <v>550</v>
      </c>
      <c r="F33" s="43" t="str">
        <f t="shared" si="1"/>
        <v>N/A</v>
      </c>
      <c r="G33" s="35">
        <v>502</v>
      </c>
      <c r="H33" s="43" t="str">
        <f t="shared" si="2"/>
        <v>N/A</v>
      </c>
      <c r="I33" s="12">
        <v>-25.5</v>
      </c>
      <c r="J33" s="12">
        <v>-8.73</v>
      </c>
      <c r="K33" s="44" t="s">
        <v>732</v>
      </c>
      <c r="L33" s="9" t="str">
        <f t="shared" si="3"/>
        <v>Yes</v>
      </c>
    </row>
    <row r="34" spans="1:12" x14ac:dyDescent="0.2">
      <c r="A34" s="45" t="s">
        <v>1004</v>
      </c>
      <c r="B34" s="34" t="s">
        <v>217</v>
      </c>
      <c r="C34" s="35">
        <v>123</v>
      </c>
      <c r="D34" s="43" t="str">
        <f t="shared" si="0"/>
        <v>N/A</v>
      </c>
      <c r="E34" s="35">
        <v>116</v>
      </c>
      <c r="F34" s="43" t="str">
        <f t="shared" si="1"/>
        <v>N/A</v>
      </c>
      <c r="G34" s="35">
        <v>75</v>
      </c>
      <c r="H34" s="43" t="str">
        <f t="shared" si="2"/>
        <v>N/A</v>
      </c>
      <c r="I34" s="12">
        <v>-5.69</v>
      </c>
      <c r="J34" s="12">
        <v>-35.299999999999997</v>
      </c>
      <c r="K34" s="44" t="s">
        <v>732</v>
      </c>
      <c r="L34" s="9" t="str">
        <f t="shared" si="3"/>
        <v>No</v>
      </c>
    </row>
    <row r="35" spans="1:12" x14ac:dyDescent="0.2">
      <c r="A35" s="45" t="s">
        <v>1005</v>
      </c>
      <c r="B35" s="34" t="s">
        <v>217</v>
      </c>
      <c r="C35" s="35">
        <v>117</v>
      </c>
      <c r="D35" s="43" t="str">
        <f t="shared" si="0"/>
        <v>N/A</v>
      </c>
      <c r="E35" s="35">
        <v>232</v>
      </c>
      <c r="F35" s="43" t="str">
        <f t="shared" si="1"/>
        <v>N/A</v>
      </c>
      <c r="G35" s="35">
        <v>6244</v>
      </c>
      <c r="H35" s="43" t="str">
        <f t="shared" si="2"/>
        <v>N/A</v>
      </c>
      <c r="I35" s="12">
        <v>98.29</v>
      </c>
      <c r="J35" s="12">
        <v>2591</v>
      </c>
      <c r="K35" s="44" t="s">
        <v>732</v>
      </c>
      <c r="L35" s="9" t="str">
        <f t="shared" si="3"/>
        <v>No</v>
      </c>
    </row>
    <row r="36" spans="1:12" x14ac:dyDescent="0.2">
      <c r="A36" s="45" t="s">
        <v>1006</v>
      </c>
      <c r="B36" s="34" t="s">
        <v>217</v>
      </c>
      <c r="C36" s="35">
        <v>351</v>
      </c>
      <c r="D36" s="43" t="str">
        <f t="shared" si="0"/>
        <v>N/A</v>
      </c>
      <c r="E36" s="35">
        <v>348</v>
      </c>
      <c r="F36" s="43" t="str">
        <f t="shared" si="1"/>
        <v>N/A</v>
      </c>
      <c r="G36" s="35">
        <v>343</v>
      </c>
      <c r="H36" s="43" t="str">
        <f t="shared" si="2"/>
        <v>N/A</v>
      </c>
      <c r="I36" s="12">
        <v>-0.85499999999999998</v>
      </c>
      <c r="J36" s="12">
        <v>-1.44</v>
      </c>
      <c r="K36" s="44" t="s">
        <v>732</v>
      </c>
      <c r="L36" s="9" t="str">
        <f t="shared" si="3"/>
        <v>Yes</v>
      </c>
    </row>
    <row r="37" spans="1:12" x14ac:dyDescent="0.2">
      <c r="A37" s="45" t="s">
        <v>122</v>
      </c>
      <c r="B37" s="34" t="s">
        <v>217</v>
      </c>
      <c r="C37" s="35">
        <v>572</v>
      </c>
      <c r="D37" s="43" t="str">
        <f t="shared" si="0"/>
        <v>N/A</v>
      </c>
      <c r="E37" s="35">
        <v>377</v>
      </c>
      <c r="F37" s="43" t="str">
        <f t="shared" si="1"/>
        <v>N/A</v>
      </c>
      <c r="G37" s="35">
        <v>469</v>
      </c>
      <c r="H37" s="43" t="str">
        <f t="shared" si="2"/>
        <v>N/A</v>
      </c>
      <c r="I37" s="12">
        <v>-34.1</v>
      </c>
      <c r="J37" s="12">
        <v>24.4</v>
      </c>
      <c r="K37" s="44" t="s">
        <v>732</v>
      </c>
      <c r="L37" s="9" t="str">
        <f t="shared" si="3"/>
        <v>Yes</v>
      </c>
    </row>
    <row r="38" spans="1:12" x14ac:dyDescent="0.2">
      <c r="A38" s="45" t="s">
        <v>84</v>
      </c>
      <c r="B38" s="34" t="s">
        <v>217</v>
      </c>
      <c r="C38" s="46">
        <v>665744455</v>
      </c>
      <c r="D38" s="43" t="str">
        <f t="shared" si="0"/>
        <v>N/A</v>
      </c>
      <c r="E38" s="46">
        <v>690675924</v>
      </c>
      <c r="F38" s="43" t="str">
        <f t="shared" si="1"/>
        <v>N/A</v>
      </c>
      <c r="G38" s="46">
        <v>704416707</v>
      </c>
      <c r="H38" s="43" t="str">
        <f t="shared" si="2"/>
        <v>N/A</v>
      </c>
      <c r="I38" s="12">
        <v>3.7450000000000001</v>
      </c>
      <c r="J38" s="12">
        <v>1.9890000000000001</v>
      </c>
      <c r="K38" s="44" t="s">
        <v>732</v>
      </c>
      <c r="L38" s="9" t="str">
        <f t="shared" si="3"/>
        <v>Yes</v>
      </c>
    </row>
    <row r="39" spans="1:12" x14ac:dyDescent="0.2">
      <c r="A39" s="45" t="s">
        <v>1288</v>
      </c>
      <c r="B39" s="34" t="s">
        <v>217</v>
      </c>
      <c r="C39" s="46">
        <v>19747.996411</v>
      </c>
      <c r="D39" s="43" t="str">
        <f t="shared" si="0"/>
        <v>N/A</v>
      </c>
      <c r="E39" s="46">
        <v>20732.302455000001</v>
      </c>
      <c r="F39" s="43" t="str">
        <f t="shared" si="1"/>
        <v>N/A</v>
      </c>
      <c r="G39" s="46">
        <v>18216.103103000001</v>
      </c>
      <c r="H39" s="43" t="str">
        <f t="shared" si="2"/>
        <v>N/A</v>
      </c>
      <c r="I39" s="12">
        <v>4.984</v>
      </c>
      <c r="J39" s="12">
        <v>-12.1</v>
      </c>
      <c r="K39" s="44" t="s">
        <v>732</v>
      </c>
      <c r="L39" s="9" t="str">
        <f t="shared" si="3"/>
        <v>Yes</v>
      </c>
    </row>
    <row r="40" spans="1:12" x14ac:dyDescent="0.2">
      <c r="A40" s="45" t="s">
        <v>1289</v>
      </c>
      <c r="B40" s="34" t="s">
        <v>217</v>
      </c>
      <c r="C40" s="46">
        <v>25989.399399000002</v>
      </c>
      <c r="D40" s="43" t="str">
        <f>IF($B40="N/A","N/A",IF(C40&gt;10,"No",IF(C40&lt;-10,"No","Yes")))</f>
        <v>N/A</v>
      </c>
      <c r="E40" s="46">
        <v>26708.272389999998</v>
      </c>
      <c r="F40" s="43" t="str">
        <f>IF($B40="N/A","N/A",IF(E40&gt;10,"No",IF(E40&lt;-10,"No","Yes")))</f>
        <v>N/A</v>
      </c>
      <c r="G40" s="46">
        <v>25120.059447</v>
      </c>
      <c r="H40" s="43" t="str">
        <f>IF($B40="N/A","N/A",IF(G40&gt;10,"No",IF(G40&lt;-10,"No","Yes")))</f>
        <v>N/A</v>
      </c>
      <c r="I40" s="12">
        <v>2.766</v>
      </c>
      <c r="J40" s="12">
        <v>-5.95</v>
      </c>
      <c r="K40" s="44" t="s">
        <v>732</v>
      </c>
      <c r="L40" s="9" t="str">
        <f>IF(J40="Div by 0", "N/A", IF(K40="N/A","N/A", IF(J40&gt;VALUE(MID(K40,1,2)), "No", IF(J40&lt;-1*VALUE(MID(K40,1,2)), "No", "Yes"))))</f>
        <v>Yes</v>
      </c>
    </row>
    <row r="41" spans="1:12" x14ac:dyDescent="0.2">
      <c r="A41" s="45" t="s">
        <v>107</v>
      </c>
      <c r="B41" s="34" t="s">
        <v>217</v>
      </c>
      <c r="C41" s="46">
        <v>5693468</v>
      </c>
      <c r="D41" s="43" t="str">
        <f t="shared" ref="D41:D44" si="4">IF($B41="N/A","N/A",IF(C41&gt;10,"No",IF(C41&lt;-10,"No","Yes")))</f>
        <v>N/A</v>
      </c>
      <c r="E41" s="46">
        <v>10242209</v>
      </c>
      <c r="F41" s="43" t="str">
        <f t="shared" ref="F41:F44" si="5">IF($B41="N/A","N/A",IF(E41&gt;10,"No",IF(E41&lt;-10,"No","Yes")))</f>
        <v>N/A</v>
      </c>
      <c r="G41" s="46">
        <v>13350952</v>
      </c>
      <c r="H41" s="43" t="str">
        <f t="shared" ref="H41:H44" si="6">IF($B41="N/A","N/A",IF(G41&gt;10,"No",IF(G41&lt;-10,"No","Yes")))</f>
        <v>N/A</v>
      </c>
      <c r="I41" s="12">
        <v>79.89</v>
      </c>
      <c r="J41" s="12">
        <v>30.35</v>
      </c>
      <c r="K41" s="44" t="s">
        <v>732</v>
      </c>
      <c r="L41" s="9" t="str">
        <f t="shared" ref="L41:L43" si="7">IF(J41="Div by 0", "N/A", IF(K41="N/A","N/A", IF(J41&gt;VALUE(MID(K41,1,2)), "No", IF(J41&lt;-1*VALUE(MID(K41,1,2)), "No", "Yes"))))</f>
        <v>No</v>
      </c>
    </row>
    <row r="42" spans="1:12" x14ac:dyDescent="0.2">
      <c r="A42" s="45" t="s">
        <v>162</v>
      </c>
      <c r="B42" s="47" t="s">
        <v>221</v>
      </c>
      <c r="C42" s="1">
        <v>53</v>
      </c>
      <c r="D42" s="43" t="str">
        <f>IF($B42="N/A","N/A",IF(C42&gt;0,"No",IF(C42&lt;0,"No","Yes")))</f>
        <v>No</v>
      </c>
      <c r="E42" s="1">
        <v>474</v>
      </c>
      <c r="F42" s="43" t="str">
        <f>IF($B42="N/A","N/A",IF(E42&gt;0,"No",IF(E42&lt;0,"No","Yes")))</f>
        <v>No</v>
      </c>
      <c r="G42" s="1">
        <v>1536</v>
      </c>
      <c r="H42" s="43" t="str">
        <f>IF($B42="N/A","N/A",IF(G42&gt;0,"No",IF(G42&lt;0,"No","Yes")))</f>
        <v>No</v>
      </c>
      <c r="I42" s="12">
        <v>794.3</v>
      </c>
      <c r="J42" s="12">
        <v>224.1</v>
      </c>
      <c r="K42" s="44" t="s">
        <v>732</v>
      </c>
      <c r="L42" s="9" t="str">
        <f t="shared" si="7"/>
        <v>No</v>
      </c>
    </row>
    <row r="43" spans="1:12" x14ac:dyDescent="0.2">
      <c r="A43" s="45" t="s">
        <v>160</v>
      </c>
      <c r="B43" s="34" t="s">
        <v>217</v>
      </c>
      <c r="C43" s="46">
        <v>83088</v>
      </c>
      <c r="D43" s="43" t="str">
        <f t="shared" si="4"/>
        <v>N/A</v>
      </c>
      <c r="E43" s="46">
        <v>1515534</v>
      </c>
      <c r="F43" s="43" t="str">
        <f t="shared" si="5"/>
        <v>N/A</v>
      </c>
      <c r="G43" s="46">
        <v>3424960</v>
      </c>
      <c r="H43" s="43" t="str">
        <f t="shared" si="6"/>
        <v>N/A</v>
      </c>
      <c r="I43" s="12">
        <v>1724</v>
      </c>
      <c r="J43" s="12">
        <v>126</v>
      </c>
      <c r="K43" s="44" t="s">
        <v>732</v>
      </c>
      <c r="L43" s="9" t="str">
        <f t="shared" si="7"/>
        <v>No</v>
      </c>
    </row>
    <row r="44" spans="1:12" x14ac:dyDescent="0.2">
      <c r="A44" s="45" t="s">
        <v>1290</v>
      </c>
      <c r="B44" s="34" t="s">
        <v>217</v>
      </c>
      <c r="C44" s="46">
        <v>1567.6981132000001</v>
      </c>
      <c r="D44" s="43" t="str">
        <f t="shared" si="4"/>
        <v>N/A</v>
      </c>
      <c r="E44" s="46">
        <v>3197.3291138999998</v>
      </c>
      <c r="F44" s="43" t="str">
        <f t="shared" si="5"/>
        <v>N/A</v>
      </c>
      <c r="G44" s="46">
        <v>2229.7916667</v>
      </c>
      <c r="H44" s="43" t="str">
        <f t="shared" si="6"/>
        <v>N/A</v>
      </c>
      <c r="I44" s="12">
        <v>104</v>
      </c>
      <c r="J44" s="12">
        <v>-30.3</v>
      </c>
      <c r="K44" s="44" t="s">
        <v>732</v>
      </c>
      <c r="L44" s="9" t="str">
        <f>IF(J44="Div by 0", "N/A", IF(OR(J44="N/A",K44="N/A"),"N/A", IF(J44&gt;VALUE(MID(K44,1,2)), "No", IF(J44&lt;-1*VALUE(MID(K44,1,2)), "No", "Yes"))))</f>
        <v>No</v>
      </c>
    </row>
    <row r="45" spans="1:12" x14ac:dyDescent="0.2">
      <c r="A45" s="45" t="s">
        <v>1291</v>
      </c>
      <c r="B45" s="34" t="s">
        <v>217</v>
      </c>
      <c r="C45" s="46">
        <v>24043.836272</v>
      </c>
      <c r="D45" s="43" t="str">
        <f t="shared" ref="D45:D71" si="8">IF($B45="N/A","N/A",IF(C45&gt;10,"No",IF(C45&lt;-10,"No","Yes")))</f>
        <v>N/A</v>
      </c>
      <c r="E45" s="46">
        <v>26603.893166999998</v>
      </c>
      <c r="F45" s="43" t="str">
        <f t="shared" ref="F45:F71" si="9">IF($B45="N/A","N/A",IF(E45&gt;10,"No",IF(E45&lt;-10,"No","Yes")))</f>
        <v>N/A</v>
      </c>
      <c r="G45" s="46">
        <v>23135.929230999998</v>
      </c>
      <c r="H45" s="43" t="str">
        <f t="shared" ref="H45:H71" si="10">IF($B45="N/A","N/A",IF(G45&gt;10,"No",IF(G45&lt;-10,"No","Yes")))</f>
        <v>N/A</v>
      </c>
      <c r="I45" s="12">
        <v>10.65</v>
      </c>
      <c r="J45" s="12">
        <v>-13</v>
      </c>
      <c r="K45" s="44" t="s">
        <v>732</v>
      </c>
      <c r="L45" s="9" t="str">
        <f t="shared" ref="L45:L71" si="11">IF(J45="Div by 0", "N/A", IF(K45="N/A","N/A", IF(J45&gt;VALUE(MID(K45,1,2)), "No", IF(J45&lt;-1*VALUE(MID(K45,1,2)), "No", "Yes"))))</f>
        <v>Yes</v>
      </c>
    </row>
    <row r="46" spans="1:12" x14ac:dyDescent="0.2">
      <c r="A46" s="45" t="s">
        <v>1292</v>
      </c>
      <c r="B46" s="34" t="s">
        <v>217</v>
      </c>
      <c r="C46" s="46">
        <v>34038.231132000001</v>
      </c>
      <c r="D46" s="43" t="str">
        <f t="shared" si="8"/>
        <v>N/A</v>
      </c>
      <c r="E46" s="46">
        <v>38291.243386000002</v>
      </c>
      <c r="F46" s="43" t="str">
        <f t="shared" si="9"/>
        <v>N/A</v>
      </c>
      <c r="G46" s="46">
        <v>30970.125</v>
      </c>
      <c r="H46" s="43" t="str">
        <f t="shared" si="10"/>
        <v>N/A</v>
      </c>
      <c r="I46" s="12">
        <v>12.49</v>
      </c>
      <c r="J46" s="12">
        <v>-19.100000000000001</v>
      </c>
      <c r="K46" s="44" t="s">
        <v>732</v>
      </c>
      <c r="L46" s="9" t="str">
        <f t="shared" si="11"/>
        <v>Yes</v>
      </c>
    </row>
    <row r="47" spans="1:12" x14ac:dyDescent="0.2">
      <c r="A47" s="45" t="s">
        <v>1293</v>
      </c>
      <c r="B47" s="34" t="s">
        <v>217</v>
      </c>
      <c r="C47" s="46">
        <v>42689.147540999998</v>
      </c>
      <c r="D47" s="43" t="str">
        <f t="shared" si="8"/>
        <v>N/A</v>
      </c>
      <c r="E47" s="46">
        <v>88679.339286000002</v>
      </c>
      <c r="F47" s="43" t="str">
        <f t="shared" si="9"/>
        <v>N/A</v>
      </c>
      <c r="G47" s="46">
        <v>17428.663653</v>
      </c>
      <c r="H47" s="43" t="str">
        <f t="shared" si="10"/>
        <v>N/A</v>
      </c>
      <c r="I47" s="12">
        <v>107.7</v>
      </c>
      <c r="J47" s="12">
        <v>-80.3</v>
      </c>
      <c r="K47" s="44" t="s">
        <v>732</v>
      </c>
      <c r="L47" s="9" t="str">
        <f t="shared" si="11"/>
        <v>No</v>
      </c>
    </row>
    <row r="48" spans="1:12" x14ac:dyDescent="0.2">
      <c r="A48" s="45" t="s">
        <v>1294</v>
      </c>
      <c r="B48" s="34" t="s">
        <v>217</v>
      </c>
      <c r="C48" s="46">
        <v>13159.282353000001</v>
      </c>
      <c r="D48" s="43" t="str">
        <f t="shared" si="8"/>
        <v>N/A</v>
      </c>
      <c r="E48" s="46">
        <v>10692</v>
      </c>
      <c r="F48" s="43" t="str">
        <f t="shared" si="9"/>
        <v>N/A</v>
      </c>
      <c r="G48" s="46">
        <v>9980.1914894000001</v>
      </c>
      <c r="H48" s="43" t="str">
        <f t="shared" si="10"/>
        <v>N/A</v>
      </c>
      <c r="I48" s="12">
        <v>-18.7</v>
      </c>
      <c r="J48" s="12">
        <v>-6.66</v>
      </c>
      <c r="K48" s="44" t="s">
        <v>732</v>
      </c>
      <c r="L48" s="9" t="str">
        <f t="shared" si="11"/>
        <v>Yes</v>
      </c>
    </row>
    <row r="49" spans="1:12" x14ac:dyDescent="0.2">
      <c r="A49" s="45" t="s">
        <v>1295</v>
      </c>
      <c r="B49" s="34" t="s">
        <v>217</v>
      </c>
      <c r="C49" s="46">
        <v>20341.994178000001</v>
      </c>
      <c r="D49" s="43" t="str">
        <f t="shared" si="8"/>
        <v>N/A</v>
      </c>
      <c r="E49" s="46">
        <v>20748.308249000002</v>
      </c>
      <c r="F49" s="43" t="str">
        <f t="shared" si="9"/>
        <v>N/A</v>
      </c>
      <c r="G49" s="46">
        <v>46162.966667000001</v>
      </c>
      <c r="H49" s="43" t="str">
        <f t="shared" si="10"/>
        <v>N/A</v>
      </c>
      <c r="I49" s="12">
        <v>1.9970000000000001</v>
      </c>
      <c r="J49" s="12">
        <v>122.5</v>
      </c>
      <c r="K49" s="44" t="s">
        <v>732</v>
      </c>
      <c r="L49" s="9" t="str">
        <f t="shared" si="11"/>
        <v>No</v>
      </c>
    </row>
    <row r="50" spans="1:12" x14ac:dyDescent="0.2">
      <c r="A50" s="45" t="s">
        <v>1296</v>
      </c>
      <c r="B50" s="34" t="s">
        <v>217</v>
      </c>
      <c r="C50" s="46" t="s">
        <v>1743</v>
      </c>
      <c r="D50" s="43" t="str">
        <f t="shared" si="8"/>
        <v>N/A</v>
      </c>
      <c r="E50" s="46" t="s">
        <v>1743</v>
      </c>
      <c r="F50" s="43" t="str">
        <f t="shared" si="9"/>
        <v>N/A</v>
      </c>
      <c r="G50" s="46" t="s">
        <v>1743</v>
      </c>
      <c r="H50" s="43" t="str">
        <f t="shared" si="10"/>
        <v>N/A</v>
      </c>
      <c r="I50" s="12" t="s">
        <v>1743</v>
      </c>
      <c r="J50" s="12" t="s">
        <v>1743</v>
      </c>
      <c r="K50" s="44" t="s">
        <v>732</v>
      </c>
      <c r="L50" s="9" t="str">
        <f t="shared" si="11"/>
        <v>N/A</v>
      </c>
    </row>
    <row r="51" spans="1:12" x14ac:dyDescent="0.2">
      <c r="A51" s="45" t="s">
        <v>1297</v>
      </c>
      <c r="B51" s="34" t="s">
        <v>217</v>
      </c>
      <c r="C51" s="46">
        <v>23965.244382000001</v>
      </c>
      <c r="D51" s="43" t="str">
        <f t="shared" si="8"/>
        <v>N/A</v>
      </c>
      <c r="E51" s="46">
        <v>25784.252262000002</v>
      </c>
      <c r="F51" s="43" t="str">
        <f t="shared" si="9"/>
        <v>N/A</v>
      </c>
      <c r="G51" s="46">
        <v>28719.087877999998</v>
      </c>
      <c r="H51" s="43" t="str">
        <f t="shared" si="10"/>
        <v>N/A</v>
      </c>
      <c r="I51" s="12">
        <v>7.59</v>
      </c>
      <c r="J51" s="12">
        <v>11.38</v>
      </c>
      <c r="K51" s="44" t="s">
        <v>732</v>
      </c>
      <c r="L51" s="9" t="str">
        <f t="shared" si="11"/>
        <v>Yes</v>
      </c>
    </row>
    <row r="52" spans="1:12" x14ac:dyDescent="0.2">
      <c r="A52" s="45" t="s">
        <v>1298</v>
      </c>
      <c r="B52" s="34" t="s">
        <v>217</v>
      </c>
      <c r="C52" s="46">
        <v>21794.916998000001</v>
      </c>
      <c r="D52" s="43" t="str">
        <f t="shared" si="8"/>
        <v>N/A</v>
      </c>
      <c r="E52" s="46">
        <v>22490.942580999999</v>
      </c>
      <c r="F52" s="43" t="str">
        <f t="shared" si="9"/>
        <v>N/A</v>
      </c>
      <c r="G52" s="46">
        <v>23830.865298000001</v>
      </c>
      <c r="H52" s="43" t="str">
        <f t="shared" si="10"/>
        <v>N/A</v>
      </c>
      <c r="I52" s="12">
        <v>3.194</v>
      </c>
      <c r="J52" s="12">
        <v>5.9580000000000002</v>
      </c>
      <c r="K52" s="44" t="s">
        <v>732</v>
      </c>
      <c r="L52" s="9" t="str">
        <f t="shared" si="11"/>
        <v>Yes</v>
      </c>
    </row>
    <row r="53" spans="1:12" x14ac:dyDescent="0.2">
      <c r="A53" s="45" t="s">
        <v>1299</v>
      </c>
      <c r="B53" s="34" t="s">
        <v>217</v>
      </c>
      <c r="C53" s="46">
        <v>19868.717073</v>
      </c>
      <c r="D53" s="43" t="str">
        <f t="shared" si="8"/>
        <v>N/A</v>
      </c>
      <c r="E53" s="46">
        <v>21429.573122999998</v>
      </c>
      <c r="F53" s="43" t="str">
        <f t="shared" si="9"/>
        <v>N/A</v>
      </c>
      <c r="G53" s="46">
        <v>25078.460074999999</v>
      </c>
      <c r="H53" s="43" t="str">
        <f t="shared" si="10"/>
        <v>N/A</v>
      </c>
      <c r="I53" s="12">
        <v>7.8559999999999999</v>
      </c>
      <c r="J53" s="12">
        <v>17.03</v>
      </c>
      <c r="K53" s="44" t="s">
        <v>732</v>
      </c>
      <c r="L53" s="9" t="str">
        <f t="shared" si="11"/>
        <v>Yes</v>
      </c>
    </row>
    <row r="54" spans="1:12" x14ac:dyDescent="0.2">
      <c r="A54" s="45" t="s">
        <v>1300</v>
      </c>
      <c r="B54" s="34" t="s">
        <v>217</v>
      </c>
      <c r="C54" s="46">
        <v>17399.90553</v>
      </c>
      <c r="D54" s="43" t="str">
        <f t="shared" si="8"/>
        <v>N/A</v>
      </c>
      <c r="E54" s="46">
        <v>16460.421568999998</v>
      </c>
      <c r="F54" s="43" t="str">
        <f t="shared" si="9"/>
        <v>N/A</v>
      </c>
      <c r="G54" s="46">
        <v>21556.686046999999</v>
      </c>
      <c r="H54" s="43" t="str">
        <f t="shared" si="10"/>
        <v>N/A</v>
      </c>
      <c r="I54" s="12">
        <v>-5.4</v>
      </c>
      <c r="J54" s="12">
        <v>30.96</v>
      </c>
      <c r="K54" s="44" t="s">
        <v>732</v>
      </c>
      <c r="L54" s="9" t="str">
        <f t="shared" si="11"/>
        <v>No</v>
      </c>
    </row>
    <row r="55" spans="1:12" x14ac:dyDescent="0.2">
      <c r="A55" s="45" t="s">
        <v>1301</v>
      </c>
      <c r="B55" s="34" t="s">
        <v>217</v>
      </c>
      <c r="C55" s="46">
        <v>68029.800711999997</v>
      </c>
      <c r="D55" s="43" t="str">
        <f t="shared" si="8"/>
        <v>N/A</v>
      </c>
      <c r="E55" s="46">
        <v>96071.415758999996</v>
      </c>
      <c r="F55" s="43" t="str">
        <f t="shared" si="9"/>
        <v>N/A</v>
      </c>
      <c r="G55" s="46">
        <v>93724.568857999999</v>
      </c>
      <c r="H55" s="43" t="str">
        <f t="shared" si="10"/>
        <v>N/A</v>
      </c>
      <c r="I55" s="12">
        <v>41.22</v>
      </c>
      <c r="J55" s="12">
        <v>-2.44</v>
      </c>
      <c r="K55" s="44" t="s">
        <v>732</v>
      </c>
      <c r="L55" s="9" t="str">
        <f t="shared" si="11"/>
        <v>Yes</v>
      </c>
    </row>
    <row r="56" spans="1:12" x14ac:dyDescent="0.2">
      <c r="A56" s="45" t="s">
        <v>1302</v>
      </c>
      <c r="B56" s="34" t="s">
        <v>217</v>
      </c>
      <c r="C56" s="46" t="s">
        <v>1743</v>
      </c>
      <c r="D56" s="43" t="str">
        <f t="shared" si="8"/>
        <v>N/A</v>
      </c>
      <c r="E56" s="46" t="s">
        <v>1743</v>
      </c>
      <c r="F56" s="43" t="str">
        <f t="shared" si="9"/>
        <v>N/A</v>
      </c>
      <c r="G56" s="46" t="s">
        <v>1743</v>
      </c>
      <c r="H56" s="43" t="str">
        <f t="shared" si="10"/>
        <v>N/A</v>
      </c>
      <c r="I56" s="12" t="s">
        <v>1743</v>
      </c>
      <c r="J56" s="12" t="s">
        <v>1743</v>
      </c>
      <c r="K56" s="44" t="s">
        <v>732</v>
      </c>
      <c r="L56" s="9" t="str">
        <f t="shared" si="11"/>
        <v>N/A</v>
      </c>
    </row>
    <row r="57" spans="1:12" x14ac:dyDescent="0.2">
      <c r="A57" s="45" t="s">
        <v>1303</v>
      </c>
      <c r="B57" s="34" t="s">
        <v>217</v>
      </c>
      <c r="C57" s="46">
        <v>10013.177178</v>
      </c>
      <c r="D57" s="43" t="str">
        <f t="shared" si="8"/>
        <v>N/A</v>
      </c>
      <c r="E57" s="46">
        <v>6094.3834598000003</v>
      </c>
      <c r="F57" s="43" t="str">
        <f t="shared" si="9"/>
        <v>N/A</v>
      </c>
      <c r="G57" s="46">
        <v>4879.3788506999999</v>
      </c>
      <c r="H57" s="43" t="str">
        <f t="shared" si="10"/>
        <v>N/A</v>
      </c>
      <c r="I57" s="12">
        <v>-39.1</v>
      </c>
      <c r="J57" s="12">
        <v>-19.899999999999999</v>
      </c>
      <c r="K57" s="44" t="s">
        <v>732</v>
      </c>
      <c r="L57" s="9" t="str">
        <f t="shared" si="11"/>
        <v>Yes</v>
      </c>
    </row>
    <row r="58" spans="1:12" x14ac:dyDescent="0.2">
      <c r="A58" s="45" t="s">
        <v>1304</v>
      </c>
      <c r="B58" s="34" t="s">
        <v>217</v>
      </c>
      <c r="C58" s="46">
        <v>3144.9910111999998</v>
      </c>
      <c r="D58" s="43" t="str">
        <f t="shared" si="8"/>
        <v>N/A</v>
      </c>
      <c r="E58" s="46">
        <v>2128.9213332999998</v>
      </c>
      <c r="F58" s="43" t="str">
        <f t="shared" si="9"/>
        <v>N/A</v>
      </c>
      <c r="G58" s="46">
        <v>2645.0214796999999</v>
      </c>
      <c r="H58" s="43" t="str">
        <f t="shared" si="10"/>
        <v>N/A</v>
      </c>
      <c r="I58" s="12">
        <v>-32.299999999999997</v>
      </c>
      <c r="J58" s="12">
        <v>24.24</v>
      </c>
      <c r="K58" s="44" t="s">
        <v>732</v>
      </c>
      <c r="L58" s="9" t="str">
        <f t="shared" si="11"/>
        <v>Yes</v>
      </c>
    </row>
    <row r="59" spans="1:12" x14ac:dyDescent="0.2">
      <c r="A59" s="45" t="s">
        <v>1305</v>
      </c>
      <c r="B59" s="34" t="s">
        <v>217</v>
      </c>
      <c r="C59" s="46" t="s">
        <v>1743</v>
      </c>
      <c r="D59" s="43" t="str">
        <f t="shared" si="8"/>
        <v>N/A</v>
      </c>
      <c r="E59" s="46" t="s">
        <v>1743</v>
      </c>
      <c r="F59" s="43" t="str">
        <f t="shared" si="9"/>
        <v>N/A</v>
      </c>
      <c r="G59" s="46" t="s">
        <v>1743</v>
      </c>
      <c r="H59" s="43" t="str">
        <f t="shared" si="10"/>
        <v>N/A</v>
      </c>
      <c r="I59" s="12" t="s">
        <v>1743</v>
      </c>
      <c r="J59" s="12" t="s">
        <v>1743</v>
      </c>
      <c r="K59" s="44" t="s">
        <v>732</v>
      </c>
      <c r="L59" s="9" t="str">
        <f t="shared" si="11"/>
        <v>N/A</v>
      </c>
    </row>
    <row r="60" spans="1:12" x14ac:dyDescent="0.2">
      <c r="A60" s="45" t="s">
        <v>1306</v>
      </c>
      <c r="B60" s="34" t="s">
        <v>217</v>
      </c>
      <c r="C60" s="46">
        <v>5474.7475035999996</v>
      </c>
      <c r="D60" s="43" t="str">
        <f t="shared" si="8"/>
        <v>N/A</v>
      </c>
      <c r="E60" s="46">
        <v>3727.4897025</v>
      </c>
      <c r="F60" s="43" t="str">
        <f t="shared" si="9"/>
        <v>N/A</v>
      </c>
      <c r="G60" s="46">
        <v>3084.8699253999998</v>
      </c>
      <c r="H60" s="43" t="str">
        <f t="shared" si="10"/>
        <v>N/A</v>
      </c>
      <c r="I60" s="12">
        <v>-31.9</v>
      </c>
      <c r="J60" s="12">
        <v>-17.2</v>
      </c>
      <c r="K60" s="44" t="s">
        <v>732</v>
      </c>
      <c r="L60" s="9" t="str">
        <f t="shared" si="11"/>
        <v>Yes</v>
      </c>
    </row>
    <row r="61" spans="1:12" x14ac:dyDescent="0.2">
      <c r="A61" s="3" t="s">
        <v>1307</v>
      </c>
      <c r="B61" s="34" t="s">
        <v>217</v>
      </c>
      <c r="C61" s="46">
        <v>2114.1893598000001</v>
      </c>
      <c r="D61" s="43" t="str">
        <f t="shared" si="8"/>
        <v>N/A</v>
      </c>
      <c r="E61" s="46">
        <v>2668.1074878999998</v>
      </c>
      <c r="F61" s="43" t="str">
        <f t="shared" si="9"/>
        <v>N/A</v>
      </c>
      <c r="G61" s="46">
        <v>1322.5200457999999</v>
      </c>
      <c r="H61" s="43" t="str">
        <f t="shared" si="10"/>
        <v>N/A</v>
      </c>
      <c r="I61" s="12">
        <v>26.2</v>
      </c>
      <c r="J61" s="12">
        <v>-50.4</v>
      </c>
      <c r="K61" s="44" t="s">
        <v>732</v>
      </c>
      <c r="L61" s="9" t="str">
        <f t="shared" si="11"/>
        <v>No</v>
      </c>
    </row>
    <row r="62" spans="1:12" x14ac:dyDescent="0.2">
      <c r="A62" s="3" t="s">
        <v>1308</v>
      </c>
      <c r="B62" s="34" t="s">
        <v>217</v>
      </c>
      <c r="C62" s="46">
        <v>248.33333332999999</v>
      </c>
      <c r="D62" s="43" t="str">
        <f t="shared" si="8"/>
        <v>N/A</v>
      </c>
      <c r="E62" s="46">
        <v>735.33333332999996</v>
      </c>
      <c r="F62" s="43" t="str">
        <f t="shared" si="9"/>
        <v>N/A</v>
      </c>
      <c r="G62" s="46">
        <v>8453.375</v>
      </c>
      <c r="H62" s="43" t="str">
        <f t="shared" si="10"/>
        <v>N/A</v>
      </c>
      <c r="I62" s="12">
        <v>196.1</v>
      </c>
      <c r="J62" s="12">
        <v>1050</v>
      </c>
      <c r="K62" s="44" t="s">
        <v>732</v>
      </c>
      <c r="L62" s="9" t="str">
        <f t="shared" si="11"/>
        <v>No</v>
      </c>
    </row>
    <row r="63" spans="1:12" x14ac:dyDescent="0.2">
      <c r="A63" s="3" t="s">
        <v>1309</v>
      </c>
      <c r="B63" s="34" t="s">
        <v>217</v>
      </c>
      <c r="C63" s="46">
        <v>16155.669061000001</v>
      </c>
      <c r="D63" s="43" t="str">
        <f t="shared" si="8"/>
        <v>N/A</v>
      </c>
      <c r="E63" s="46">
        <v>8599.3281907000001</v>
      </c>
      <c r="F63" s="43" t="str">
        <f t="shared" si="9"/>
        <v>N/A</v>
      </c>
      <c r="G63" s="46">
        <v>6294.7179231999999</v>
      </c>
      <c r="H63" s="43" t="str">
        <f t="shared" si="10"/>
        <v>N/A</v>
      </c>
      <c r="I63" s="12">
        <v>-46.8</v>
      </c>
      <c r="J63" s="12">
        <v>-26.8</v>
      </c>
      <c r="K63" s="44" t="s">
        <v>732</v>
      </c>
      <c r="L63" s="9" t="str">
        <f t="shared" si="11"/>
        <v>Yes</v>
      </c>
    </row>
    <row r="64" spans="1:12" x14ac:dyDescent="0.2">
      <c r="A64" s="3" t="s">
        <v>1310</v>
      </c>
      <c r="B64" s="34" t="s">
        <v>217</v>
      </c>
      <c r="C64" s="46" t="s">
        <v>1743</v>
      </c>
      <c r="D64" s="43" t="str">
        <f t="shared" si="8"/>
        <v>N/A</v>
      </c>
      <c r="E64" s="46" t="s">
        <v>1743</v>
      </c>
      <c r="F64" s="43" t="str">
        <f t="shared" si="9"/>
        <v>N/A</v>
      </c>
      <c r="G64" s="46" t="s">
        <v>1743</v>
      </c>
      <c r="H64" s="43" t="str">
        <f t="shared" si="10"/>
        <v>N/A</v>
      </c>
      <c r="I64" s="12" t="s">
        <v>1743</v>
      </c>
      <c r="J64" s="12" t="s">
        <v>1743</v>
      </c>
      <c r="K64" s="44" t="s">
        <v>732</v>
      </c>
      <c r="L64" s="9" t="str">
        <f t="shared" si="11"/>
        <v>N/A</v>
      </c>
    </row>
    <row r="65" spans="1:12" x14ac:dyDescent="0.2">
      <c r="A65" s="3" t="s">
        <v>1311</v>
      </c>
      <c r="B65" s="34" t="s">
        <v>217</v>
      </c>
      <c r="C65" s="46">
        <v>4734.6432748999996</v>
      </c>
      <c r="D65" s="43" t="str">
        <f t="shared" si="8"/>
        <v>N/A</v>
      </c>
      <c r="E65" s="46">
        <v>5358.9824988</v>
      </c>
      <c r="F65" s="43" t="str">
        <f t="shared" si="9"/>
        <v>N/A</v>
      </c>
      <c r="G65" s="46">
        <v>2614.2732781</v>
      </c>
      <c r="H65" s="43" t="str">
        <f t="shared" si="10"/>
        <v>N/A</v>
      </c>
      <c r="I65" s="12">
        <v>13.19</v>
      </c>
      <c r="J65" s="12">
        <v>-51.2</v>
      </c>
      <c r="K65" s="44" t="s">
        <v>732</v>
      </c>
      <c r="L65" s="9" t="str">
        <f t="shared" si="11"/>
        <v>No</v>
      </c>
    </row>
    <row r="66" spans="1:12" x14ac:dyDescent="0.2">
      <c r="A66" s="3" t="s">
        <v>1312</v>
      </c>
      <c r="B66" s="34" t="s">
        <v>217</v>
      </c>
      <c r="C66" s="46">
        <v>1617.2065728</v>
      </c>
      <c r="D66" s="43" t="str">
        <f t="shared" si="8"/>
        <v>N/A</v>
      </c>
      <c r="E66" s="46">
        <v>2435.2071516999999</v>
      </c>
      <c r="F66" s="43" t="str">
        <f t="shared" si="9"/>
        <v>N/A</v>
      </c>
      <c r="G66" s="46">
        <v>1631.7757313</v>
      </c>
      <c r="H66" s="43" t="str">
        <f t="shared" si="10"/>
        <v>N/A</v>
      </c>
      <c r="I66" s="12">
        <v>50.58</v>
      </c>
      <c r="J66" s="12">
        <v>-33</v>
      </c>
      <c r="K66" s="44" t="s">
        <v>732</v>
      </c>
      <c r="L66" s="9" t="str">
        <f t="shared" si="11"/>
        <v>No</v>
      </c>
    </row>
    <row r="67" spans="1:12" x14ac:dyDescent="0.2">
      <c r="A67" s="3" t="s">
        <v>1313</v>
      </c>
      <c r="B67" s="34" t="s">
        <v>217</v>
      </c>
      <c r="C67" s="46" t="s">
        <v>1743</v>
      </c>
      <c r="D67" s="43" t="str">
        <f t="shared" si="8"/>
        <v>N/A</v>
      </c>
      <c r="E67" s="46" t="s">
        <v>1743</v>
      </c>
      <c r="F67" s="43" t="str">
        <f t="shared" si="9"/>
        <v>N/A</v>
      </c>
      <c r="G67" s="46" t="s">
        <v>1743</v>
      </c>
      <c r="H67" s="43" t="str">
        <f t="shared" si="10"/>
        <v>N/A</v>
      </c>
      <c r="I67" s="12" t="s">
        <v>1743</v>
      </c>
      <c r="J67" s="12" t="s">
        <v>1743</v>
      </c>
      <c r="K67" s="44" t="s">
        <v>732</v>
      </c>
      <c r="L67" s="9" t="str">
        <f t="shared" si="11"/>
        <v>N/A</v>
      </c>
    </row>
    <row r="68" spans="1:12" x14ac:dyDescent="0.2">
      <c r="A68" s="2" t="s">
        <v>1314</v>
      </c>
      <c r="B68" s="34" t="s">
        <v>217</v>
      </c>
      <c r="C68" s="46">
        <v>3131.4471545000001</v>
      </c>
      <c r="D68" s="43" t="str">
        <f t="shared" si="8"/>
        <v>N/A</v>
      </c>
      <c r="E68" s="46">
        <v>5269.6745455</v>
      </c>
      <c r="F68" s="43" t="str">
        <f t="shared" si="9"/>
        <v>N/A</v>
      </c>
      <c r="G68" s="46">
        <v>1387.7370518</v>
      </c>
      <c r="H68" s="43" t="str">
        <f t="shared" si="10"/>
        <v>N/A</v>
      </c>
      <c r="I68" s="12">
        <v>68.28</v>
      </c>
      <c r="J68" s="12">
        <v>-73.7</v>
      </c>
      <c r="K68" s="44" t="s">
        <v>732</v>
      </c>
      <c r="L68" s="9" t="str">
        <f t="shared" si="11"/>
        <v>No</v>
      </c>
    </row>
    <row r="69" spans="1:12" x14ac:dyDescent="0.2">
      <c r="A69" s="2" t="s">
        <v>1315</v>
      </c>
      <c r="B69" s="34" t="s">
        <v>217</v>
      </c>
      <c r="C69" s="46">
        <v>1552.0162602</v>
      </c>
      <c r="D69" s="43" t="str">
        <f t="shared" si="8"/>
        <v>N/A</v>
      </c>
      <c r="E69" s="46">
        <v>999.69827585999997</v>
      </c>
      <c r="F69" s="43" t="str">
        <f t="shared" si="9"/>
        <v>N/A</v>
      </c>
      <c r="G69" s="46">
        <v>652.82666667000001</v>
      </c>
      <c r="H69" s="43" t="str">
        <f t="shared" si="10"/>
        <v>N/A</v>
      </c>
      <c r="I69" s="12">
        <v>-35.6</v>
      </c>
      <c r="J69" s="12">
        <v>-34.700000000000003</v>
      </c>
      <c r="K69" s="44" t="s">
        <v>732</v>
      </c>
      <c r="L69" s="9" t="str">
        <f t="shared" si="11"/>
        <v>No</v>
      </c>
    </row>
    <row r="70" spans="1:12" x14ac:dyDescent="0.2">
      <c r="A70" s="45" t="s">
        <v>1316</v>
      </c>
      <c r="B70" s="34" t="s">
        <v>217</v>
      </c>
      <c r="C70" s="46">
        <v>14569.128205000001</v>
      </c>
      <c r="D70" s="43" t="str">
        <f t="shared" si="8"/>
        <v>N/A</v>
      </c>
      <c r="E70" s="46">
        <v>5685.75</v>
      </c>
      <c r="F70" s="43" t="str">
        <f t="shared" si="9"/>
        <v>N/A</v>
      </c>
      <c r="G70" s="46">
        <v>2674.0723895000001</v>
      </c>
      <c r="H70" s="43" t="str">
        <f t="shared" si="10"/>
        <v>N/A</v>
      </c>
      <c r="I70" s="12">
        <v>-61</v>
      </c>
      <c r="J70" s="12">
        <v>-53</v>
      </c>
      <c r="K70" s="44" t="s">
        <v>732</v>
      </c>
      <c r="L70" s="9" t="str">
        <f t="shared" si="11"/>
        <v>No</v>
      </c>
    </row>
    <row r="71" spans="1:12" x14ac:dyDescent="0.2">
      <c r="A71" s="45" t="s">
        <v>1317</v>
      </c>
      <c r="B71" s="34" t="s">
        <v>217</v>
      </c>
      <c r="C71" s="46">
        <v>15401.472933999999</v>
      </c>
      <c r="D71" s="43" t="str">
        <f t="shared" si="8"/>
        <v>N/A</v>
      </c>
      <c r="E71" s="46">
        <v>13549.12069</v>
      </c>
      <c r="F71" s="43" t="str">
        <f t="shared" si="9"/>
        <v>N/A</v>
      </c>
      <c r="G71" s="46">
        <v>6393.5422741000002</v>
      </c>
      <c r="H71" s="43" t="str">
        <f t="shared" si="10"/>
        <v>N/A</v>
      </c>
      <c r="I71" s="12">
        <v>-12</v>
      </c>
      <c r="J71" s="12">
        <v>-52.8</v>
      </c>
      <c r="K71" s="44" t="s">
        <v>732</v>
      </c>
      <c r="L71" s="9" t="str">
        <f t="shared" si="11"/>
        <v>No</v>
      </c>
    </row>
    <row r="72" spans="1:12" x14ac:dyDescent="0.2">
      <c r="A72" s="45" t="s">
        <v>1625</v>
      </c>
      <c r="B72" s="34" t="s">
        <v>217</v>
      </c>
      <c r="C72" s="46">
        <v>240393445</v>
      </c>
      <c r="D72" s="43" t="str">
        <f t="shared" ref="D72:D135" si="12">IF($B72="N/A","N/A",IF(C72&gt;10,"No",IF(C72&lt;-10,"No","Yes")))</f>
        <v>N/A</v>
      </c>
      <c r="E72" s="46">
        <v>231211145</v>
      </c>
      <c r="F72" s="43" t="str">
        <f t="shared" ref="F72:F135" si="13">IF($B72="N/A","N/A",IF(E72&gt;10,"No",IF(E72&lt;-10,"No","Yes")))</f>
        <v>N/A</v>
      </c>
      <c r="G72" s="46">
        <v>212022360</v>
      </c>
      <c r="H72" s="43" t="str">
        <f t="shared" ref="H72:H135" si="14">IF($B72="N/A","N/A",IF(G72&gt;10,"No",IF(G72&lt;-10,"No","Yes")))</f>
        <v>N/A</v>
      </c>
      <c r="I72" s="12">
        <v>-3.82</v>
      </c>
      <c r="J72" s="12">
        <v>-8.3000000000000007</v>
      </c>
      <c r="K72" s="44" t="s">
        <v>732</v>
      </c>
      <c r="L72" s="9" t="str">
        <f t="shared" ref="L72:L132" si="15">IF(J72="Div by 0", "N/A", IF(K72="N/A","N/A", IF(J72&gt;VALUE(MID(K72,1,2)), "No", IF(J72&lt;-1*VALUE(MID(K72,1,2)), "No", "Yes"))))</f>
        <v>Yes</v>
      </c>
    </row>
    <row r="73" spans="1:12" x14ac:dyDescent="0.2">
      <c r="A73" s="45" t="s">
        <v>1626</v>
      </c>
      <c r="B73" s="34" t="s">
        <v>217</v>
      </c>
      <c r="C73" s="35">
        <v>6754</v>
      </c>
      <c r="D73" s="43" t="str">
        <f t="shared" si="12"/>
        <v>N/A</v>
      </c>
      <c r="E73" s="35">
        <v>7082</v>
      </c>
      <c r="F73" s="43" t="str">
        <f t="shared" si="13"/>
        <v>N/A</v>
      </c>
      <c r="G73" s="35">
        <v>6724</v>
      </c>
      <c r="H73" s="43" t="str">
        <f t="shared" si="14"/>
        <v>N/A</v>
      </c>
      <c r="I73" s="12">
        <v>4.8559999999999999</v>
      </c>
      <c r="J73" s="12">
        <v>-5.0599999999999996</v>
      </c>
      <c r="K73" s="44" t="s">
        <v>732</v>
      </c>
      <c r="L73" s="9" t="str">
        <f t="shared" si="15"/>
        <v>Yes</v>
      </c>
    </row>
    <row r="74" spans="1:12" x14ac:dyDescent="0.2">
      <c r="A74" s="45" t="s">
        <v>1318</v>
      </c>
      <c r="B74" s="34" t="s">
        <v>217</v>
      </c>
      <c r="C74" s="46">
        <v>35592.751703000002</v>
      </c>
      <c r="D74" s="43" t="str">
        <f t="shared" si="12"/>
        <v>N/A</v>
      </c>
      <c r="E74" s="46">
        <v>32647.718864999999</v>
      </c>
      <c r="F74" s="43" t="str">
        <f t="shared" si="13"/>
        <v>N/A</v>
      </c>
      <c r="G74" s="46">
        <v>31532.177274999998</v>
      </c>
      <c r="H74" s="43" t="str">
        <f t="shared" si="14"/>
        <v>N/A</v>
      </c>
      <c r="I74" s="12">
        <v>-8.27</v>
      </c>
      <c r="J74" s="12">
        <v>-3.42</v>
      </c>
      <c r="K74" s="44" t="s">
        <v>732</v>
      </c>
      <c r="L74" s="9" t="str">
        <f t="shared" si="15"/>
        <v>Yes</v>
      </c>
    </row>
    <row r="75" spans="1:12" ht="25.5" x14ac:dyDescent="0.2">
      <c r="A75" s="45" t="s">
        <v>1319</v>
      </c>
      <c r="B75" s="34" t="s">
        <v>217</v>
      </c>
      <c r="C75" s="35">
        <v>18.001924785</v>
      </c>
      <c r="D75" s="43" t="str">
        <f t="shared" si="12"/>
        <v>N/A</v>
      </c>
      <c r="E75" s="35">
        <v>16.360067777000001</v>
      </c>
      <c r="F75" s="43" t="str">
        <f t="shared" si="13"/>
        <v>N/A</v>
      </c>
      <c r="G75" s="35">
        <v>13.816775729</v>
      </c>
      <c r="H75" s="43" t="str">
        <f t="shared" si="14"/>
        <v>N/A</v>
      </c>
      <c r="I75" s="12">
        <v>-9.1199999999999992</v>
      </c>
      <c r="J75" s="12">
        <v>-15.5</v>
      </c>
      <c r="K75" s="44" t="s">
        <v>732</v>
      </c>
      <c r="L75" s="9" t="str">
        <f t="shared" si="15"/>
        <v>Yes</v>
      </c>
    </row>
    <row r="76" spans="1:12" ht="25.5" x14ac:dyDescent="0.2">
      <c r="A76" s="45" t="s">
        <v>548</v>
      </c>
      <c r="B76" s="34" t="s">
        <v>217</v>
      </c>
      <c r="C76" s="46">
        <v>268598</v>
      </c>
      <c r="D76" s="43" t="str">
        <f t="shared" si="12"/>
        <v>N/A</v>
      </c>
      <c r="E76" s="46">
        <v>452414</v>
      </c>
      <c r="F76" s="43" t="str">
        <f t="shared" si="13"/>
        <v>N/A</v>
      </c>
      <c r="G76" s="46">
        <v>861765</v>
      </c>
      <c r="H76" s="43" t="str">
        <f t="shared" si="14"/>
        <v>N/A</v>
      </c>
      <c r="I76" s="12">
        <v>68.44</v>
      </c>
      <c r="J76" s="12">
        <v>90.48</v>
      </c>
      <c r="K76" s="44" t="s">
        <v>732</v>
      </c>
      <c r="L76" s="9" t="str">
        <f t="shared" si="15"/>
        <v>No</v>
      </c>
    </row>
    <row r="77" spans="1:12" x14ac:dyDescent="0.2">
      <c r="A77" s="45" t="s">
        <v>549</v>
      </c>
      <c r="B77" s="34" t="s">
        <v>217</v>
      </c>
      <c r="C77" s="35">
        <v>11</v>
      </c>
      <c r="D77" s="43" t="str">
        <f t="shared" si="12"/>
        <v>N/A</v>
      </c>
      <c r="E77" s="35">
        <v>11</v>
      </c>
      <c r="F77" s="43" t="str">
        <f t="shared" si="13"/>
        <v>N/A</v>
      </c>
      <c r="G77" s="35">
        <v>11</v>
      </c>
      <c r="H77" s="43" t="str">
        <f t="shared" si="14"/>
        <v>N/A</v>
      </c>
      <c r="I77" s="12">
        <v>60</v>
      </c>
      <c r="J77" s="12">
        <v>25</v>
      </c>
      <c r="K77" s="44" t="s">
        <v>732</v>
      </c>
      <c r="L77" s="9" t="str">
        <f t="shared" si="15"/>
        <v>Yes</v>
      </c>
    </row>
    <row r="78" spans="1:12" x14ac:dyDescent="0.2">
      <c r="A78" s="45" t="s">
        <v>1320</v>
      </c>
      <c r="B78" s="34" t="s">
        <v>217</v>
      </c>
      <c r="C78" s="46">
        <v>53719.6</v>
      </c>
      <c r="D78" s="43" t="str">
        <f t="shared" si="12"/>
        <v>N/A</v>
      </c>
      <c r="E78" s="46">
        <v>56551.75</v>
      </c>
      <c r="F78" s="43" t="str">
        <f t="shared" si="13"/>
        <v>N/A</v>
      </c>
      <c r="G78" s="46">
        <v>86176.5</v>
      </c>
      <c r="H78" s="43" t="str">
        <f t="shared" si="14"/>
        <v>N/A</v>
      </c>
      <c r="I78" s="12">
        <v>5.2720000000000002</v>
      </c>
      <c r="J78" s="12">
        <v>52.39</v>
      </c>
      <c r="K78" s="44" t="s">
        <v>732</v>
      </c>
      <c r="L78" s="9" t="str">
        <f t="shared" si="15"/>
        <v>No</v>
      </c>
    </row>
    <row r="79" spans="1:12" ht="25.5" x14ac:dyDescent="0.2">
      <c r="A79" s="45" t="s">
        <v>550</v>
      </c>
      <c r="B79" s="34" t="s">
        <v>217</v>
      </c>
      <c r="C79" s="46">
        <v>3176481</v>
      </c>
      <c r="D79" s="43" t="str">
        <f t="shared" si="12"/>
        <v>N/A</v>
      </c>
      <c r="E79" s="46">
        <v>2591538</v>
      </c>
      <c r="F79" s="43" t="str">
        <f t="shared" si="13"/>
        <v>N/A</v>
      </c>
      <c r="G79" s="46">
        <v>2195410</v>
      </c>
      <c r="H79" s="43" t="str">
        <f t="shared" si="14"/>
        <v>N/A</v>
      </c>
      <c r="I79" s="12">
        <v>-18.399999999999999</v>
      </c>
      <c r="J79" s="12">
        <v>-15.3</v>
      </c>
      <c r="K79" s="44" t="s">
        <v>732</v>
      </c>
      <c r="L79" s="9" t="str">
        <f t="shared" si="15"/>
        <v>Yes</v>
      </c>
    </row>
    <row r="80" spans="1:12" x14ac:dyDescent="0.2">
      <c r="A80" s="45" t="s">
        <v>551</v>
      </c>
      <c r="B80" s="34" t="s">
        <v>217</v>
      </c>
      <c r="C80" s="35">
        <v>128</v>
      </c>
      <c r="D80" s="43" t="str">
        <f t="shared" si="12"/>
        <v>N/A</v>
      </c>
      <c r="E80" s="35">
        <v>131</v>
      </c>
      <c r="F80" s="43" t="str">
        <f t="shared" si="13"/>
        <v>N/A</v>
      </c>
      <c r="G80" s="35">
        <v>141</v>
      </c>
      <c r="H80" s="43" t="str">
        <f t="shared" si="14"/>
        <v>N/A</v>
      </c>
      <c r="I80" s="12">
        <v>2.3439999999999999</v>
      </c>
      <c r="J80" s="12">
        <v>7.6340000000000003</v>
      </c>
      <c r="K80" s="44" t="s">
        <v>732</v>
      </c>
      <c r="L80" s="9" t="str">
        <f t="shared" si="15"/>
        <v>Yes</v>
      </c>
    </row>
    <row r="81" spans="1:12" ht="25.5" x14ac:dyDescent="0.2">
      <c r="A81" s="45" t="s">
        <v>1321</v>
      </c>
      <c r="B81" s="34" t="s">
        <v>217</v>
      </c>
      <c r="C81" s="46">
        <v>24816.257813</v>
      </c>
      <c r="D81" s="43" t="str">
        <f t="shared" si="12"/>
        <v>N/A</v>
      </c>
      <c r="E81" s="46">
        <v>19782.732823999999</v>
      </c>
      <c r="F81" s="43" t="str">
        <f t="shared" si="13"/>
        <v>N/A</v>
      </c>
      <c r="G81" s="46">
        <v>15570.283688</v>
      </c>
      <c r="H81" s="43" t="str">
        <f t="shared" si="14"/>
        <v>N/A</v>
      </c>
      <c r="I81" s="12">
        <v>-20.3</v>
      </c>
      <c r="J81" s="12">
        <v>-21.3</v>
      </c>
      <c r="K81" s="44" t="s">
        <v>732</v>
      </c>
      <c r="L81" s="9" t="str">
        <f t="shared" si="15"/>
        <v>Yes</v>
      </c>
    </row>
    <row r="82" spans="1:12" ht="25.5" x14ac:dyDescent="0.2">
      <c r="A82" s="45" t="s">
        <v>552</v>
      </c>
      <c r="B82" s="34" t="s">
        <v>217</v>
      </c>
      <c r="C82" s="46">
        <v>44185809</v>
      </c>
      <c r="D82" s="43" t="str">
        <f t="shared" si="12"/>
        <v>N/A</v>
      </c>
      <c r="E82" s="46">
        <v>47765292</v>
      </c>
      <c r="F82" s="43" t="str">
        <f t="shared" si="13"/>
        <v>N/A</v>
      </c>
      <c r="G82" s="46">
        <v>33566563</v>
      </c>
      <c r="H82" s="43" t="str">
        <f t="shared" si="14"/>
        <v>N/A</v>
      </c>
      <c r="I82" s="12">
        <v>8.1010000000000009</v>
      </c>
      <c r="J82" s="12">
        <v>-29.7</v>
      </c>
      <c r="K82" s="44" t="s">
        <v>732</v>
      </c>
      <c r="L82" s="9" t="str">
        <f t="shared" si="15"/>
        <v>Yes</v>
      </c>
    </row>
    <row r="83" spans="1:12" x14ac:dyDescent="0.2">
      <c r="A83" s="45" t="s">
        <v>553</v>
      </c>
      <c r="B83" s="34" t="s">
        <v>217</v>
      </c>
      <c r="C83" s="35">
        <v>362</v>
      </c>
      <c r="D83" s="43" t="str">
        <f t="shared" si="12"/>
        <v>N/A</v>
      </c>
      <c r="E83" s="35">
        <v>284</v>
      </c>
      <c r="F83" s="43" t="str">
        <f t="shared" si="13"/>
        <v>N/A</v>
      </c>
      <c r="G83" s="35">
        <v>244</v>
      </c>
      <c r="H83" s="43" t="str">
        <f t="shared" si="14"/>
        <v>N/A</v>
      </c>
      <c r="I83" s="12">
        <v>-21.5</v>
      </c>
      <c r="J83" s="12">
        <v>-14.1</v>
      </c>
      <c r="K83" s="44" t="s">
        <v>732</v>
      </c>
      <c r="L83" s="9" t="str">
        <f t="shared" si="15"/>
        <v>Yes</v>
      </c>
    </row>
    <row r="84" spans="1:12" x14ac:dyDescent="0.2">
      <c r="A84" s="45" t="s">
        <v>1322</v>
      </c>
      <c r="B84" s="34" t="s">
        <v>217</v>
      </c>
      <c r="C84" s="46">
        <v>122060.24586</v>
      </c>
      <c r="D84" s="43" t="str">
        <f t="shared" si="12"/>
        <v>N/A</v>
      </c>
      <c r="E84" s="46">
        <v>168187.64788999999</v>
      </c>
      <c r="F84" s="43" t="str">
        <f t="shared" si="13"/>
        <v>N/A</v>
      </c>
      <c r="G84" s="46">
        <v>137567.88115</v>
      </c>
      <c r="H84" s="43" t="str">
        <f t="shared" si="14"/>
        <v>N/A</v>
      </c>
      <c r="I84" s="12">
        <v>37.79</v>
      </c>
      <c r="J84" s="12">
        <v>-18.2</v>
      </c>
      <c r="K84" s="44" t="s">
        <v>732</v>
      </c>
      <c r="L84" s="9" t="str">
        <f t="shared" si="15"/>
        <v>Yes</v>
      </c>
    </row>
    <row r="85" spans="1:12" x14ac:dyDescent="0.2">
      <c r="A85" s="45" t="s">
        <v>554</v>
      </c>
      <c r="B85" s="34" t="s">
        <v>217</v>
      </c>
      <c r="C85" s="46">
        <v>41457204</v>
      </c>
      <c r="D85" s="43" t="str">
        <f t="shared" si="12"/>
        <v>N/A</v>
      </c>
      <c r="E85" s="46">
        <v>51034011</v>
      </c>
      <c r="F85" s="43" t="str">
        <f t="shared" si="13"/>
        <v>N/A</v>
      </c>
      <c r="G85" s="46">
        <v>62068809</v>
      </c>
      <c r="H85" s="43" t="str">
        <f t="shared" si="14"/>
        <v>N/A</v>
      </c>
      <c r="I85" s="12">
        <v>23.1</v>
      </c>
      <c r="J85" s="12">
        <v>21.62</v>
      </c>
      <c r="K85" s="44" t="s">
        <v>732</v>
      </c>
      <c r="L85" s="9" t="str">
        <f t="shared" si="15"/>
        <v>Yes</v>
      </c>
    </row>
    <row r="86" spans="1:12" x14ac:dyDescent="0.2">
      <c r="A86" s="45" t="s">
        <v>555</v>
      </c>
      <c r="B86" s="34" t="s">
        <v>217</v>
      </c>
      <c r="C86" s="35">
        <v>775</v>
      </c>
      <c r="D86" s="43" t="str">
        <f t="shared" si="12"/>
        <v>N/A</v>
      </c>
      <c r="E86" s="35">
        <v>856</v>
      </c>
      <c r="F86" s="43" t="str">
        <f t="shared" si="13"/>
        <v>N/A</v>
      </c>
      <c r="G86" s="35">
        <v>1033</v>
      </c>
      <c r="H86" s="43" t="str">
        <f t="shared" si="14"/>
        <v>N/A</v>
      </c>
      <c r="I86" s="12">
        <v>10.45</v>
      </c>
      <c r="J86" s="12">
        <v>20.68</v>
      </c>
      <c r="K86" s="44" t="s">
        <v>732</v>
      </c>
      <c r="L86" s="9" t="str">
        <f t="shared" si="15"/>
        <v>Yes</v>
      </c>
    </row>
    <row r="87" spans="1:12" x14ac:dyDescent="0.2">
      <c r="A87" s="45" t="s">
        <v>1323</v>
      </c>
      <c r="B87" s="34" t="s">
        <v>217</v>
      </c>
      <c r="C87" s="46">
        <v>53493.166451999998</v>
      </c>
      <c r="D87" s="43" t="str">
        <f t="shared" si="12"/>
        <v>N/A</v>
      </c>
      <c r="E87" s="46">
        <v>59619.171729000002</v>
      </c>
      <c r="F87" s="43" t="str">
        <f t="shared" si="13"/>
        <v>N/A</v>
      </c>
      <c r="G87" s="46">
        <v>60085.971925999998</v>
      </c>
      <c r="H87" s="43" t="str">
        <f t="shared" si="14"/>
        <v>N/A</v>
      </c>
      <c r="I87" s="12">
        <v>11.45</v>
      </c>
      <c r="J87" s="12">
        <v>0.78300000000000003</v>
      </c>
      <c r="K87" s="44" t="s">
        <v>732</v>
      </c>
      <c r="L87" s="9" t="str">
        <f t="shared" si="15"/>
        <v>Yes</v>
      </c>
    </row>
    <row r="88" spans="1:12" ht="25.5" x14ac:dyDescent="0.2">
      <c r="A88" s="45" t="s">
        <v>556</v>
      </c>
      <c r="B88" s="34" t="s">
        <v>217</v>
      </c>
      <c r="C88" s="46">
        <v>17536742</v>
      </c>
      <c r="D88" s="43" t="str">
        <f t="shared" si="12"/>
        <v>N/A</v>
      </c>
      <c r="E88" s="46">
        <v>29377787</v>
      </c>
      <c r="F88" s="43" t="str">
        <f t="shared" si="13"/>
        <v>N/A</v>
      </c>
      <c r="G88" s="46">
        <v>35900251</v>
      </c>
      <c r="H88" s="43" t="str">
        <f t="shared" si="14"/>
        <v>N/A</v>
      </c>
      <c r="I88" s="12">
        <v>67.52</v>
      </c>
      <c r="J88" s="12">
        <v>22.2</v>
      </c>
      <c r="K88" s="44" t="s">
        <v>732</v>
      </c>
      <c r="L88" s="9" t="str">
        <f t="shared" si="15"/>
        <v>Yes</v>
      </c>
    </row>
    <row r="89" spans="1:12" x14ac:dyDescent="0.2">
      <c r="A89" s="45" t="s">
        <v>557</v>
      </c>
      <c r="B89" s="34" t="s">
        <v>217</v>
      </c>
      <c r="C89" s="35">
        <v>16847</v>
      </c>
      <c r="D89" s="43" t="str">
        <f t="shared" si="12"/>
        <v>N/A</v>
      </c>
      <c r="E89" s="35">
        <v>17890</v>
      </c>
      <c r="F89" s="43" t="str">
        <f t="shared" si="13"/>
        <v>N/A</v>
      </c>
      <c r="G89" s="35">
        <v>19361</v>
      </c>
      <c r="H89" s="43" t="str">
        <f t="shared" si="14"/>
        <v>N/A</v>
      </c>
      <c r="I89" s="12">
        <v>6.1909999999999998</v>
      </c>
      <c r="J89" s="12">
        <v>8.2219999999999995</v>
      </c>
      <c r="K89" s="44" t="s">
        <v>732</v>
      </c>
      <c r="L89" s="9" t="str">
        <f t="shared" si="15"/>
        <v>Yes</v>
      </c>
    </row>
    <row r="90" spans="1:12" x14ac:dyDescent="0.2">
      <c r="A90" s="45" t="s">
        <v>1324</v>
      </c>
      <c r="B90" s="34" t="s">
        <v>217</v>
      </c>
      <c r="C90" s="46">
        <v>1040.9415326000001</v>
      </c>
      <c r="D90" s="43" t="str">
        <f t="shared" si="12"/>
        <v>N/A</v>
      </c>
      <c r="E90" s="46">
        <v>1642.1345444000001</v>
      </c>
      <c r="F90" s="43" t="str">
        <f t="shared" si="13"/>
        <v>N/A</v>
      </c>
      <c r="G90" s="46">
        <v>1854.2560301999999</v>
      </c>
      <c r="H90" s="43" t="str">
        <f t="shared" si="14"/>
        <v>N/A</v>
      </c>
      <c r="I90" s="12">
        <v>57.75</v>
      </c>
      <c r="J90" s="12">
        <v>12.92</v>
      </c>
      <c r="K90" s="44" t="s">
        <v>732</v>
      </c>
      <c r="L90" s="9" t="str">
        <f t="shared" si="15"/>
        <v>Yes</v>
      </c>
    </row>
    <row r="91" spans="1:12" x14ac:dyDescent="0.2">
      <c r="A91" s="45" t="s">
        <v>558</v>
      </c>
      <c r="B91" s="34" t="s">
        <v>217</v>
      </c>
      <c r="C91" s="46">
        <v>4816716</v>
      </c>
      <c r="D91" s="43" t="str">
        <f t="shared" si="12"/>
        <v>N/A</v>
      </c>
      <c r="E91" s="46">
        <v>7871432</v>
      </c>
      <c r="F91" s="43" t="str">
        <f t="shared" si="13"/>
        <v>N/A</v>
      </c>
      <c r="G91" s="46">
        <v>8996383</v>
      </c>
      <c r="H91" s="43" t="str">
        <f t="shared" si="14"/>
        <v>N/A</v>
      </c>
      <c r="I91" s="12">
        <v>63.42</v>
      </c>
      <c r="J91" s="12">
        <v>14.29</v>
      </c>
      <c r="K91" s="44" t="s">
        <v>732</v>
      </c>
      <c r="L91" s="9" t="str">
        <f t="shared" si="15"/>
        <v>Yes</v>
      </c>
    </row>
    <row r="92" spans="1:12" x14ac:dyDescent="0.2">
      <c r="A92" s="45" t="s">
        <v>559</v>
      </c>
      <c r="B92" s="34" t="s">
        <v>217</v>
      </c>
      <c r="C92" s="35">
        <v>6166</v>
      </c>
      <c r="D92" s="43" t="str">
        <f t="shared" si="12"/>
        <v>N/A</v>
      </c>
      <c r="E92" s="35">
        <v>8197</v>
      </c>
      <c r="F92" s="43" t="str">
        <f t="shared" si="13"/>
        <v>N/A</v>
      </c>
      <c r="G92" s="35">
        <v>9305</v>
      </c>
      <c r="H92" s="43" t="str">
        <f t="shared" si="14"/>
        <v>N/A</v>
      </c>
      <c r="I92" s="12">
        <v>32.94</v>
      </c>
      <c r="J92" s="12">
        <v>13.52</v>
      </c>
      <c r="K92" s="44" t="s">
        <v>732</v>
      </c>
      <c r="L92" s="9" t="str">
        <f t="shared" si="15"/>
        <v>Yes</v>
      </c>
    </row>
    <row r="93" spans="1:12" x14ac:dyDescent="0.2">
      <c r="A93" s="45" t="s">
        <v>1325</v>
      </c>
      <c r="B93" s="34" t="s">
        <v>217</v>
      </c>
      <c r="C93" s="46">
        <v>781.17353227000001</v>
      </c>
      <c r="D93" s="43" t="str">
        <f t="shared" si="12"/>
        <v>N/A</v>
      </c>
      <c r="E93" s="46">
        <v>960.28205441</v>
      </c>
      <c r="F93" s="43" t="str">
        <f t="shared" si="13"/>
        <v>N/A</v>
      </c>
      <c r="G93" s="46">
        <v>966.83320794999997</v>
      </c>
      <c r="H93" s="43" t="str">
        <f t="shared" si="14"/>
        <v>N/A</v>
      </c>
      <c r="I93" s="12">
        <v>22.93</v>
      </c>
      <c r="J93" s="12">
        <v>0.68220000000000003</v>
      </c>
      <c r="K93" s="44" t="s">
        <v>732</v>
      </c>
      <c r="L93" s="9" t="str">
        <f t="shared" si="15"/>
        <v>Yes</v>
      </c>
    </row>
    <row r="94" spans="1:12" ht="25.5" x14ac:dyDescent="0.2">
      <c r="A94" s="45" t="s">
        <v>560</v>
      </c>
      <c r="B94" s="34" t="s">
        <v>217</v>
      </c>
      <c r="C94" s="46">
        <v>495782</v>
      </c>
      <c r="D94" s="43" t="str">
        <f t="shared" si="12"/>
        <v>N/A</v>
      </c>
      <c r="E94" s="46">
        <v>779555</v>
      </c>
      <c r="F94" s="43" t="str">
        <f t="shared" si="13"/>
        <v>N/A</v>
      </c>
      <c r="G94" s="46">
        <v>1009117</v>
      </c>
      <c r="H94" s="43" t="str">
        <f t="shared" si="14"/>
        <v>N/A</v>
      </c>
      <c r="I94" s="12">
        <v>57.24</v>
      </c>
      <c r="J94" s="12">
        <v>29.45</v>
      </c>
      <c r="K94" s="44" t="s">
        <v>732</v>
      </c>
      <c r="L94" s="9" t="str">
        <f t="shared" si="15"/>
        <v>Yes</v>
      </c>
    </row>
    <row r="95" spans="1:12" x14ac:dyDescent="0.2">
      <c r="A95" s="45" t="s">
        <v>561</v>
      </c>
      <c r="B95" s="34" t="s">
        <v>217</v>
      </c>
      <c r="C95" s="35">
        <v>3113</v>
      </c>
      <c r="D95" s="43" t="str">
        <f t="shared" si="12"/>
        <v>N/A</v>
      </c>
      <c r="E95" s="35">
        <v>3535</v>
      </c>
      <c r="F95" s="43" t="str">
        <f t="shared" si="13"/>
        <v>N/A</v>
      </c>
      <c r="G95" s="35">
        <v>4783</v>
      </c>
      <c r="H95" s="43" t="str">
        <f t="shared" si="14"/>
        <v>N/A</v>
      </c>
      <c r="I95" s="12">
        <v>13.56</v>
      </c>
      <c r="J95" s="12">
        <v>35.299999999999997</v>
      </c>
      <c r="K95" s="44" t="s">
        <v>732</v>
      </c>
      <c r="L95" s="9" t="str">
        <f t="shared" si="15"/>
        <v>No</v>
      </c>
    </row>
    <row r="96" spans="1:12" ht="25.5" x14ac:dyDescent="0.2">
      <c r="A96" s="45" t="s">
        <v>1326</v>
      </c>
      <c r="B96" s="34" t="s">
        <v>217</v>
      </c>
      <c r="C96" s="46">
        <v>159.26180532999999</v>
      </c>
      <c r="D96" s="43" t="str">
        <f t="shared" si="12"/>
        <v>N/A</v>
      </c>
      <c r="E96" s="46">
        <v>220.52475247999999</v>
      </c>
      <c r="F96" s="43" t="str">
        <f t="shared" si="13"/>
        <v>N/A</v>
      </c>
      <c r="G96" s="46">
        <v>210.97992891000001</v>
      </c>
      <c r="H96" s="43" t="str">
        <f t="shared" si="14"/>
        <v>N/A</v>
      </c>
      <c r="I96" s="12">
        <v>38.47</v>
      </c>
      <c r="J96" s="12">
        <v>-4.33</v>
      </c>
      <c r="K96" s="44" t="s">
        <v>732</v>
      </c>
      <c r="L96" s="9" t="str">
        <f t="shared" si="15"/>
        <v>Yes</v>
      </c>
    </row>
    <row r="97" spans="1:12" ht="25.5" x14ac:dyDescent="0.2">
      <c r="A97" s="45" t="s">
        <v>562</v>
      </c>
      <c r="B97" s="34" t="s">
        <v>217</v>
      </c>
      <c r="C97" s="46">
        <v>11158700</v>
      </c>
      <c r="D97" s="43" t="str">
        <f t="shared" si="12"/>
        <v>N/A</v>
      </c>
      <c r="E97" s="46">
        <v>12594313</v>
      </c>
      <c r="F97" s="43" t="str">
        <f t="shared" si="13"/>
        <v>N/A</v>
      </c>
      <c r="G97" s="46">
        <v>14503911</v>
      </c>
      <c r="H97" s="43" t="str">
        <f t="shared" si="14"/>
        <v>N/A</v>
      </c>
      <c r="I97" s="12">
        <v>12.87</v>
      </c>
      <c r="J97" s="12">
        <v>15.16</v>
      </c>
      <c r="K97" s="44" t="s">
        <v>732</v>
      </c>
      <c r="L97" s="9" t="str">
        <f t="shared" si="15"/>
        <v>Yes</v>
      </c>
    </row>
    <row r="98" spans="1:12" x14ac:dyDescent="0.2">
      <c r="A98" s="45" t="s">
        <v>563</v>
      </c>
      <c r="B98" s="34" t="s">
        <v>217</v>
      </c>
      <c r="C98" s="35">
        <v>14944</v>
      </c>
      <c r="D98" s="43" t="str">
        <f t="shared" si="12"/>
        <v>N/A</v>
      </c>
      <c r="E98" s="35">
        <v>16590</v>
      </c>
      <c r="F98" s="43" t="str">
        <f t="shared" si="13"/>
        <v>N/A</v>
      </c>
      <c r="G98" s="35">
        <v>18457</v>
      </c>
      <c r="H98" s="43" t="str">
        <f t="shared" si="14"/>
        <v>N/A</v>
      </c>
      <c r="I98" s="12">
        <v>11.01</v>
      </c>
      <c r="J98" s="12">
        <v>11.25</v>
      </c>
      <c r="K98" s="44" t="s">
        <v>732</v>
      </c>
      <c r="L98" s="9" t="str">
        <f t="shared" si="15"/>
        <v>Yes</v>
      </c>
    </row>
    <row r="99" spans="1:12" x14ac:dyDescent="0.2">
      <c r="A99" s="45" t="s">
        <v>1327</v>
      </c>
      <c r="B99" s="34" t="s">
        <v>217</v>
      </c>
      <c r="C99" s="46">
        <v>746.70101712999997</v>
      </c>
      <c r="D99" s="43" t="str">
        <f t="shared" si="12"/>
        <v>N/A</v>
      </c>
      <c r="E99" s="46">
        <v>759.15087401999995</v>
      </c>
      <c r="F99" s="43" t="str">
        <f t="shared" si="13"/>
        <v>N/A</v>
      </c>
      <c r="G99" s="46">
        <v>785.82169366999995</v>
      </c>
      <c r="H99" s="43" t="str">
        <f t="shared" si="14"/>
        <v>N/A</v>
      </c>
      <c r="I99" s="12">
        <v>1.667</v>
      </c>
      <c r="J99" s="12">
        <v>3.5129999999999999</v>
      </c>
      <c r="K99" s="44" t="s">
        <v>732</v>
      </c>
      <c r="L99" s="9" t="str">
        <f t="shared" si="15"/>
        <v>Yes</v>
      </c>
    </row>
    <row r="100" spans="1:12" x14ac:dyDescent="0.2">
      <c r="A100" s="45" t="s">
        <v>564</v>
      </c>
      <c r="B100" s="34" t="s">
        <v>217</v>
      </c>
      <c r="C100" s="46">
        <v>34592968</v>
      </c>
      <c r="D100" s="43" t="str">
        <f t="shared" si="12"/>
        <v>N/A</v>
      </c>
      <c r="E100" s="46">
        <v>14237975</v>
      </c>
      <c r="F100" s="43" t="str">
        <f t="shared" si="13"/>
        <v>N/A</v>
      </c>
      <c r="G100" s="46">
        <v>12231845</v>
      </c>
      <c r="H100" s="43" t="str">
        <f t="shared" si="14"/>
        <v>N/A</v>
      </c>
      <c r="I100" s="12">
        <v>-58.8</v>
      </c>
      <c r="J100" s="12">
        <v>-14.1</v>
      </c>
      <c r="K100" s="44" t="s">
        <v>732</v>
      </c>
      <c r="L100" s="9" t="str">
        <f t="shared" si="15"/>
        <v>Yes</v>
      </c>
    </row>
    <row r="101" spans="1:12" x14ac:dyDescent="0.2">
      <c r="A101" s="45" t="s">
        <v>565</v>
      </c>
      <c r="B101" s="34" t="s">
        <v>217</v>
      </c>
      <c r="C101" s="35">
        <v>11509</v>
      </c>
      <c r="D101" s="43" t="str">
        <f t="shared" si="12"/>
        <v>N/A</v>
      </c>
      <c r="E101" s="35">
        <v>11146</v>
      </c>
      <c r="F101" s="43" t="str">
        <f t="shared" si="13"/>
        <v>N/A</v>
      </c>
      <c r="G101" s="35">
        <v>9002</v>
      </c>
      <c r="H101" s="43" t="str">
        <f t="shared" si="14"/>
        <v>N/A</v>
      </c>
      <c r="I101" s="12">
        <v>-3.15</v>
      </c>
      <c r="J101" s="12">
        <v>-19.2</v>
      </c>
      <c r="K101" s="44" t="s">
        <v>732</v>
      </c>
      <c r="L101" s="9" t="str">
        <f t="shared" si="15"/>
        <v>Yes</v>
      </c>
    </row>
    <row r="102" spans="1:12" x14ac:dyDescent="0.2">
      <c r="A102" s="45" t="s">
        <v>1328</v>
      </c>
      <c r="B102" s="34" t="s">
        <v>217</v>
      </c>
      <c r="C102" s="46">
        <v>3005.7318620000001</v>
      </c>
      <c r="D102" s="43" t="str">
        <f t="shared" si="12"/>
        <v>N/A</v>
      </c>
      <c r="E102" s="46">
        <v>1277.4066929999999</v>
      </c>
      <c r="F102" s="43" t="str">
        <f t="shared" si="13"/>
        <v>N/A</v>
      </c>
      <c r="G102" s="46">
        <v>1358.7919351</v>
      </c>
      <c r="H102" s="43" t="str">
        <f t="shared" si="14"/>
        <v>N/A</v>
      </c>
      <c r="I102" s="12">
        <v>-57.5</v>
      </c>
      <c r="J102" s="12">
        <v>6.3710000000000004</v>
      </c>
      <c r="K102" s="44" t="s">
        <v>732</v>
      </c>
      <c r="L102" s="9" t="str">
        <f t="shared" si="15"/>
        <v>Yes</v>
      </c>
    </row>
    <row r="103" spans="1:12" ht="25.5" x14ac:dyDescent="0.2">
      <c r="A103" s="45" t="s">
        <v>566</v>
      </c>
      <c r="B103" s="34" t="s">
        <v>217</v>
      </c>
      <c r="C103" s="46">
        <v>26239104</v>
      </c>
      <c r="D103" s="43" t="str">
        <f t="shared" si="12"/>
        <v>N/A</v>
      </c>
      <c r="E103" s="46">
        <v>35013509</v>
      </c>
      <c r="F103" s="43" t="str">
        <f t="shared" si="13"/>
        <v>N/A</v>
      </c>
      <c r="G103" s="46">
        <v>3910977</v>
      </c>
      <c r="H103" s="43" t="str">
        <f t="shared" si="14"/>
        <v>N/A</v>
      </c>
      <c r="I103" s="12">
        <v>33.44</v>
      </c>
      <c r="J103" s="12">
        <v>-88.8</v>
      </c>
      <c r="K103" s="44" t="s">
        <v>732</v>
      </c>
      <c r="L103" s="9" t="str">
        <f t="shared" si="15"/>
        <v>No</v>
      </c>
    </row>
    <row r="104" spans="1:12" x14ac:dyDescent="0.2">
      <c r="A104" s="45" t="s">
        <v>567</v>
      </c>
      <c r="B104" s="34" t="s">
        <v>217</v>
      </c>
      <c r="C104" s="35">
        <v>1564</v>
      </c>
      <c r="D104" s="43" t="str">
        <f t="shared" si="12"/>
        <v>N/A</v>
      </c>
      <c r="E104" s="35">
        <v>2156</v>
      </c>
      <c r="F104" s="43" t="str">
        <f t="shared" si="13"/>
        <v>N/A</v>
      </c>
      <c r="G104" s="35">
        <v>2550</v>
      </c>
      <c r="H104" s="43" t="str">
        <f t="shared" si="14"/>
        <v>N/A</v>
      </c>
      <c r="I104" s="12">
        <v>37.85</v>
      </c>
      <c r="J104" s="12">
        <v>18.27</v>
      </c>
      <c r="K104" s="44" t="s">
        <v>732</v>
      </c>
      <c r="L104" s="9" t="str">
        <f t="shared" si="15"/>
        <v>Yes</v>
      </c>
    </row>
    <row r="105" spans="1:12" ht="25.5" x14ac:dyDescent="0.2">
      <c r="A105" s="45" t="s">
        <v>1329</v>
      </c>
      <c r="B105" s="34" t="s">
        <v>217</v>
      </c>
      <c r="C105" s="46">
        <v>16776.920716000001</v>
      </c>
      <c r="D105" s="43" t="str">
        <f t="shared" si="12"/>
        <v>N/A</v>
      </c>
      <c r="E105" s="46">
        <v>16240.032004000001</v>
      </c>
      <c r="F105" s="43" t="str">
        <f t="shared" si="13"/>
        <v>N/A</v>
      </c>
      <c r="G105" s="46">
        <v>1533.7164706000001</v>
      </c>
      <c r="H105" s="43" t="str">
        <f t="shared" si="14"/>
        <v>N/A</v>
      </c>
      <c r="I105" s="12">
        <v>-3.2</v>
      </c>
      <c r="J105" s="12">
        <v>-90.6</v>
      </c>
      <c r="K105" s="44" t="s">
        <v>732</v>
      </c>
      <c r="L105" s="9" t="str">
        <f t="shared" si="15"/>
        <v>No</v>
      </c>
    </row>
    <row r="106" spans="1:12" ht="25.5" x14ac:dyDescent="0.2">
      <c r="A106" s="45" t="s">
        <v>568</v>
      </c>
      <c r="B106" s="34" t="s">
        <v>217</v>
      </c>
      <c r="C106" s="46">
        <v>10083265</v>
      </c>
      <c r="D106" s="43" t="str">
        <f t="shared" si="12"/>
        <v>N/A</v>
      </c>
      <c r="E106" s="46">
        <v>12262722</v>
      </c>
      <c r="F106" s="43" t="str">
        <f t="shared" si="13"/>
        <v>N/A</v>
      </c>
      <c r="G106" s="46">
        <v>13292913</v>
      </c>
      <c r="H106" s="43" t="str">
        <f t="shared" si="14"/>
        <v>N/A</v>
      </c>
      <c r="I106" s="12">
        <v>21.61</v>
      </c>
      <c r="J106" s="12">
        <v>8.4009999999999998</v>
      </c>
      <c r="K106" s="44" t="s">
        <v>732</v>
      </c>
      <c r="L106" s="9" t="str">
        <f t="shared" si="15"/>
        <v>Yes</v>
      </c>
    </row>
    <row r="107" spans="1:12" x14ac:dyDescent="0.2">
      <c r="A107" s="45" t="s">
        <v>569</v>
      </c>
      <c r="B107" s="34" t="s">
        <v>217</v>
      </c>
      <c r="C107" s="35">
        <v>18009</v>
      </c>
      <c r="D107" s="43" t="str">
        <f t="shared" si="12"/>
        <v>N/A</v>
      </c>
      <c r="E107" s="35">
        <v>18572</v>
      </c>
      <c r="F107" s="43" t="str">
        <f t="shared" si="13"/>
        <v>N/A</v>
      </c>
      <c r="G107" s="35">
        <v>19273</v>
      </c>
      <c r="H107" s="43" t="str">
        <f t="shared" si="14"/>
        <v>N/A</v>
      </c>
      <c r="I107" s="12">
        <v>3.1259999999999999</v>
      </c>
      <c r="J107" s="12">
        <v>3.774</v>
      </c>
      <c r="K107" s="44" t="s">
        <v>732</v>
      </c>
      <c r="L107" s="9" t="str">
        <f t="shared" si="15"/>
        <v>Yes</v>
      </c>
    </row>
    <row r="108" spans="1:12" x14ac:dyDescent="0.2">
      <c r="A108" s="45" t="s">
        <v>1330</v>
      </c>
      <c r="B108" s="34" t="s">
        <v>217</v>
      </c>
      <c r="C108" s="46">
        <v>559.90143817000001</v>
      </c>
      <c r="D108" s="43" t="str">
        <f t="shared" si="12"/>
        <v>N/A</v>
      </c>
      <c r="E108" s="46">
        <v>660.28009907000001</v>
      </c>
      <c r="F108" s="43" t="str">
        <f t="shared" si="13"/>
        <v>N/A</v>
      </c>
      <c r="G108" s="46">
        <v>689.71685778000005</v>
      </c>
      <c r="H108" s="43" t="str">
        <f t="shared" si="14"/>
        <v>N/A</v>
      </c>
      <c r="I108" s="12">
        <v>17.93</v>
      </c>
      <c r="J108" s="12">
        <v>4.4580000000000002</v>
      </c>
      <c r="K108" s="44" t="s">
        <v>732</v>
      </c>
      <c r="L108" s="9" t="str">
        <f t="shared" si="15"/>
        <v>Yes</v>
      </c>
    </row>
    <row r="109" spans="1:12" x14ac:dyDescent="0.2">
      <c r="A109" s="45" t="s">
        <v>570</v>
      </c>
      <c r="B109" s="34" t="s">
        <v>217</v>
      </c>
      <c r="C109" s="46">
        <v>84909213</v>
      </c>
      <c r="D109" s="43" t="str">
        <f t="shared" si="12"/>
        <v>N/A</v>
      </c>
      <c r="E109" s="46">
        <v>79964974</v>
      </c>
      <c r="F109" s="43" t="str">
        <f t="shared" si="13"/>
        <v>N/A</v>
      </c>
      <c r="G109" s="46">
        <v>81962213</v>
      </c>
      <c r="H109" s="43" t="str">
        <f t="shared" si="14"/>
        <v>N/A</v>
      </c>
      <c r="I109" s="12">
        <v>-5.82</v>
      </c>
      <c r="J109" s="12">
        <v>2.4980000000000002</v>
      </c>
      <c r="K109" s="44" t="s">
        <v>732</v>
      </c>
      <c r="L109" s="9" t="str">
        <f t="shared" si="15"/>
        <v>Yes</v>
      </c>
    </row>
    <row r="110" spans="1:12" x14ac:dyDescent="0.2">
      <c r="A110" s="45" t="s">
        <v>571</v>
      </c>
      <c r="B110" s="34" t="s">
        <v>217</v>
      </c>
      <c r="C110" s="35">
        <v>19759</v>
      </c>
      <c r="D110" s="43" t="str">
        <f t="shared" si="12"/>
        <v>N/A</v>
      </c>
      <c r="E110" s="35">
        <v>20340</v>
      </c>
      <c r="F110" s="43" t="str">
        <f t="shared" si="13"/>
        <v>N/A</v>
      </c>
      <c r="G110" s="35">
        <v>21686</v>
      </c>
      <c r="H110" s="43" t="str">
        <f t="shared" si="14"/>
        <v>N/A</v>
      </c>
      <c r="I110" s="12">
        <v>2.94</v>
      </c>
      <c r="J110" s="12">
        <v>6.6180000000000003</v>
      </c>
      <c r="K110" s="44" t="s">
        <v>732</v>
      </c>
      <c r="L110" s="9" t="str">
        <f t="shared" si="15"/>
        <v>Yes</v>
      </c>
    </row>
    <row r="111" spans="1:12" x14ac:dyDescent="0.2">
      <c r="A111" s="45" t="s">
        <v>1331</v>
      </c>
      <c r="B111" s="34" t="s">
        <v>217</v>
      </c>
      <c r="C111" s="46">
        <v>4297.2424211999996</v>
      </c>
      <c r="D111" s="43" t="str">
        <f t="shared" si="12"/>
        <v>N/A</v>
      </c>
      <c r="E111" s="46">
        <v>3931.4146509000002</v>
      </c>
      <c r="F111" s="43" t="str">
        <f t="shared" si="13"/>
        <v>N/A</v>
      </c>
      <c r="G111" s="46">
        <v>3779.4988933</v>
      </c>
      <c r="H111" s="43" t="str">
        <f t="shared" si="14"/>
        <v>N/A</v>
      </c>
      <c r="I111" s="12">
        <v>-8.51</v>
      </c>
      <c r="J111" s="12">
        <v>-3.86</v>
      </c>
      <c r="K111" s="44" t="s">
        <v>732</v>
      </c>
      <c r="L111" s="9" t="str">
        <f t="shared" si="15"/>
        <v>Yes</v>
      </c>
    </row>
    <row r="112" spans="1:12" ht="25.5" x14ac:dyDescent="0.2">
      <c r="A112" s="45" t="s">
        <v>572</v>
      </c>
      <c r="B112" s="34" t="s">
        <v>217</v>
      </c>
      <c r="C112" s="46">
        <v>49236001</v>
      </c>
      <c r="D112" s="43" t="str">
        <f t="shared" si="12"/>
        <v>N/A</v>
      </c>
      <c r="E112" s="46">
        <v>48121712</v>
      </c>
      <c r="F112" s="43" t="str">
        <f t="shared" si="13"/>
        <v>N/A</v>
      </c>
      <c r="G112" s="46">
        <v>39392261</v>
      </c>
      <c r="H112" s="43" t="str">
        <f t="shared" si="14"/>
        <v>N/A</v>
      </c>
      <c r="I112" s="12">
        <v>-2.2599999999999998</v>
      </c>
      <c r="J112" s="12">
        <v>-18.100000000000001</v>
      </c>
      <c r="K112" s="44" t="s">
        <v>732</v>
      </c>
      <c r="L112" s="9" t="str">
        <f t="shared" si="15"/>
        <v>Yes</v>
      </c>
    </row>
    <row r="113" spans="1:12" x14ac:dyDescent="0.2">
      <c r="A113" s="45" t="s">
        <v>573</v>
      </c>
      <c r="B113" s="34" t="s">
        <v>217</v>
      </c>
      <c r="C113" s="35">
        <v>4566</v>
      </c>
      <c r="D113" s="43" t="str">
        <f t="shared" si="12"/>
        <v>N/A</v>
      </c>
      <c r="E113" s="35">
        <v>5506</v>
      </c>
      <c r="F113" s="43" t="str">
        <f t="shared" si="13"/>
        <v>N/A</v>
      </c>
      <c r="G113" s="35">
        <v>6206</v>
      </c>
      <c r="H113" s="43" t="str">
        <f t="shared" si="14"/>
        <v>N/A</v>
      </c>
      <c r="I113" s="12">
        <v>20.59</v>
      </c>
      <c r="J113" s="12">
        <v>12.71</v>
      </c>
      <c r="K113" s="44" t="s">
        <v>732</v>
      </c>
      <c r="L113" s="9" t="str">
        <f t="shared" si="15"/>
        <v>Yes</v>
      </c>
    </row>
    <row r="114" spans="1:12" ht="25.5" x14ac:dyDescent="0.2">
      <c r="A114" s="45" t="s">
        <v>1332</v>
      </c>
      <c r="B114" s="34" t="s">
        <v>217</v>
      </c>
      <c r="C114" s="46">
        <v>10783.180245</v>
      </c>
      <c r="D114" s="43" t="str">
        <f t="shared" si="12"/>
        <v>N/A</v>
      </c>
      <c r="E114" s="46">
        <v>8739.8677805999996</v>
      </c>
      <c r="F114" s="43" t="str">
        <f t="shared" si="13"/>
        <v>N/A</v>
      </c>
      <c r="G114" s="46">
        <v>6347.4477925000001</v>
      </c>
      <c r="H114" s="43" t="str">
        <f t="shared" si="14"/>
        <v>N/A</v>
      </c>
      <c r="I114" s="12">
        <v>-18.899999999999999</v>
      </c>
      <c r="J114" s="12">
        <v>-27.4</v>
      </c>
      <c r="K114" s="44" t="s">
        <v>732</v>
      </c>
      <c r="L114" s="9" t="str">
        <f t="shared" si="15"/>
        <v>Yes</v>
      </c>
    </row>
    <row r="115" spans="1:12" ht="25.5" x14ac:dyDescent="0.2">
      <c r="A115" s="45" t="s">
        <v>574</v>
      </c>
      <c r="B115" s="34" t="s">
        <v>217</v>
      </c>
      <c r="C115" s="46">
        <v>4251395</v>
      </c>
      <c r="D115" s="43" t="str">
        <f t="shared" si="12"/>
        <v>N/A</v>
      </c>
      <c r="E115" s="46">
        <v>4481872</v>
      </c>
      <c r="F115" s="43" t="str">
        <f t="shared" si="13"/>
        <v>N/A</v>
      </c>
      <c r="G115" s="46">
        <v>5254364</v>
      </c>
      <c r="H115" s="43" t="str">
        <f t="shared" si="14"/>
        <v>N/A</v>
      </c>
      <c r="I115" s="12">
        <v>5.4210000000000003</v>
      </c>
      <c r="J115" s="12">
        <v>17.239999999999998</v>
      </c>
      <c r="K115" s="44" t="s">
        <v>732</v>
      </c>
      <c r="L115" s="9" t="str">
        <f t="shared" si="15"/>
        <v>Yes</v>
      </c>
    </row>
    <row r="116" spans="1:12" x14ac:dyDescent="0.2">
      <c r="A116" s="3" t="s">
        <v>575</v>
      </c>
      <c r="B116" s="34" t="s">
        <v>217</v>
      </c>
      <c r="C116" s="35">
        <v>5248</v>
      </c>
      <c r="D116" s="43" t="str">
        <f t="shared" si="12"/>
        <v>N/A</v>
      </c>
      <c r="E116" s="35">
        <v>6406</v>
      </c>
      <c r="F116" s="43" t="str">
        <f t="shared" si="13"/>
        <v>N/A</v>
      </c>
      <c r="G116" s="35">
        <v>6964</v>
      </c>
      <c r="H116" s="43" t="str">
        <f t="shared" si="14"/>
        <v>N/A</v>
      </c>
      <c r="I116" s="12">
        <v>22.07</v>
      </c>
      <c r="J116" s="12">
        <v>8.7110000000000003</v>
      </c>
      <c r="K116" s="44" t="s">
        <v>732</v>
      </c>
      <c r="L116" s="9" t="str">
        <f t="shared" si="15"/>
        <v>Yes</v>
      </c>
    </row>
    <row r="117" spans="1:12" ht="25.5" x14ac:dyDescent="0.2">
      <c r="A117" s="3" t="s">
        <v>1333</v>
      </c>
      <c r="B117" s="34" t="s">
        <v>217</v>
      </c>
      <c r="C117" s="46">
        <v>810.09813262</v>
      </c>
      <c r="D117" s="43" t="str">
        <f t="shared" si="12"/>
        <v>N/A</v>
      </c>
      <c r="E117" s="46">
        <v>699.63659070000006</v>
      </c>
      <c r="F117" s="43" t="str">
        <f t="shared" si="13"/>
        <v>N/A</v>
      </c>
      <c r="G117" s="46">
        <v>754.50373348999995</v>
      </c>
      <c r="H117" s="43" t="str">
        <f t="shared" si="14"/>
        <v>N/A</v>
      </c>
      <c r="I117" s="12">
        <v>-13.6</v>
      </c>
      <c r="J117" s="12">
        <v>7.8419999999999996</v>
      </c>
      <c r="K117" s="44" t="s">
        <v>732</v>
      </c>
      <c r="L117" s="9" t="str">
        <f t="shared" si="15"/>
        <v>Yes</v>
      </c>
    </row>
    <row r="118" spans="1:12" ht="25.5" x14ac:dyDescent="0.2">
      <c r="A118" s="4" t="s">
        <v>576</v>
      </c>
      <c r="B118" s="34" t="s">
        <v>217</v>
      </c>
      <c r="C118" s="46">
        <v>0</v>
      </c>
      <c r="D118" s="43" t="str">
        <f t="shared" si="12"/>
        <v>N/A</v>
      </c>
      <c r="E118" s="46">
        <v>2694606</v>
      </c>
      <c r="F118" s="43" t="str">
        <f t="shared" si="13"/>
        <v>N/A</v>
      </c>
      <c r="G118" s="46">
        <v>47591014</v>
      </c>
      <c r="H118" s="43" t="str">
        <f t="shared" si="14"/>
        <v>N/A</v>
      </c>
      <c r="I118" s="12" t="s">
        <v>1743</v>
      </c>
      <c r="J118" s="12">
        <v>1666</v>
      </c>
      <c r="K118" s="44" t="s">
        <v>732</v>
      </c>
      <c r="L118" s="9" t="str">
        <f t="shared" si="15"/>
        <v>No</v>
      </c>
    </row>
    <row r="119" spans="1:12" x14ac:dyDescent="0.2">
      <c r="A119" s="4" t="s">
        <v>577</v>
      </c>
      <c r="B119" s="34" t="s">
        <v>217</v>
      </c>
      <c r="C119" s="35">
        <v>0</v>
      </c>
      <c r="D119" s="43" t="str">
        <f t="shared" si="12"/>
        <v>N/A</v>
      </c>
      <c r="E119" s="35">
        <v>994</v>
      </c>
      <c r="F119" s="43" t="str">
        <f t="shared" si="13"/>
        <v>N/A</v>
      </c>
      <c r="G119" s="35">
        <v>2362</v>
      </c>
      <c r="H119" s="43" t="str">
        <f t="shared" si="14"/>
        <v>N/A</v>
      </c>
      <c r="I119" s="12" t="s">
        <v>1743</v>
      </c>
      <c r="J119" s="12">
        <v>137.6</v>
      </c>
      <c r="K119" s="44" t="s">
        <v>732</v>
      </c>
      <c r="L119" s="9" t="str">
        <f t="shared" si="15"/>
        <v>No</v>
      </c>
    </row>
    <row r="120" spans="1:12" ht="25.5" x14ac:dyDescent="0.2">
      <c r="A120" s="4" t="s">
        <v>1334</v>
      </c>
      <c r="B120" s="34" t="s">
        <v>217</v>
      </c>
      <c r="C120" s="46" t="s">
        <v>1743</v>
      </c>
      <c r="D120" s="43" t="str">
        <f t="shared" si="12"/>
        <v>N/A</v>
      </c>
      <c r="E120" s="46">
        <v>2710.8712274</v>
      </c>
      <c r="F120" s="43" t="str">
        <f t="shared" si="13"/>
        <v>N/A</v>
      </c>
      <c r="G120" s="46">
        <v>20148.608806</v>
      </c>
      <c r="H120" s="43" t="str">
        <f t="shared" si="14"/>
        <v>N/A</v>
      </c>
      <c r="I120" s="12" t="s">
        <v>1743</v>
      </c>
      <c r="J120" s="12">
        <v>643.29999999999995</v>
      </c>
      <c r="K120" s="44" t="s">
        <v>732</v>
      </c>
      <c r="L120" s="9" t="str">
        <f t="shared" si="15"/>
        <v>No</v>
      </c>
    </row>
    <row r="121" spans="1:12" ht="25.5" x14ac:dyDescent="0.2">
      <c r="A121" s="4" t="s">
        <v>578</v>
      </c>
      <c r="B121" s="34" t="s">
        <v>217</v>
      </c>
      <c r="C121" s="46">
        <v>0</v>
      </c>
      <c r="D121" s="43" t="str">
        <f t="shared" si="12"/>
        <v>N/A</v>
      </c>
      <c r="E121" s="46">
        <v>0</v>
      </c>
      <c r="F121" s="43" t="str">
        <f t="shared" si="13"/>
        <v>N/A</v>
      </c>
      <c r="G121" s="46">
        <v>0</v>
      </c>
      <c r="H121" s="43" t="str">
        <f t="shared" si="14"/>
        <v>N/A</v>
      </c>
      <c r="I121" s="12" t="s">
        <v>1743</v>
      </c>
      <c r="J121" s="12" t="s">
        <v>1743</v>
      </c>
      <c r="K121" s="44" t="s">
        <v>732</v>
      </c>
      <c r="L121" s="9" t="str">
        <f t="shared" si="15"/>
        <v>N/A</v>
      </c>
    </row>
    <row r="122" spans="1:12" ht="25.5" x14ac:dyDescent="0.2">
      <c r="A122" s="4" t="s">
        <v>579</v>
      </c>
      <c r="B122" s="34" t="s">
        <v>217</v>
      </c>
      <c r="C122" s="35">
        <v>0</v>
      </c>
      <c r="D122" s="43" t="str">
        <f t="shared" si="12"/>
        <v>N/A</v>
      </c>
      <c r="E122" s="35">
        <v>0</v>
      </c>
      <c r="F122" s="43" t="str">
        <f t="shared" si="13"/>
        <v>N/A</v>
      </c>
      <c r="G122" s="35">
        <v>0</v>
      </c>
      <c r="H122" s="43" t="str">
        <f t="shared" si="14"/>
        <v>N/A</v>
      </c>
      <c r="I122" s="12" t="s">
        <v>1743</v>
      </c>
      <c r="J122" s="12" t="s">
        <v>1743</v>
      </c>
      <c r="K122" s="44" t="s">
        <v>732</v>
      </c>
      <c r="L122" s="9" t="str">
        <f t="shared" si="15"/>
        <v>N/A</v>
      </c>
    </row>
    <row r="123" spans="1:12" ht="25.5" x14ac:dyDescent="0.2">
      <c r="A123" s="4" t="s">
        <v>1335</v>
      </c>
      <c r="B123" s="34" t="s">
        <v>217</v>
      </c>
      <c r="C123" s="46" t="s">
        <v>1743</v>
      </c>
      <c r="D123" s="43" t="str">
        <f t="shared" si="12"/>
        <v>N/A</v>
      </c>
      <c r="E123" s="46" t="s">
        <v>1743</v>
      </c>
      <c r="F123" s="43" t="str">
        <f t="shared" si="13"/>
        <v>N/A</v>
      </c>
      <c r="G123" s="46" t="s">
        <v>1743</v>
      </c>
      <c r="H123" s="43" t="str">
        <f t="shared" si="14"/>
        <v>N/A</v>
      </c>
      <c r="I123" s="12" t="s">
        <v>1743</v>
      </c>
      <c r="J123" s="12" t="s">
        <v>1743</v>
      </c>
      <c r="K123" s="44" t="s">
        <v>732</v>
      </c>
      <c r="L123" s="9" t="str">
        <f t="shared" si="15"/>
        <v>N/A</v>
      </c>
    </row>
    <row r="124" spans="1:12" ht="25.5" x14ac:dyDescent="0.2">
      <c r="A124" s="4" t="s">
        <v>580</v>
      </c>
      <c r="B124" s="34" t="s">
        <v>217</v>
      </c>
      <c r="C124" s="46">
        <v>27126</v>
      </c>
      <c r="D124" s="43" t="str">
        <f t="shared" si="12"/>
        <v>N/A</v>
      </c>
      <c r="E124" s="46">
        <v>842724</v>
      </c>
      <c r="F124" s="43" t="str">
        <f t="shared" si="13"/>
        <v>N/A</v>
      </c>
      <c r="G124" s="46">
        <v>12212002</v>
      </c>
      <c r="H124" s="43" t="str">
        <f t="shared" si="14"/>
        <v>N/A</v>
      </c>
      <c r="I124" s="12">
        <v>3007</v>
      </c>
      <c r="J124" s="12">
        <v>1349</v>
      </c>
      <c r="K124" s="44" t="s">
        <v>732</v>
      </c>
      <c r="L124" s="9" t="str">
        <f t="shared" si="15"/>
        <v>No</v>
      </c>
    </row>
    <row r="125" spans="1:12" x14ac:dyDescent="0.2">
      <c r="A125" s="2" t="s">
        <v>581</v>
      </c>
      <c r="B125" s="34" t="s">
        <v>217</v>
      </c>
      <c r="C125" s="35">
        <v>32</v>
      </c>
      <c r="D125" s="43" t="str">
        <f t="shared" si="12"/>
        <v>N/A</v>
      </c>
      <c r="E125" s="35">
        <v>902</v>
      </c>
      <c r="F125" s="43" t="str">
        <f t="shared" si="13"/>
        <v>N/A</v>
      </c>
      <c r="G125" s="35">
        <v>2230</v>
      </c>
      <c r="H125" s="43" t="str">
        <f t="shared" si="14"/>
        <v>N/A</v>
      </c>
      <c r="I125" s="12">
        <v>2719</v>
      </c>
      <c r="J125" s="12">
        <v>147.19999999999999</v>
      </c>
      <c r="K125" s="44" t="s">
        <v>732</v>
      </c>
      <c r="L125" s="9" t="str">
        <f t="shared" si="15"/>
        <v>No</v>
      </c>
    </row>
    <row r="126" spans="1:12" ht="25.5" x14ac:dyDescent="0.2">
      <c r="A126" s="2" t="s">
        <v>1336</v>
      </c>
      <c r="B126" s="34" t="s">
        <v>217</v>
      </c>
      <c r="C126" s="46">
        <v>847.6875</v>
      </c>
      <c r="D126" s="43" t="str">
        <f t="shared" si="12"/>
        <v>N/A</v>
      </c>
      <c r="E126" s="46">
        <v>934.28381375000004</v>
      </c>
      <c r="F126" s="43" t="str">
        <f t="shared" si="13"/>
        <v>N/A</v>
      </c>
      <c r="G126" s="46">
        <v>5476.2340807</v>
      </c>
      <c r="H126" s="43" t="str">
        <f t="shared" si="14"/>
        <v>N/A</v>
      </c>
      <c r="I126" s="12">
        <v>10.220000000000001</v>
      </c>
      <c r="J126" s="12">
        <v>486.1</v>
      </c>
      <c r="K126" s="44" t="s">
        <v>732</v>
      </c>
      <c r="L126" s="9" t="str">
        <f t="shared" si="15"/>
        <v>No</v>
      </c>
    </row>
    <row r="127" spans="1:12" ht="25.5" x14ac:dyDescent="0.2">
      <c r="A127" s="2" t="s">
        <v>582</v>
      </c>
      <c r="B127" s="34" t="s">
        <v>217</v>
      </c>
      <c r="C127" s="46">
        <v>353</v>
      </c>
      <c r="D127" s="43" t="str">
        <f t="shared" si="12"/>
        <v>N/A</v>
      </c>
      <c r="E127" s="46">
        <v>1540</v>
      </c>
      <c r="F127" s="43" t="str">
        <f t="shared" si="13"/>
        <v>N/A</v>
      </c>
      <c r="G127" s="46">
        <v>15716</v>
      </c>
      <c r="H127" s="43" t="str">
        <f t="shared" si="14"/>
        <v>N/A</v>
      </c>
      <c r="I127" s="12">
        <v>336.3</v>
      </c>
      <c r="J127" s="12">
        <v>920.5</v>
      </c>
      <c r="K127" s="44" t="s">
        <v>732</v>
      </c>
      <c r="L127" s="9" t="str">
        <f t="shared" si="15"/>
        <v>No</v>
      </c>
    </row>
    <row r="128" spans="1:12" x14ac:dyDescent="0.2">
      <c r="A128" s="2" t="s">
        <v>583</v>
      </c>
      <c r="B128" s="34" t="s">
        <v>217</v>
      </c>
      <c r="C128" s="35">
        <v>11</v>
      </c>
      <c r="D128" s="43" t="str">
        <f t="shared" si="12"/>
        <v>N/A</v>
      </c>
      <c r="E128" s="35">
        <v>34</v>
      </c>
      <c r="F128" s="43" t="str">
        <f t="shared" si="13"/>
        <v>N/A</v>
      </c>
      <c r="G128" s="35">
        <v>183</v>
      </c>
      <c r="H128" s="43" t="str">
        <f t="shared" si="14"/>
        <v>N/A</v>
      </c>
      <c r="I128" s="12">
        <v>209.1</v>
      </c>
      <c r="J128" s="12">
        <v>438.2</v>
      </c>
      <c r="K128" s="44" t="s">
        <v>732</v>
      </c>
      <c r="L128" s="9" t="str">
        <f t="shared" si="15"/>
        <v>No</v>
      </c>
    </row>
    <row r="129" spans="1:12" ht="25.5" x14ac:dyDescent="0.2">
      <c r="A129" s="2" t="s">
        <v>1337</v>
      </c>
      <c r="B129" s="34" t="s">
        <v>217</v>
      </c>
      <c r="C129" s="46">
        <v>32.090909091</v>
      </c>
      <c r="D129" s="43" t="str">
        <f t="shared" si="12"/>
        <v>N/A</v>
      </c>
      <c r="E129" s="46">
        <v>45.294117647</v>
      </c>
      <c r="F129" s="43" t="str">
        <f t="shared" si="13"/>
        <v>N/A</v>
      </c>
      <c r="G129" s="46">
        <v>85.879781421000004</v>
      </c>
      <c r="H129" s="43" t="str">
        <f t="shared" si="14"/>
        <v>N/A</v>
      </c>
      <c r="I129" s="12">
        <v>41.14</v>
      </c>
      <c r="J129" s="12">
        <v>89.6</v>
      </c>
      <c r="K129" s="44" t="s">
        <v>732</v>
      </c>
      <c r="L129" s="9" t="str">
        <f t="shared" si="15"/>
        <v>No</v>
      </c>
    </row>
    <row r="130" spans="1:12" ht="25.5" x14ac:dyDescent="0.2">
      <c r="A130" s="2" t="s">
        <v>584</v>
      </c>
      <c r="B130" s="34" t="s">
        <v>217</v>
      </c>
      <c r="C130" s="46">
        <v>1655507</v>
      </c>
      <c r="D130" s="43" t="str">
        <f t="shared" si="12"/>
        <v>N/A</v>
      </c>
      <c r="E130" s="46">
        <v>2119480</v>
      </c>
      <c r="F130" s="43" t="str">
        <f t="shared" si="13"/>
        <v>N/A</v>
      </c>
      <c r="G130" s="46">
        <v>2025649</v>
      </c>
      <c r="H130" s="43" t="str">
        <f t="shared" si="14"/>
        <v>N/A</v>
      </c>
      <c r="I130" s="12">
        <v>28.03</v>
      </c>
      <c r="J130" s="12">
        <v>-4.43</v>
      </c>
      <c r="K130" s="44" t="s">
        <v>732</v>
      </c>
      <c r="L130" s="9" t="str">
        <f t="shared" si="15"/>
        <v>Yes</v>
      </c>
    </row>
    <row r="131" spans="1:12" x14ac:dyDescent="0.2">
      <c r="A131" s="2" t="s">
        <v>585</v>
      </c>
      <c r="B131" s="34" t="s">
        <v>217</v>
      </c>
      <c r="C131" s="35">
        <v>147</v>
      </c>
      <c r="D131" s="43" t="str">
        <f t="shared" si="12"/>
        <v>N/A</v>
      </c>
      <c r="E131" s="35">
        <v>148</v>
      </c>
      <c r="F131" s="43" t="str">
        <f t="shared" si="13"/>
        <v>N/A</v>
      </c>
      <c r="G131" s="35">
        <v>148</v>
      </c>
      <c r="H131" s="43" t="str">
        <f t="shared" si="14"/>
        <v>N/A</v>
      </c>
      <c r="I131" s="12">
        <v>0.68030000000000002</v>
      </c>
      <c r="J131" s="12">
        <v>0</v>
      </c>
      <c r="K131" s="44" t="s">
        <v>732</v>
      </c>
      <c r="L131" s="9" t="str">
        <f t="shared" si="15"/>
        <v>Yes</v>
      </c>
    </row>
    <row r="132" spans="1:12" x14ac:dyDescent="0.2">
      <c r="A132" s="2" t="s">
        <v>1338</v>
      </c>
      <c r="B132" s="34" t="s">
        <v>217</v>
      </c>
      <c r="C132" s="46">
        <v>11261.952380999999</v>
      </c>
      <c r="D132" s="43" t="str">
        <f t="shared" si="12"/>
        <v>N/A</v>
      </c>
      <c r="E132" s="46">
        <v>14320.810810999999</v>
      </c>
      <c r="F132" s="43" t="str">
        <f t="shared" si="13"/>
        <v>N/A</v>
      </c>
      <c r="G132" s="46">
        <v>13686.817568</v>
      </c>
      <c r="H132" s="43" t="str">
        <f t="shared" si="14"/>
        <v>N/A</v>
      </c>
      <c r="I132" s="12">
        <v>27.16</v>
      </c>
      <c r="J132" s="12">
        <v>-4.43</v>
      </c>
      <c r="K132" s="44" t="s">
        <v>732</v>
      </c>
      <c r="L132" s="9" t="str">
        <f t="shared" si="15"/>
        <v>Yes</v>
      </c>
    </row>
    <row r="133" spans="1:12" ht="25.5" x14ac:dyDescent="0.2">
      <c r="A133" s="2" t="s">
        <v>586</v>
      </c>
      <c r="B133" s="34" t="s">
        <v>217</v>
      </c>
      <c r="C133" s="46">
        <v>96382</v>
      </c>
      <c r="D133" s="43" t="str">
        <f t="shared" si="12"/>
        <v>N/A</v>
      </c>
      <c r="E133" s="46">
        <v>206790</v>
      </c>
      <c r="F133" s="43" t="str">
        <f t="shared" si="13"/>
        <v>N/A</v>
      </c>
      <c r="G133" s="46">
        <v>338765</v>
      </c>
      <c r="H133" s="43" t="str">
        <f t="shared" si="14"/>
        <v>N/A</v>
      </c>
      <c r="I133" s="12">
        <v>114.6</v>
      </c>
      <c r="J133" s="12">
        <v>63.82</v>
      </c>
      <c r="K133" s="44" t="s">
        <v>732</v>
      </c>
      <c r="L133" s="9" t="str">
        <f>IF(J133="Div by 0", "N/A", IF(OR(J133="N/A",K133="N/A"),"N/A", IF(J133&gt;VALUE(MID(K133,1,2)), "No", IF(J133&lt;-1*VALUE(MID(K133,1,2)), "No", "Yes"))))</f>
        <v>No</v>
      </c>
    </row>
    <row r="134" spans="1:12" x14ac:dyDescent="0.2">
      <c r="A134" s="2" t="s">
        <v>587</v>
      </c>
      <c r="B134" s="34" t="s">
        <v>217</v>
      </c>
      <c r="C134" s="35">
        <v>618</v>
      </c>
      <c r="D134" s="43" t="str">
        <f t="shared" si="12"/>
        <v>N/A</v>
      </c>
      <c r="E134" s="35">
        <v>759</v>
      </c>
      <c r="F134" s="43" t="str">
        <f t="shared" si="13"/>
        <v>N/A</v>
      </c>
      <c r="G134" s="35">
        <v>1233</v>
      </c>
      <c r="H134" s="43" t="str">
        <f t="shared" si="14"/>
        <v>N/A</v>
      </c>
      <c r="I134" s="12">
        <v>22.82</v>
      </c>
      <c r="J134" s="12">
        <v>62.45</v>
      </c>
      <c r="K134" s="44" t="s">
        <v>732</v>
      </c>
      <c r="L134" s="9" t="str">
        <f t="shared" ref="L134:L138" si="16">IF(J134="Div by 0", "N/A", IF(OR(J134="N/A",K134="N/A"),"N/A", IF(J134&gt;VALUE(MID(K134,1,2)), "No", IF(J134&lt;-1*VALUE(MID(K134,1,2)), "No", "Yes"))))</f>
        <v>No</v>
      </c>
    </row>
    <row r="135" spans="1:12" ht="25.5" x14ac:dyDescent="0.2">
      <c r="A135" s="2" t="s">
        <v>1339</v>
      </c>
      <c r="B135" s="34" t="s">
        <v>217</v>
      </c>
      <c r="C135" s="46">
        <v>155.95792879999999</v>
      </c>
      <c r="D135" s="43" t="str">
        <f t="shared" si="12"/>
        <v>N/A</v>
      </c>
      <c r="E135" s="46">
        <v>272.45059289</v>
      </c>
      <c r="F135" s="43" t="str">
        <f t="shared" si="13"/>
        <v>N/A</v>
      </c>
      <c r="G135" s="46">
        <v>274.74858069999999</v>
      </c>
      <c r="H135" s="43" t="str">
        <f t="shared" si="14"/>
        <v>N/A</v>
      </c>
      <c r="I135" s="12">
        <v>74.69</v>
      </c>
      <c r="J135" s="12">
        <v>0.84350000000000003</v>
      </c>
      <c r="K135" s="44" t="s">
        <v>732</v>
      </c>
      <c r="L135" s="9" t="str">
        <f t="shared" si="16"/>
        <v>Yes</v>
      </c>
    </row>
    <row r="136" spans="1:12" ht="25.5" x14ac:dyDescent="0.2">
      <c r="A136" s="2" t="s">
        <v>588</v>
      </c>
      <c r="B136" s="34" t="s">
        <v>217</v>
      </c>
      <c r="C136" s="46">
        <v>0</v>
      </c>
      <c r="D136" s="43" t="str">
        <f t="shared" ref="D136:D150" si="17">IF($B136="N/A","N/A",IF(C136&gt;10,"No",IF(C136&lt;-10,"No","Yes")))</f>
        <v>N/A</v>
      </c>
      <c r="E136" s="46">
        <v>0</v>
      </c>
      <c r="F136" s="43" t="str">
        <f t="shared" ref="F136:F150" si="18">IF($B136="N/A","N/A",IF(E136&gt;10,"No",IF(E136&lt;-10,"No","Yes")))</f>
        <v>N/A</v>
      </c>
      <c r="G136" s="46">
        <v>0</v>
      </c>
      <c r="H136" s="43" t="str">
        <f t="shared" ref="H136:H150" si="19">IF($B136="N/A","N/A",IF(G136&gt;10,"No",IF(G136&lt;-10,"No","Yes")))</f>
        <v>N/A</v>
      </c>
      <c r="I136" s="12" t="s">
        <v>1743</v>
      </c>
      <c r="J136" s="12" t="s">
        <v>1743</v>
      </c>
      <c r="K136" s="44" t="s">
        <v>732</v>
      </c>
      <c r="L136" s="9" t="str">
        <f t="shared" si="16"/>
        <v>N/A</v>
      </c>
    </row>
    <row r="137" spans="1:12" x14ac:dyDescent="0.2">
      <c r="A137" s="2" t="s">
        <v>589</v>
      </c>
      <c r="B137" s="34" t="s">
        <v>217</v>
      </c>
      <c r="C137" s="35">
        <v>0</v>
      </c>
      <c r="D137" s="43" t="str">
        <f t="shared" si="17"/>
        <v>N/A</v>
      </c>
      <c r="E137" s="35">
        <v>0</v>
      </c>
      <c r="F137" s="43" t="str">
        <f t="shared" si="18"/>
        <v>N/A</v>
      </c>
      <c r="G137" s="35">
        <v>0</v>
      </c>
      <c r="H137" s="43" t="str">
        <f t="shared" si="19"/>
        <v>N/A</v>
      </c>
      <c r="I137" s="12" t="s">
        <v>1743</v>
      </c>
      <c r="J137" s="12" t="s">
        <v>1743</v>
      </c>
      <c r="K137" s="44" t="s">
        <v>732</v>
      </c>
      <c r="L137" s="9" t="str">
        <f t="shared" si="16"/>
        <v>N/A</v>
      </c>
    </row>
    <row r="138" spans="1:12" ht="25.5" x14ac:dyDescent="0.2">
      <c r="A138" s="2" t="s">
        <v>1340</v>
      </c>
      <c r="B138" s="34" t="s">
        <v>217</v>
      </c>
      <c r="C138" s="46" t="s">
        <v>1743</v>
      </c>
      <c r="D138" s="43" t="str">
        <f t="shared" si="17"/>
        <v>N/A</v>
      </c>
      <c r="E138" s="46" t="s">
        <v>1743</v>
      </c>
      <c r="F138" s="43" t="str">
        <f t="shared" si="18"/>
        <v>N/A</v>
      </c>
      <c r="G138" s="46" t="s">
        <v>1743</v>
      </c>
      <c r="H138" s="43" t="str">
        <f t="shared" si="19"/>
        <v>N/A</v>
      </c>
      <c r="I138" s="12" t="s">
        <v>1743</v>
      </c>
      <c r="J138" s="12" t="s">
        <v>1743</v>
      </c>
      <c r="K138" s="44" t="s">
        <v>732</v>
      </c>
      <c r="L138" s="9" t="str">
        <f t="shared" si="16"/>
        <v>N/A</v>
      </c>
    </row>
    <row r="139" spans="1:12" ht="25.5" x14ac:dyDescent="0.2">
      <c r="A139" s="2" t="s">
        <v>590</v>
      </c>
      <c r="B139" s="34" t="s">
        <v>217</v>
      </c>
      <c r="C139" s="46">
        <v>10690456</v>
      </c>
      <c r="D139" s="43" t="str">
        <f t="shared" si="17"/>
        <v>N/A</v>
      </c>
      <c r="E139" s="46">
        <v>11233609</v>
      </c>
      <c r="F139" s="43" t="str">
        <f t="shared" si="18"/>
        <v>N/A</v>
      </c>
      <c r="G139" s="46">
        <v>12133735</v>
      </c>
      <c r="H139" s="43" t="str">
        <f t="shared" si="19"/>
        <v>N/A</v>
      </c>
      <c r="I139" s="12">
        <v>5.0810000000000004</v>
      </c>
      <c r="J139" s="12">
        <v>8.0129999999999999</v>
      </c>
      <c r="K139" s="44" t="s">
        <v>732</v>
      </c>
      <c r="L139" s="9" t="str">
        <f t="shared" ref="L139:L150" si="20">IF(J139="Div by 0", "N/A", IF(K139="N/A","N/A", IF(J139&gt;VALUE(MID(K139,1,2)), "No", IF(J139&lt;-1*VALUE(MID(K139,1,2)), "No", "Yes"))))</f>
        <v>Yes</v>
      </c>
    </row>
    <row r="140" spans="1:12" ht="25.5" x14ac:dyDescent="0.2">
      <c r="A140" s="2" t="s">
        <v>591</v>
      </c>
      <c r="B140" s="34" t="s">
        <v>217</v>
      </c>
      <c r="C140" s="35">
        <v>10010</v>
      </c>
      <c r="D140" s="43" t="str">
        <f t="shared" si="17"/>
        <v>N/A</v>
      </c>
      <c r="E140" s="35">
        <v>11442</v>
      </c>
      <c r="F140" s="43" t="str">
        <f t="shared" si="18"/>
        <v>N/A</v>
      </c>
      <c r="G140" s="35">
        <v>11548</v>
      </c>
      <c r="H140" s="43" t="str">
        <f t="shared" si="19"/>
        <v>N/A</v>
      </c>
      <c r="I140" s="12">
        <v>14.31</v>
      </c>
      <c r="J140" s="12">
        <v>0.9264</v>
      </c>
      <c r="K140" s="44" t="s">
        <v>732</v>
      </c>
      <c r="L140" s="9" t="str">
        <f t="shared" si="20"/>
        <v>Yes</v>
      </c>
    </row>
    <row r="141" spans="1:12" ht="25.5" x14ac:dyDescent="0.2">
      <c r="A141" s="2" t="s">
        <v>1341</v>
      </c>
      <c r="B141" s="34" t="s">
        <v>217</v>
      </c>
      <c r="C141" s="46">
        <v>1067.9776224</v>
      </c>
      <c r="D141" s="43" t="str">
        <f t="shared" si="17"/>
        <v>N/A</v>
      </c>
      <c r="E141" s="46">
        <v>981.78718755</v>
      </c>
      <c r="F141" s="43" t="str">
        <f t="shared" si="18"/>
        <v>N/A</v>
      </c>
      <c r="G141" s="46">
        <v>1050.7217700000001</v>
      </c>
      <c r="H141" s="43" t="str">
        <f t="shared" si="19"/>
        <v>N/A</v>
      </c>
      <c r="I141" s="12">
        <v>-8.07</v>
      </c>
      <c r="J141" s="12">
        <v>7.0209999999999999</v>
      </c>
      <c r="K141" s="44" t="s">
        <v>732</v>
      </c>
      <c r="L141" s="9" t="str">
        <f t="shared" si="20"/>
        <v>Yes</v>
      </c>
    </row>
    <row r="142" spans="1:12" ht="25.5" x14ac:dyDescent="0.2">
      <c r="A142" s="2" t="s">
        <v>592</v>
      </c>
      <c r="B142" s="34" t="s">
        <v>217</v>
      </c>
      <c r="C142" s="46">
        <v>38265120</v>
      </c>
      <c r="D142" s="43" t="str">
        <f t="shared" si="17"/>
        <v>N/A</v>
      </c>
      <c r="E142" s="46">
        <v>50063410</v>
      </c>
      <c r="F142" s="43" t="str">
        <f t="shared" si="18"/>
        <v>N/A</v>
      </c>
      <c r="G142" s="46">
        <v>56382583</v>
      </c>
      <c r="H142" s="43" t="str">
        <f t="shared" si="19"/>
        <v>N/A</v>
      </c>
      <c r="I142" s="12">
        <v>30.83</v>
      </c>
      <c r="J142" s="12">
        <v>12.62</v>
      </c>
      <c r="K142" s="44" t="s">
        <v>732</v>
      </c>
      <c r="L142" s="9" t="str">
        <f t="shared" si="20"/>
        <v>Yes</v>
      </c>
    </row>
    <row r="143" spans="1:12" x14ac:dyDescent="0.2">
      <c r="A143" s="3" t="s">
        <v>593</v>
      </c>
      <c r="B143" s="34" t="s">
        <v>217</v>
      </c>
      <c r="C143" s="35">
        <v>383</v>
      </c>
      <c r="D143" s="43" t="str">
        <f t="shared" si="17"/>
        <v>N/A</v>
      </c>
      <c r="E143" s="35">
        <v>457</v>
      </c>
      <c r="F143" s="43" t="str">
        <f t="shared" si="18"/>
        <v>N/A</v>
      </c>
      <c r="G143" s="35">
        <v>516</v>
      </c>
      <c r="H143" s="43" t="str">
        <f t="shared" si="19"/>
        <v>N/A</v>
      </c>
      <c r="I143" s="12">
        <v>19.32</v>
      </c>
      <c r="J143" s="12">
        <v>12.91</v>
      </c>
      <c r="K143" s="44" t="s">
        <v>732</v>
      </c>
      <c r="L143" s="9" t="str">
        <f t="shared" si="20"/>
        <v>Yes</v>
      </c>
    </row>
    <row r="144" spans="1:12" ht="25.5" x14ac:dyDescent="0.2">
      <c r="A144" s="3" t="s">
        <v>1342</v>
      </c>
      <c r="B144" s="34" t="s">
        <v>217</v>
      </c>
      <c r="C144" s="46">
        <v>99908.929504</v>
      </c>
      <c r="D144" s="43" t="str">
        <f t="shared" si="17"/>
        <v>N/A</v>
      </c>
      <c r="E144" s="46">
        <v>109547.94310999999</v>
      </c>
      <c r="F144" s="43" t="str">
        <f t="shared" si="18"/>
        <v>N/A</v>
      </c>
      <c r="G144" s="46">
        <v>109268.57171</v>
      </c>
      <c r="H144" s="43" t="str">
        <f t="shared" si="19"/>
        <v>N/A</v>
      </c>
      <c r="I144" s="12">
        <v>9.6479999999999997</v>
      </c>
      <c r="J144" s="12">
        <v>-0.255</v>
      </c>
      <c r="K144" s="44" t="s">
        <v>732</v>
      </c>
      <c r="L144" s="9" t="str">
        <f t="shared" si="20"/>
        <v>Yes</v>
      </c>
    </row>
    <row r="145" spans="1:12" ht="25.5" x14ac:dyDescent="0.2">
      <c r="A145" s="2" t="s">
        <v>594</v>
      </c>
      <c r="B145" s="34" t="s">
        <v>217</v>
      </c>
      <c r="C145" s="46">
        <v>41779080</v>
      </c>
      <c r="D145" s="43" t="str">
        <f t="shared" si="17"/>
        <v>N/A</v>
      </c>
      <c r="E145" s="46">
        <v>44160519</v>
      </c>
      <c r="F145" s="43" t="str">
        <f t="shared" si="18"/>
        <v>N/A</v>
      </c>
      <c r="G145" s="46">
        <v>46537475</v>
      </c>
      <c r="H145" s="43" t="str">
        <f t="shared" si="19"/>
        <v>N/A</v>
      </c>
      <c r="I145" s="12">
        <v>5.7</v>
      </c>
      <c r="J145" s="12">
        <v>5.383</v>
      </c>
      <c r="K145" s="44" t="s">
        <v>732</v>
      </c>
      <c r="L145" s="9" t="str">
        <f t="shared" si="20"/>
        <v>Yes</v>
      </c>
    </row>
    <row r="146" spans="1:12" x14ac:dyDescent="0.2">
      <c r="A146" s="2" t="s">
        <v>595</v>
      </c>
      <c r="B146" s="34" t="s">
        <v>217</v>
      </c>
      <c r="C146" s="35">
        <v>9282</v>
      </c>
      <c r="D146" s="43" t="str">
        <f t="shared" si="17"/>
        <v>N/A</v>
      </c>
      <c r="E146" s="35">
        <v>10509</v>
      </c>
      <c r="F146" s="43" t="str">
        <f t="shared" si="18"/>
        <v>N/A</v>
      </c>
      <c r="G146" s="35">
        <v>9755</v>
      </c>
      <c r="H146" s="43" t="str">
        <f t="shared" si="19"/>
        <v>N/A</v>
      </c>
      <c r="I146" s="12">
        <v>13.22</v>
      </c>
      <c r="J146" s="12">
        <v>-7.17</v>
      </c>
      <c r="K146" s="44" t="s">
        <v>732</v>
      </c>
      <c r="L146" s="9" t="str">
        <f t="shared" si="20"/>
        <v>Yes</v>
      </c>
    </row>
    <row r="147" spans="1:12" ht="25.5" x14ac:dyDescent="0.2">
      <c r="A147" s="2" t="s">
        <v>1343</v>
      </c>
      <c r="B147" s="34" t="s">
        <v>217</v>
      </c>
      <c r="C147" s="46">
        <v>4501.0859729000003</v>
      </c>
      <c r="D147" s="43" t="str">
        <f t="shared" si="17"/>
        <v>N/A</v>
      </c>
      <c r="E147" s="46">
        <v>4202.1618613000001</v>
      </c>
      <c r="F147" s="43" t="str">
        <f t="shared" si="18"/>
        <v>N/A</v>
      </c>
      <c r="G147" s="46">
        <v>4770.6278831</v>
      </c>
      <c r="H147" s="43" t="str">
        <f t="shared" si="19"/>
        <v>N/A</v>
      </c>
      <c r="I147" s="12">
        <v>-6.64</v>
      </c>
      <c r="J147" s="12">
        <v>13.53</v>
      </c>
      <c r="K147" s="44" t="s">
        <v>732</v>
      </c>
      <c r="L147" s="9" t="str">
        <f t="shared" si="20"/>
        <v>Yes</v>
      </c>
    </row>
    <row r="148" spans="1:12" ht="25.5" x14ac:dyDescent="0.2">
      <c r="A148" s="2" t="s">
        <v>596</v>
      </c>
      <c r="B148" s="34" t="s">
        <v>217</v>
      </c>
      <c r="C148" s="46">
        <v>0</v>
      </c>
      <c r="D148" s="43" t="str">
        <f t="shared" si="17"/>
        <v>N/A</v>
      </c>
      <c r="E148" s="46">
        <v>0</v>
      </c>
      <c r="F148" s="43" t="str">
        <f t="shared" si="18"/>
        <v>N/A</v>
      </c>
      <c r="G148" s="46">
        <v>0</v>
      </c>
      <c r="H148" s="43" t="str">
        <f t="shared" si="19"/>
        <v>N/A</v>
      </c>
      <c r="I148" s="12" t="s">
        <v>1743</v>
      </c>
      <c r="J148" s="12" t="s">
        <v>1743</v>
      </c>
      <c r="K148" s="44" t="s">
        <v>732</v>
      </c>
      <c r="L148" s="9" t="str">
        <f t="shared" si="20"/>
        <v>N/A</v>
      </c>
    </row>
    <row r="149" spans="1:12" x14ac:dyDescent="0.2">
      <c r="A149" s="2" t="s">
        <v>597</v>
      </c>
      <c r="B149" s="34" t="s">
        <v>217</v>
      </c>
      <c r="C149" s="35">
        <v>0</v>
      </c>
      <c r="D149" s="43" t="str">
        <f t="shared" si="17"/>
        <v>N/A</v>
      </c>
      <c r="E149" s="35">
        <v>0</v>
      </c>
      <c r="F149" s="43" t="str">
        <f t="shared" si="18"/>
        <v>N/A</v>
      </c>
      <c r="G149" s="35">
        <v>0</v>
      </c>
      <c r="H149" s="43" t="str">
        <f t="shared" si="19"/>
        <v>N/A</v>
      </c>
      <c r="I149" s="12" t="s">
        <v>1743</v>
      </c>
      <c r="J149" s="12" t="s">
        <v>1743</v>
      </c>
      <c r="K149" s="44" t="s">
        <v>732</v>
      </c>
      <c r="L149" s="9" t="str">
        <f t="shared" si="20"/>
        <v>N/A</v>
      </c>
    </row>
    <row r="150" spans="1:12" ht="25.5" x14ac:dyDescent="0.2">
      <c r="A150" s="4" t="s">
        <v>1344</v>
      </c>
      <c r="B150" s="34" t="s">
        <v>217</v>
      </c>
      <c r="C150" s="46" t="s">
        <v>1743</v>
      </c>
      <c r="D150" s="43" t="str">
        <f t="shared" si="17"/>
        <v>N/A</v>
      </c>
      <c r="E150" s="46" t="s">
        <v>1743</v>
      </c>
      <c r="F150" s="43" t="str">
        <f t="shared" si="18"/>
        <v>N/A</v>
      </c>
      <c r="G150" s="46" t="s">
        <v>1743</v>
      </c>
      <c r="H150" s="43" t="str">
        <f t="shared" si="19"/>
        <v>N/A</v>
      </c>
      <c r="I150" s="12" t="s">
        <v>1743</v>
      </c>
      <c r="J150" s="12" t="s">
        <v>1743</v>
      </c>
      <c r="K150" s="44" t="s">
        <v>732</v>
      </c>
      <c r="L150" s="9" t="str">
        <f t="shared" si="20"/>
        <v>N/A</v>
      </c>
    </row>
    <row r="151" spans="1:12" ht="25.5" x14ac:dyDescent="0.2">
      <c r="A151" s="4" t="s">
        <v>1345</v>
      </c>
      <c r="B151" s="34" t="s">
        <v>217</v>
      </c>
      <c r="C151" s="46">
        <v>7130.7974905000001</v>
      </c>
      <c r="D151" s="43" t="str">
        <f t="shared" ref="D151:D170" si="21">IF($B151="N/A","N/A",IF(C151&gt;10,"No",IF(C151&lt;-10,"No","Yes")))</f>
        <v>N/A</v>
      </c>
      <c r="E151" s="46">
        <v>6940.3597587000004</v>
      </c>
      <c r="F151" s="43" t="str">
        <f t="shared" ref="F151:F170" si="22">IF($B151="N/A","N/A",IF(E151&gt;10,"No",IF(E151&lt;-10,"No","Yes")))</f>
        <v>N/A</v>
      </c>
      <c r="G151" s="46">
        <v>5482.8642357999997</v>
      </c>
      <c r="H151" s="43" t="str">
        <f t="shared" ref="H151:H170" si="23">IF($B151="N/A","N/A",IF(G151&gt;10,"No",IF(G151&lt;-10,"No","Yes")))</f>
        <v>N/A</v>
      </c>
      <c r="I151" s="12">
        <v>-2.67</v>
      </c>
      <c r="J151" s="12">
        <v>-21</v>
      </c>
      <c r="K151" s="44" t="s">
        <v>732</v>
      </c>
      <c r="L151" s="9" t="str">
        <f t="shared" ref="L151:L170" si="24">IF(J151="Div by 0", "N/A", IF(K151="N/A","N/A", IF(J151&gt;VALUE(MID(K151,1,2)), "No", IF(J151&lt;-1*VALUE(MID(K151,1,2)), "No", "Yes"))))</f>
        <v>Yes</v>
      </c>
    </row>
    <row r="152" spans="1:12" ht="25.5" x14ac:dyDescent="0.2">
      <c r="A152" s="4" t="s">
        <v>1346</v>
      </c>
      <c r="B152" s="34" t="s">
        <v>217</v>
      </c>
      <c r="C152" s="46">
        <v>5103.1360201999996</v>
      </c>
      <c r="D152" s="43" t="str">
        <f t="shared" si="21"/>
        <v>N/A</v>
      </c>
      <c r="E152" s="46">
        <v>5362.3638113999996</v>
      </c>
      <c r="F152" s="43" t="str">
        <f t="shared" si="22"/>
        <v>N/A</v>
      </c>
      <c r="G152" s="46">
        <v>4529.8912821000004</v>
      </c>
      <c r="H152" s="43" t="str">
        <f t="shared" si="23"/>
        <v>N/A</v>
      </c>
      <c r="I152" s="12">
        <v>5.08</v>
      </c>
      <c r="J152" s="12">
        <v>-15.5</v>
      </c>
      <c r="K152" s="44" t="s">
        <v>732</v>
      </c>
      <c r="L152" s="9" t="str">
        <f t="shared" si="24"/>
        <v>Yes</v>
      </c>
    </row>
    <row r="153" spans="1:12" ht="25.5" x14ac:dyDescent="0.2">
      <c r="A153" s="4" t="s">
        <v>1347</v>
      </c>
      <c r="B153" s="34" t="s">
        <v>217</v>
      </c>
      <c r="C153" s="46">
        <v>9251.7440809</v>
      </c>
      <c r="D153" s="43" t="str">
        <f t="shared" si="21"/>
        <v>N/A</v>
      </c>
      <c r="E153" s="46">
        <v>8871.3909767999994</v>
      </c>
      <c r="F153" s="43" t="str">
        <f t="shared" si="22"/>
        <v>N/A</v>
      </c>
      <c r="G153" s="46">
        <v>8584.3996306000008</v>
      </c>
      <c r="H153" s="43" t="str">
        <f t="shared" si="23"/>
        <v>N/A</v>
      </c>
      <c r="I153" s="12">
        <v>-4.1100000000000003</v>
      </c>
      <c r="J153" s="12">
        <v>-3.24</v>
      </c>
      <c r="K153" s="44" t="s">
        <v>732</v>
      </c>
      <c r="L153" s="9" t="str">
        <f t="shared" si="24"/>
        <v>Yes</v>
      </c>
    </row>
    <row r="154" spans="1:12" ht="25.5" x14ac:dyDescent="0.2">
      <c r="A154" s="4" t="s">
        <v>1348</v>
      </c>
      <c r="B154" s="34" t="s">
        <v>217</v>
      </c>
      <c r="C154" s="46">
        <v>2288.9425836999999</v>
      </c>
      <c r="D154" s="43" t="str">
        <f t="shared" si="21"/>
        <v>N/A</v>
      </c>
      <c r="E154" s="46">
        <v>1730.6448815000001</v>
      </c>
      <c r="F154" s="43" t="str">
        <f t="shared" si="22"/>
        <v>N/A</v>
      </c>
      <c r="G154" s="46">
        <v>1465.0290456</v>
      </c>
      <c r="H154" s="43" t="str">
        <f t="shared" si="23"/>
        <v>N/A</v>
      </c>
      <c r="I154" s="12">
        <v>-24.4</v>
      </c>
      <c r="J154" s="12">
        <v>-15.3</v>
      </c>
      <c r="K154" s="44" t="s">
        <v>732</v>
      </c>
      <c r="L154" s="9" t="str">
        <f t="shared" si="24"/>
        <v>Yes</v>
      </c>
    </row>
    <row r="155" spans="1:12" ht="25.5" x14ac:dyDescent="0.2">
      <c r="A155" s="2" t="s">
        <v>1349</v>
      </c>
      <c r="B155" s="34" t="s">
        <v>217</v>
      </c>
      <c r="C155" s="46">
        <v>1508.2531328</v>
      </c>
      <c r="D155" s="43" t="str">
        <f t="shared" si="21"/>
        <v>N/A</v>
      </c>
      <c r="E155" s="46">
        <v>1785.0043753</v>
      </c>
      <c r="F155" s="43" t="str">
        <f t="shared" si="22"/>
        <v>N/A</v>
      </c>
      <c r="G155" s="46">
        <v>1243.8686780999999</v>
      </c>
      <c r="H155" s="43" t="str">
        <f t="shared" si="23"/>
        <v>N/A</v>
      </c>
      <c r="I155" s="12">
        <v>18.350000000000001</v>
      </c>
      <c r="J155" s="12">
        <v>-30.3</v>
      </c>
      <c r="K155" s="44" t="s">
        <v>732</v>
      </c>
      <c r="L155" s="9" t="str">
        <f t="shared" si="24"/>
        <v>No</v>
      </c>
    </row>
    <row r="156" spans="1:12" ht="25.5" x14ac:dyDescent="0.2">
      <c r="A156" s="2" t="s">
        <v>1350</v>
      </c>
      <c r="B156" s="34" t="s">
        <v>217</v>
      </c>
      <c r="C156" s="46">
        <v>2642.6225675999999</v>
      </c>
      <c r="D156" s="43" t="str">
        <f t="shared" si="21"/>
        <v>N/A</v>
      </c>
      <c r="E156" s="46">
        <v>3057.0707510000002</v>
      </c>
      <c r="F156" s="43" t="str">
        <f t="shared" si="22"/>
        <v>N/A</v>
      </c>
      <c r="G156" s="46">
        <v>2552.1734418999999</v>
      </c>
      <c r="H156" s="43" t="str">
        <f t="shared" si="23"/>
        <v>N/A</v>
      </c>
      <c r="I156" s="12">
        <v>15.68</v>
      </c>
      <c r="J156" s="12">
        <v>-16.5</v>
      </c>
      <c r="K156" s="44" t="s">
        <v>732</v>
      </c>
      <c r="L156" s="9" t="str">
        <f t="shared" si="24"/>
        <v>Yes</v>
      </c>
    </row>
    <row r="157" spans="1:12" ht="25.5" x14ac:dyDescent="0.2">
      <c r="A157" s="2" t="s">
        <v>1351</v>
      </c>
      <c r="B157" s="34" t="s">
        <v>217</v>
      </c>
      <c r="C157" s="46">
        <v>10920.134341000001</v>
      </c>
      <c r="D157" s="43" t="str">
        <f t="shared" si="21"/>
        <v>N/A</v>
      </c>
      <c r="E157" s="46">
        <v>12740.845042999999</v>
      </c>
      <c r="F157" s="43" t="str">
        <f t="shared" si="22"/>
        <v>N/A</v>
      </c>
      <c r="G157" s="46">
        <v>13185.977435999999</v>
      </c>
      <c r="H157" s="43" t="str">
        <f t="shared" si="23"/>
        <v>N/A</v>
      </c>
      <c r="I157" s="12">
        <v>16.670000000000002</v>
      </c>
      <c r="J157" s="12">
        <v>3.4940000000000002</v>
      </c>
      <c r="K157" s="44" t="s">
        <v>732</v>
      </c>
      <c r="L157" s="9" t="str">
        <f t="shared" si="24"/>
        <v>Yes</v>
      </c>
    </row>
    <row r="158" spans="1:12" ht="25.5" x14ac:dyDescent="0.2">
      <c r="A158" s="2" t="s">
        <v>1352</v>
      </c>
      <c r="B158" s="34" t="s">
        <v>217</v>
      </c>
      <c r="C158" s="46">
        <v>3173.4674559</v>
      </c>
      <c r="D158" s="43" t="str">
        <f t="shared" si="21"/>
        <v>N/A</v>
      </c>
      <c r="E158" s="46">
        <v>3645.999495</v>
      </c>
      <c r="F158" s="43" t="str">
        <f t="shared" si="22"/>
        <v>N/A</v>
      </c>
      <c r="G158" s="46">
        <v>3882.3111982999999</v>
      </c>
      <c r="H158" s="43" t="str">
        <f t="shared" si="23"/>
        <v>N/A</v>
      </c>
      <c r="I158" s="12">
        <v>14.89</v>
      </c>
      <c r="J158" s="12">
        <v>6.4809999999999999</v>
      </c>
      <c r="K158" s="44" t="s">
        <v>732</v>
      </c>
      <c r="L158" s="9" t="str">
        <f t="shared" si="24"/>
        <v>Yes</v>
      </c>
    </row>
    <row r="159" spans="1:12" ht="25.5" x14ac:dyDescent="0.2">
      <c r="A159" s="2" t="s">
        <v>1353</v>
      </c>
      <c r="B159" s="34" t="s">
        <v>217</v>
      </c>
      <c r="C159" s="46">
        <v>281.04842685</v>
      </c>
      <c r="D159" s="43" t="str">
        <f t="shared" si="21"/>
        <v>N/A</v>
      </c>
      <c r="E159" s="46">
        <v>203.58726963000001</v>
      </c>
      <c r="F159" s="43" t="str">
        <f t="shared" si="22"/>
        <v>N/A</v>
      </c>
      <c r="G159" s="46">
        <v>163.58028417</v>
      </c>
      <c r="H159" s="43" t="str">
        <f t="shared" si="23"/>
        <v>N/A</v>
      </c>
      <c r="I159" s="12">
        <v>-27.6</v>
      </c>
      <c r="J159" s="12">
        <v>-19.7</v>
      </c>
      <c r="K159" s="44" t="s">
        <v>732</v>
      </c>
      <c r="L159" s="9" t="str">
        <f t="shared" si="24"/>
        <v>Yes</v>
      </c>
    </row>
    <row r="160" spans="1:12" ht="25.5" x14ac:dyDescent="0.2">
      <c r="A160" s="4" t="s">
        <v>1354</v>
      </c>
      <c r="B160" s="34" t="s">
        <v>217</v>
      </c>
      <c r="C160" s="46">
        <v>177.18128655000001</v>
      </c>
      <c r="D160" s="43" t="str">
        <f t="shared" si="21"/>
        <v>N/A</v>
      </c>
      <c r="E160" s="46">
        <v>320.05833738000001</v>
      </c>
      <c r="F160" s="43" t="str">
        <f t="shared" si="22"/>
        <v>N/A</v>
      </c>
      <c r="G160" s="46">
        <v>57.353283046999998</v>
      </c>
      <c r="H160" s="43" t="str">
        <f t="shared" si="23"/>
        <v>N/A</v>
      </c>
      <c r="I160" s="12">
        <v>80.64</v>
      </c>
      <c r="J160" s="12">
        <v>-82.1</v>
      </c>
      <c r="K160" s="44" t="s">
        <v>732</v>
      </c>
      <c r="L160" s="9" t="str">
        <f t="shared" si="24"/>
        <v>No</v>
      </c>
    </row>
    <row r="161" spans="1:12" x14ac:dyDescent="0.2">
      <c r="A161" s="4" t="s">
        <v>1355</v>
      </c>
      <c r="B161" s="34" t="s">
        <v>217</v>
      </c>
      <c r="C161" s="46">
        <v>2518.6643628000002</v>
      </c>
      <c r="D161" s="43" t="str">
        <f t="shared" si="21"/>
        <v>N/A</v>
      </c>
      <c r="E161" s="46">
        <v>2400.341418</v>
      </c>
      <c r="F161" s="43" t="str">
        <f t="shared" si="22"/>
        <v>N/A</v>
      </c>
      <c r="G161" s="46">
        <v>2119.5296871</v>
      </c>
      <c r="H161" s="43" t="str">
        <f t="shared" si="23"/>
        <v>N/A</v>
      </c>
      <c r="I161" s="12">
        <v>-4.7</v>
      </c>
      <c r="J161" s="12">
        <v>-11.7</v>
      </c>
      <c r="K161" s="44" t="s">
        <v>732</v>
      </c>
      <c r="L161" s="9" t="str">
        <f t="shared" si="24"/>
        <v>Yes</v>
      </c>
    </row>
    <row r="162" spans="1:12" x14ac:dyDescent="0.2">
      <c r="A162" s="4" t="s">
        <v>1356</v>
      </c>
      <c r="B162" s="34" t="s">
        <v>217</v>
      </c>
      <c r="C162" s="46">
        <v>1171.3492862999999</v>
      </c>
      <c r="D162" s="43" t="str">
        <f t="shared" si="21"/>
        <v>N/A</v>
      </c>
      <c r="E162" s="46">
        <v>1487.5563041</v>
      </c>
      <c r="F162" s="43" t="str">
        <f t="shared" si="22"/>
        <v>N/A</v>
      </c>
      <c r="G162" s="46">
        <v>1621.2758974000001</v>
      </c>
      <c r="H162" s="43" t="str">
        <f t="shared" si="23"/>
        <v>N/A</v>
      </c>
      <c r="I162" s="12">
        <v>27</v>
      </c>
      <c r="J162" s="12">
        <v>8.9890000000000008</v>
      </c>
      <c r="K162" s="44" t="s">
        <v>732</v>
      </c>
      <c r="L162" s="9" t="str">
        <f t="shared" si="24"/>
        <v>Yes</v>
      </c>
    </row>
    <row r="163" spans="1:12" ht="25.5" x14ac:dyDescent="0.2">
      <c r="A163" s="4" t="s">
        <v>1357</v>
      </c>
      <c r="B163" s="34" t="s">
        <v>217</v>
      </c>
      <c r="C163" s="46">
        <v>3286.5885493000001</v>
      </c>
      <c r="D163" s="43" t="str">
        <f t="shared" si="21"/>
        <v>N/A</v>
      </c>
      <c r="E163" s="46">
        <v>3015.2275998</v>
      </c>
      <c r="F163" s="43" t="str">
        <f t="shared" si="22"/>
        <v>N/A</v>
      </c>
      <c r="G163" s="46">
        <v>3371.6412838000001</v>
      </c>
      <c r="H163" s="43" t="str">
        <f t="shared" si="23"/>
        <v>N/A</v>
      </c>
      <c r="I163" s="12">
        <v>-8.26</v>
      </c>
      <c r="J163" s="12">
        <v>11.82</v>
      </c>
      <c r="K163" s="44" t="s">
        <v>732</v>
      </c>
      <c r="L163" s="9" t="str">
        <f t="shared" si="24"/>
        <v>Yes</v>
      </c>
    </row>
    <row r="164" spans="1:12" x14ac:dyDescent="0.2">
      <c r="A164" s="4" t="s">
        <v>1358</v>
      </c>
      <c r="B164" s="34" t="s">
        <v>217</v>
      </c>
      <c r="C164" s="46">
        <v>352.81905175999998</v>
      </c>
      <c r="D164" s="43" t="str">
        <f t="shared" si="21"/>
        <v>N/A</v>
      </c>
      <c r="E164" s="46">
        <v>354.62676164999999</v>
      </c>
      <c r="F164" s="43" t="str">
        <f t="shared" si="22"/>
        <v>N/A</v>
      </c>
      <c r="G164" s="46">
        <v>363.00754432000002</v>
      </c>
      <c r="H164" s="43" t="str">
        <f t="shared" si="23"/>
        <v>N/A</v>
      </c>
      <c r="I164" s="12">
        <v>0.51239999999999997</v>
      </c>
      <c r="J164" s="12">
        <v>2.363</v>
      </c>
      <c r="K164" s="44" t="s">
        <v>732</v>
      </c>
      <c r="L164" s="9" t="str">
        <f t="shared" si="24"/>
        <v>Yes</v>
      </c>
    </row>
    <row r="165" spans="1:12" x14ac:dyDescent="0.2">
      <c r="A165" s="4" t="s">
        <v>1359</v>
      </c>
      <c r="B165" s="34" t="s">
        <v>217</v>
      </c>
      <c r="C165" s="46">
        <v>1977.1474519999999</v>
      </c>
      <c r="D165" s="43" t="str">
        <f t="shared" si="21"/>
        <v>N/A</v>
      </c>
      <c r="E165" s="46">
        <v>2180.2406417000002</v>
      </c>
      <c r="F165" s="43" t="str">
        <f t="shared" si="22"/>
        <v>N/A</v>
      </c>
      <c r="G165" s="46">
        <v>554.17064424</v>
      </c>
      <c r="H165" s="43" t="str">
        <f t="shared" si="23"/>
        <v>N/A</v>
      </c>
      <c r="I165" s="12">
        <v>10.27</v>
      </c>
      <c r="J165" s="12">
        <v>-74.599999999999994</v>
      </c>
      <c r="K165" s="44" t="s">
        <v>732</v>
      </c>
      <c r="L165" s="9" t="str">
        <f t="shared" si="24"/>
        <v>No</v>
      </c>
    </row>
    <row r="166" spans="1:12" x14ac:dyDescent="0.2">
      <c r="A166" s="4" t="s">
        <v>1360</v>
      </c>
      <c r="B166" s="34" t="s">
        <v>217</v>
      </c>
      <c r="C166" s="46">
        <v>7455.9119897999999</v>
      </c>
      <c r="D166" s="43" t="str">
        <f t="shared" si="21"/>
        <v>N/A</v>
      </c>
      <c r="E166" s="46">
        <v>8334.5305277000007</v>
      </c>
      <c r="F166" s="43" t="str">
        <f t="shared" si="22"/>
        <v>N/A</v>
      </c>
      <c r="G166" s="46">
        <v>8061.5357383</v>
      </c>
      <c r="H166" s="43" t="str">
        <f t="shared" si="23"/>
        <v>N/A</v>
      </c>
      <c r="I166" s="12">
        <v>11.78</v>
      </c>
      <c r="J166" s="12">
        <v>-3.28</v>
      </c>
      <c r="K166" s="44" t="s">
        <v>732</v>
      </c>
      <c r="L166" s="9" t="str">
        <f t="shared" si="24"/>
        <v>Yes</v>
      </c>
    </row>
    <row r="167" spans="1:12" x14ac:dyDescent="0.2">
      <c r="A167" s="45" t="s">
        <v>1361</v>
      </c>
      <c r="B167" s="34" t="s">
        <v>217</v>
      </c>
      <c r="C167" s="46">
        <v>6849.2166246999996</v>
      </c>
      <c r="D167" s="43" t="str">
        <f t="shared" si="21"/>
        <v>N/A</v>
      </c>
      <c r="E167" s="46">
        <v>7013.1280077000001</v>
      </c>
      <c r="F167" s="43" t="str">
        <f t="shared" si="22"/>
        <v>N/A</v>
      </c>
      <c r="G167" s="46">
        <v>3798.7846153999999</v>
      </c>
      <c r="H167" s="43" t="str">
        <f t="shared" si="23"/>
        <v>N/A</v>
      </c>
      <c r="I167" s="12">
        <v>2.3929999999999998</v>
      </c>
      <c r="J167" s="12">
        <v>-45.8</v>
      </c>
      <c r="K167" s="44" t="s">
        <v>732</v>
      </c>
      <c r="L167" s="9" t="str">
        <f t="shared" si="24"/>
        <v>No</v>
      </c>
    </row>
    <row r="168" spans="1:12" x14ac:dyDescent="0.2">
      <c r="A168" s="45" t="s">
        <v>1362</v>
      </c>
      <c r="B168" s="34" t="s">
        <v>217</v>
      </c>
      <c r="C168" s="46">
        <v>8253.4442961999994</v>
      </c>
      <c r="D168" s="43" t="str">
        <f t="shared" si="21"/>
        <v>N/A</v>
      </c>
      <c r="E168" s="46">
        <v>10251.634190000001</v>
      </c>
      <c r="F168" s="43" t="str">
        <f t="shared" si="22"/>
        <v>N/A</v>
      </c>
      <c r="G168" s="46">
        <v>12880.735764999999</v>
      </c>
      <c r="H168" s="43" t="str">
        <f t="shared" si="23"/>
        <v>N/A</v>
      </c>
      <c r="I168" s="12">
        <v>24.21</v>
      </c>
      <c r="J168" s="12">
        <v>25.65</v>
      </c>
      <c r="K168" s="44" t="s">
        <v>732</v>
      </c>
      <c r="L168" s="9" t="str">
        <f t="shared" si="24"/>
        <v>Yes</v>
      </c>
    </row>
    <row r="169" spans="1:12" x14ac:dyDescent="0.2">
      <c r="A169" s="45" t="s">
        <v>1363</v>
      </c>
      <c r="B169" s="34" t="s">
        <v>217</v>
      </c>
      <c r="C169" s="46">
        <v>7090.3671161000002</v>
      </c>
      <c r="D169" s="43" t="str">
        <f t="shared" si="21"/>
        <v>N/A</v>
      </c>
      <c r="E169" s="46">
        <v>3805.524547</v>
      </c>
      <c r="F169" s="43" t="str">
        <f t="shared" si="22"/>
        <v>N/A</v>
      </c>
      <c r="G169" s="46">
        <v>2887.7619765999998</v>
      </c>
      <c r="H169" s="43" t="str">
        <f t="shared" si="23"/>
        <v>N/A</v>
      </c>
      <c r="I169" s="12">
        <v>-46.3</v>
      </c>
      <c r="J169" s="12">
        <v>-24.1</v>
      </c>
      <c r="K169" s="44" t="s">
        <v>732</v>
      </c>
      <c r="L169" s="9" t="str">
        <f t="shared" si="24"/>
        <v>Yes</v>
      </c>
    </row>
    <row r="170" spans="1:12" x14ac:dyDescent="0.2">
      <c r="A170" s="45" t="s">
        <v>1364</v>
      </c>
      <c r="B170" s="34" t="s">
        <v>217</v>
      </c>
      <c r="C170" s="46">
        <v>1072.0614035000001</v>
      </c>
      <c r="D170" s="43" t="str">
        <f t="shared" si="21"/>
        <v>N/A</v>
      </c>
      <c r="E170" s="46">
        <v>1073.6791444</v>
      </c>
      <c r="F170" s="43" t="str">
        <f t="shared" si="22"/>
        <v>N/A</v>
      </c>
      <c r="G170" s="46">
        <v>758.88067267999998</v>
      </c>
      <c r="H170" s="43" t="str">
        <f t="shared" si="23"/>
        <v>N/A</v>
      </c>
      <c r="I170" s="12">
        <v>0.15090000000000001</v>
      </c>
      <c r="J170" s="12">
        <v>-29.3</v>
      </c>
      <c r="K170" s="44" t="s">
        <v>732</v>
      </c>
      <c r="L170" s="9" t="str">
        <f t="shared" si="24"/>
        <v>Yes</v>
      </c>
    </row>
    <row r="171" spans="1:12" x14ac:dyDescent="0.2">
      <c r="A171" s="45" t="s">
        <v>85</v>
      </c>
      <c r="B171" s="34" t="s">
        <v>217</v>
      </c>
      <c r="C171" s="8">
        <v>20.034409111999999</v>
      </c>
      <c r="D171" s="43" t="str">
        <f t="shared" ref="D171:D202" si="25">IF($B171="N/A","N/A",IF(C171&gt;10,"No",IF(C171&lt;-10,"No","Yes")))</f>
        <v>N/A</v>
      </c>
      <c r="E171" s="8">
        <v>21.258329831000001</v>
      </c>
      <c r="F171" s="43" t="str">
        <f t="shared" ref="F171:F202" si="26">IF($B171="N/A","N/A",IF(E171&gt;10,"No",IF(E171&lt;-10,"No","Yes")))</f>
        <v>N/A</v>
      </c>
      <c r="G171" s="8">
        <v>17.388156193</v>
      </c>
      <c r="H171" s="43" t="str">
        <f t="shared" ref="H171:H202" si="27">IF($B171="N/A","N/A",IF(G171&gt;10,"No",IF(G171&lt;-10,"No","Yes")))</f>
        <v>N/A</v>
      </c>
      <c r="I171" s="12">
        <v>6.109</v>
      </c>
      <c r="J171" s="12">
        <v>-18.2</v>
      </c>
      <c r="K171" s="44" t="s">
        <v>732</v>
      </c>
      <c r="L171" s="9" t="str">
        <f t="shared" ref="L171:L202" si="28">IF(J171="Div by 0", "N/A", IF(K171="N/A","N/A", IF(J171&gt;VALUE(MID(K171,1,2)), "No", IF(J171&lt;-1*VALUE(MID(K171,1,2)), "No", "Yes"))))</f>
        <v>Yes</v>
      </c>
    </row>
    <row r="172" spans="1:12" x14ac:dyDescent="0.2">
      <c r="A172" s="45" t="s">
        <v>465</v>
      </c>
      <c r="B172" s="34" t="s">
        <v>217</v>
      </c>
      <c r="C172" s="8">
        <v>15.617128463</v>
      </c>
      <c r="D172" s="43" t="str">
        <f t="shared" si="25"/>
        <v>N/A</v>
      </c>
      <c r="E172" s="8">
        <v>16.073147256999999</v>
      </c>
      <c r="F172" s="43" t="str">
        <f t="shared" si="26"/>
        <v>N/A</v>
      </c>
      <c r="G172" s="8">
        <v>16</v>
      </c>
      <c r="H172" s="43" t="str">
        <f t="shared" si="27"/>
        <v>N/A</v>
      </c>
      <c r="I172" s="12">
        <v>2.92</v>
      </c>
      <c r="J172" s="12">
        <v>-0.45500000000000002</v>
      </c>
      <c r="K172" s="44" t="s">
        <v>732</v>
      </c>
      <c r="L172" s="9" t="str">
        <f t="shared" si="28"/>
        <v>Yes</v>
      </c>
    </row>
    <row r="173" spans="1:12" x14ac:dyDescent="0.2">
      <c r="A173" s="45" t="s">
        <v>466</v>
      </c>
      <c r="B173" s="34" t="s">
        <v>217</v>
      </c>
      <c r="C173" s="8">
        <v>23.964700818000001</v>
      </c>
      <c r="D173" s="43" t="str">
        <f t="shared" si="25"/>
        <v>N/A</v>
      </c>
      <c r="E173" s="8">
        <v>25.647068726000001</v>
      </c>
      <c r="F173" s="43" t="str">
        <f t="shared" si="26"/>
        <v>N/A</v>
      </c>
      <c r="G173" s="8">
        <v>24.742553683000001</v>
      </c>
      <c r="H173" s="43" t="str">
        <f t="shared" si="27"/>
        <v>N/A</v>
      </c>
      <c r="I173" s="12">
        <v>7.02</v>
      </c>
      <c r="J173" s="12">
        <v>-3.53</v>
      </c>
      <c r="K173" s="44" t="s">
        <v>732</v>
      </c>
      <c r="L173" s="9" t="str">
        <f t="shared" si="28"/>
        <v>Yes</v>
      </c>
    </row>
    <row r="174" spans="1:12" x14ac:dyDescent="0.2">
      <c r="A174" s="2" t="s">
        <v>467</v>
      </c>
      <c r="B174" s="34" t="s">
        <v>217</v>
      </c>
      <c r="C174" s="8">
        <v>11.845730028</v>
      </c>
      <c r="D174" s="43" t="str">
        <f t="shared" si="25"/>
        <v>N/A</v>
      </c>
      <c r="E174" s="8">
        <v>10.794486603999999</v>
      </c>
      <c r="F174" s="43" t="str">
        <f t="shared" si="26"/>
        <v>N/A</v>
      </c>
      <c r="G174" s="8">
        <v>8.7891361749999994</v>
      </c>
      <c r="H174" s="43" t="str">
        <f t="shared" si="27"/>
        <v>N/A</v>
      </c>
      <c r="I174" s="12">
        <v>-8.8699999999999992</v>
      </c>
      <c r="J174" s="12">
        <v>-18.600000000000001</v>
      </c>
      <c r="K174" s="44" t="s">
        <v>732</v>
      </c>
      <c r="L174" s="9" t="str">
        <f t="shared" si="28"/>
        <v>Yes</v>
      </c>
    </row>
    <row r="175" spans="1:12" x14ac:dyDescent="0.2">
      <c r="A175" s="2" t="s">
        <v>468</v>
      </c>
      <c r="B175" s="34" t="s">
        <v>217</v>
      </c>
      <c r="C175" s="8">
        <v>7.6858813700999997</v>
      </c>
      <c r="D175" s="43" t="str">
        <f t="shared" si="25"/>
        <v>N/A</v>
      </c>
      <c r="E175" s="8">
        <v>6.0281964024999999</v>
      </c>
      <c r="F175" s="43" t="str">
        <f t="shared" si="26"/>
        <v>N/A</v>
      </c>
      <c r="G175" s="8">
        <v>6.3187832323000004</v>
      </c>
      <c r="H175" s="43" t="str">
        <f t="shared" si="27"/>
        <v>N/A</v>
      </c>
      <c r="I175" s="12">
        <v>-21.6</v>
      </c>
      <c r="J175" s="12">
        <v>4.82</v>
      </c>
      <c r="K175" s="44" t="s">
        <v>732</v>
      </c>
      <c r="L175" s="9" t="str">
        <f t="shared" si="28"/>
        <v>Yes</v>
      </c>
    </row>
    <row r="176" spans="1:12" x14ac:dyDescent="0.2">
      <c r="A176" s="2" t="s">
        <v>1365</v>
      </c>
      <c r="B176" s="34" t="s">
        <v>217</v>
      </c>
      <c r="C176" s="8">
        <v>3.7583056477999999</v>
      </c>
      <c r="D176" s="43" t="str">
        <f t="shared" si="25"/>
        <v>N/A</v>
      </c>
      <c r="E176" s="8">
        <v>3.8122110824000002</v>
      </c>
      <c r="F176" s="43" t="str">
        <f t="shared" si="26"/>
        <v>N/A</v>
      </c>
      <c r="G176" s="8">
        <v>3.6798551849000001</v>
      </c>
      <c r="H176" s="43" t="str">
        <f t="shared" si="27"/>
        <v>N/A</v>
      </c>
      <c r="I176" s="12">
        <v>1.4339999999999999</v>
      </c>
      <c r="J176" s="12">
        <v>-3.47</v>
      </c>
      <c r="K176" s="44" t="s">
        <v>732</v>
      </c>
      <c r="L176" s="9" t="str">
        <f t="shared" si="28"/>
        <v>Yes</v>
      </c>
    </row>
    <row r="177" spans="1:12" x14ac:dyDescent="0.2">
      <c r="A177" s="2" t="s">
        <v>1366</v>
      </c>
      <c r="B177" s="34" t="s">
        <v>217</v>
      </c>
      <c r="C177" s="8">
        <v>18.471872376</v>
      </c>
      <c r="D177" s="43" t="str">
        <f t="shared" si="25"/>
        <v>N/A</v>
      </c>
      <c r="E177" s="8">
        <v>16.939364774000001</v>
      </c>
      <c r="F177" s="43" t="str">
        <f t="shared" si="26"/>
        <v>N/A</v>
      </c>
      <c r="G177" s="8">
        <v>19.076923077</v>
      </c>
      <c r="H177" s="43" t="str">
        <f t="shared" si="27"/>
        <v>N/A</v>
      </c>
      <c r="I177" s="12">
        <v>-8.3000000000000007</v>
      </c>
      <c r="J177" s="12">
        <v>12.62</v>
      </c>
      <c r="K177" s="44" t="s">
        <v>732</v>
      </c>
      <c r="L177" s="9" t="str">
        <f t="shared" si="28"/>
        <v>Yes</v>
      </c>
    </row>
    <row r="178" spans="1:12" x14ac:dyDescent="0.2">
      <c r="A178" s="2" t="s">
        <v>1367</v>
      </c>
      <c r="B178" s="34" t="s">
        <v>217</v>
      </c>
      <c r="C178" s="8">
        <v>4.1799397331000003</v>
      </c>
      <c r="D178" s="43" t="str">
        <f t="shared" si="25"/>
        <v>N/A</v>
      </c>
      <c r="E178" s="8">
        <v>4.2885400446000004</v>
      </c>
      <c r="F178" s="43" t="str">
        <f t="shared" si="26"/>
        <v>N/A</v>
      </c>
      <c r="G178" s="8">
        <v>5.2920803510000001</v>
      </c>
      <c r="H178" s="43" t="str">
        <f t="shared" si="27"/>
        <v>N/A</v>
      </c>
      <c r="I178" s="12">
        <v>2.5979999999999999</v>
      </c>
      <c r="J178" s="12">
        <v>23.4</v>
      </c>
      <c r="K178" s="44" t="s">
        <v>732</v>
      </c>
      <c r="L178" s="9" t="str">
        <f t="shared" si="28"/>
        <v>Yes</v>
      </c>
    </row>
    <row r="179" spans="1:12" x14ac:dyDescent="0.2">
      <c r="A179" s="2" t="s">
        <v>1368</v>
      </c>
      <c r="B179" s="34" t="s">
        <v>217</v>
      </c>
      <c r="C179" s="8">
        <v>0.95693779899999998</v>
      </c>
      <c r="D179" s="43" t="str">
        <f t="shared" si="25"/>
        <v>N/A</v>
      </c>
      <c r="E179" s="8">
        <v>0.92922409790000005</v>
      </c>
      <c r="F179" s="43" t="str">
        <f t="shared" si="26"/>
        <v>N/A</v>
      </c>
      <c r="G179" s="8">
        <v>0.93046649059999997</v>
      </c>
      <c r="H179" s="43" t="str">
        <f t="shared" si="27"/>
        <v>N/A</v>
      </c>
      <c r="I179" s="12">
        <v>-2.9</v>
      </c>
      <c r="J179" s="12">
        <v>0.13370000000000001</v>
      </c>
      <c r="K179" s="44" t="s">
        <v>732</v>
      </c>
      <c r="L179" s="9" t="str">
        <f t="shared" si="28"/>
        <v>Yes</v>
      </c>
    </row>
    <row r="180" spans="1:12" x14ac:dyDescent="0.2">
      <c r="A180" s="2" t="s">
        <v>1369</v>
      </c>
      <c r="B180" s="34" t="s">
        <v>217</v>
      </c>
      <c r="C180" s="8">
        <v>0.41771094399999997</v>
      </c>
      <c r="D180" s="43" t="str">
        <f t="shared" si="25"/>
        <v>N/A</v>
      </c>
      <c r="E180" s="8">
        <v>0.72921730679999996</v>
      </c>
      <c r="F180" s="43" t="str">
        <f t="shared" si="26"/>
        <v>N/A</v>
      </c>
      <c r="G180" s="8">
        <v>0.21021392359999999</v>
      </c>
      <c r="H180" s="43" t="str">
        <f t="shared" si="27"/>
        <v>N/A</v>
      </c>
      <c r="I180" s="12">
        <v>74.569999999999993</v>
      </c>
      <c r="J180" s="12">
        <v>-71.2</v>
      </c>
      <c r="K180" s="44" t="s">
        <v>732</v>
      </c>
      <c r="L180" s="9" t="str">
        <f t="shared" si="28"/>
        <v>No</v>
      </c>
    </row>
    <row r="181" spans="1:12" x14ac:dyDescent="0.2">
      <c r="A181" s="2" t="s">
        <v>86</v>
      </c>
      <c r="B181" s="34" t="s">
        <v>217</v>
      </c>
      <c r="C181" s="8">
        <v>8.1294396211999995</v>
      </c>
      <c r="D181" s="43" t="str">
        <f t="shared" si="25"/>
        <v>N/A</v>
      </c>
      <c r="E181" s="8">
        <v>20.866141731999999</v>
      </c>
      <c r="F181" s="43" t="str">
        <f t="shared" si="26"/>
        <v>N/A</v>
      </c>
      <c r="G181" s="8">
        <v>1.1243851019</v>
      </c>
      <c r="H181" s="43" t="str">
        <f t="shared" si="27"/>
        <v>N/A</v>
      </c>
      <c r="I181" s="12">
        <v>156.69999999999999</v>
      </c>
      <c r="J181" s="12">
        <v>-94.6</v>
      </c>
      <c r="K181" s="44" t="s">
        <v>732</v>
      </c>
      <c r="L181" s="9" t="str">
        <f t="shared" si="28"/>
        <v>No</v>
      </c>
    </row>
    <row r="182" spans="1:12" x14ac:dyDescent="0.2">
      <c r="A182" s="2" t="s">
        <v>87</v>
      </c>
      <c r="B182" s="34" t="s">
        <v>217</v>
      </c>
      <c r="C182" s="8">
        <v>58.611177028999997</v>
      </c>
      <c r="D182" s="43" t="str">
        <f t="shared" si="25"/>
        <v>N/A</v>
      </c>
      <c r="E182" s="8">
        <v>61.055412138999998</v>
      </c>
      <c r="F182" s="43" t="str">
        <f t="shared" si="26"/>
        <v>N/A</v>
      </c>
      <c r="G182" s="8">
        <v>56.079648306000003</v>
      </c>
      <c r="H182" s="43" t="str">
        <f t="shared" si="27"/>
        <v>N/A</v>
      </c>
      <c r="I182" s="12">
        <v>4.17</v>
      </c>
      <c r="J182" s="12">
        <v>-8.15</v>
      </c>
      <c r="K182" s="44" t="s">
        <v>732</v>
      </c>
      <c r="L182" s="9" t="str">
        <f t="shared" si="28"/>
        <v>Yes</v>
      </c>
    </row>
    <row r="183" spans="1:12" x14ac:dyDescent="0.2">
      <c r="A183" s="2" t="s">
        <v>469</v>
      </c>
      <c r="B183" s="34" t="s">
        <v>217</v>
      </c>
      <c r="C183" s="8">
        <v>53.232577665999997</v>
      </c>
      <c r="D183" s="43" t="str">
        <f t="shared" si="25"/>
        <v>N/A</v>
      </c>
      <c r="E183" s="8">
        <v>59.576515880999999</v>
      </c>
      <c r="F183" s="43" t="str">
        <f t="shared" si="26"/>
        <v>N/A</v>
      </c>
      <c r="G183" s="8">
        <v>62.358974359000001</v>
      </c>
      <c r="H183" s="43" t="str">
        <f t="shared" si="27"/>
        <v>N/A</v>
      </c>
      <c r="I183" s="12">
        <v>11.92</v>
      </c>
      <c r="J183" s="12">
        <v>4.67</v>
      </c>
      <c r="K183" s="44" t="s">
        <v>732</v>
      </c>
      <c r="L183" s="9" t="str">
        <f t="shared" si="28"/>
        <v>Yes</v>
      </c>
    </row>
    <row r="184" spans="1:12" x14ac:dyDescent="0.2">
      <c r="A184" s="2" t="s">
        <v>470</v>
      </c>
      <c r="B184" s="34" t="s">
        <v>217</v>
      </c>
      <c r="C184" s="8">
        <v>69.479121824999993</v>
      </c>
      <c r="D184" s="43" t="str">
        <f t="shared" si="25"/>
        <v>N/A</v>
      </c>
      <c r="E184" s="8">
        <v>71.739404906999994</v>
      </c>
      <c r="F184" s="43" t="str">
        <f t="shared" si="26"/>
        <v>N/A</v>
      </c>
      <c r="G184" s="8">
        <v>76.005541445000006</v>
      </c>
      <c r="H184" s="43" t="str">
        <f t="shared" si="27"/>
        <v>N/A</v>
      </c>
      <c r="I184" s="12">
        <v>3.2530000000000001</v>
      </c>
      <c r="J184" s="12">
        <v>5.9470000000000001</v>
      </c>
      <c r="K184" s="44" t="s">
        <v>732</v>
      </c>
      <c r="L184" s="9" t="str">
        <f t="shared" si="28"/>
        <v>Yes</v>
      </c>
    </row>
    <row r="185" spans="1:12" x14ac:dyDescent="0.2">
      <c r="A185" s="2" t="s">
        <v>471</v>
      </c>
      <c r="B185" s="34" t="s">
        <v>217</v>
      </c>
      <c r="C185" s="8">
        <v>31.999420038</v>
      </c>
      <c r="D185" s="43" t="str">
        <f t="shared" si="25"/>
        <v>N/A</v>
      </c>
      <c r="E185" s="8">
        <v>31.175468484</v>
      </c>
      <c r="F185" s="43" t="str">
        <f t="shared" si="26"/>
        <v>N/A</v>
      </c>
      <c r="G185" s="8">
        <v>32.126241669999999</v>
      </c>
      <c r="H185" s="43" t="str">
        <f t="shared" si="27"/>
        <v>N/A</v>
      </c>
      <c r="I185" s="12">
        <v>-2.57</v>
      </c>
      <c r="J185" s="12">
        <v>3.05</v>
      </c>
      <c r="K185" s="44" t="s">
        <v>732</v>
      </c>
      <c r="L185" s="9" t="str">
        <f t="shared" si="28"/>
        <v>Yes</v>
      </c>
    </row>
    <row r="186" spans="1:12" x14ac:dyDescent="0.2">
      <c r="A186" s="2" t="s">
        <v>472</v>
      </c>
      <c r="B186" s="34" t="s">
        <v>217</v>
      </c>
      <c r="C186" s="8">
        <v>32.497911445</v>
      </c>
      <c r="D186" s="43" t="str">
        <f t="shared" si="25"/>
        <v>N/A</v>
      </c>
      <c r="E186" s="8">
        <v>32.182790472000001</v>
      </c>
      <c r="F186" s="43" t="str">
        <f t="shared" si="26"/>
        <v>N/A</v>
      </c>
      <c r="G186" s="8">
        <v>25.522443427999999</v>
      </c>
      <c r="H186" s="43" t="str">
        <f t="shared" si="27"/>
        <v>N/A</v>
      </c>
      <c r="I186" s="12">
        <v>-0.97</v>
      </c>
      <c r="J186" s="12">
        <v>-20.7</v>
      </c>
      <c r="K186" s="44" t="s">
        <v>732</v>
      </c>
      <c r="L186" s="9" t="str">
        <f t="shared" si="28"/>
        <v>Yes</v>
      </c>
    </row>
    <row r="187" spans="1:12" x14ac:dyDescent="0.2">
      <c r="A187" s="2" t="s">
        <v>116</v>
      </c>
      <c r="B187" s="34" t="s">
        <v>217</v>
      </c>
      <c r="C187" s="8">
        <v>73.285476981000002</v>
      </c>
      <c r="D187" s="43" t="str">
        <f t="shared" si="25"/>
        <v>N/A</v>
      </c>
      <c r="E187" s="8">
        <v>75.619859519000002</v>
      </c>
      <c r="F187" s="43" t="str">
        <f t="shared" si="26"/>
        <v>N/A</v>
      </c>
      <c r="G187" s="8">
        <v>70.902508404000002</v>
      </c>
      <c r="H187" s="43" t="str">
        <f t="shared" si="27"/>
        <v>N/A</v>
      </c>
      <c r="I187" s="12">
        <v>3.1850000000000001</v>
      </c>
      <c r="J187" s="12">
        <v>-6.24</v>
      </c>
      <c r="K187" s="44" t="s">
        <v>732</v>
      </c>
      <c r="L187" s="9" t="str">
        <f t="shared" si="28"/>
        <v>Yes</v>
      </c>
    </row>
    <row r="188" spans="1:12" x14ac:dyDescent="0.2">
      <c r="A188" s="2" t="s">
        <v>473</v>
      </c>
      <c r="B188" s="34" t="s">
        <v>217</v>
      </c>
      <c r="C188" s="8">
        <v>67.170445004000001</v>
      </c>
      <c r="D188" s="43" t="str">
        <f t="shared" si="25"/>
        <v>N/A</v>
      </c>
      <c r="E188" s="8">
        <v>71.607314725999998</v>
      </c>
      <c r="F188" s="43" t="str">
        <f t="shared" si="26"/>
        <v>N/A</v>
      </c>
      <c r="G188" s="8">
        <v>70.153846153999993</v>
      </c>
      <c r="H188" s="43" t="str">
        <f t="shared" si="27"/>
        <v>N/A</v>
      </c>
      <c r="I188" s="12">
        <v>6.6050000000000004</v>
      </c>
      <c r="J188" s="12">
        <v>-2.0299999999999998</v>
      </c>
      <c r="K188" s="44" t="s">
        <v>732</v>
      </c>
      <c r="L188" s="9" t="str">
        <f t="shared" si="28"/>
        <v>Yes</v>
      </c>
    </row>
    <row r="189" spans="1:12" x14ac:dyDescent="0.2">
      <c r="A189" s="2" t="s">
        <v>474</v>
      </c>
      <c r="B189" s="34" t="s">
        <v>217</v>
      </c>
      <c r="C189" s="8">
        <v>81.201033147000004</v>
      </c>
      <c r="D189" s="43" t="str">
        <f t="shared" si="25"/>
        <v>N/A</v>
      </c>
      <c r="E189" s="8">
        <v>83.523420731000002</v>
      </c>
      <c r="F189" s="43" t="str">
        <f t="shared" si="26"/>
        <v>N/A</v>
      </c>
      <c r="G189" s="8">
        <v>86.146386516000007</v>
      </c>
      <c r="H189" s="43" t="str">
        <f t="shared" si="27"/>
        <v>N/A</v>
      </c>
      <c r="I189" s="12">
        <v>2.86</v>
      </c>
      <c r="J189" s="12">
        <v>3.14</v>
      </c>
      <c r="K189" s="44" t="s">
        <v>732</v>
      </c>
      <c r="L189" s="9" t="str">
        <f t="shared" si="28"/>
        <v>Yes</v>
      </c>
    </row>
    <row r="190" spans="1:12" x14ac:dyDescent="0.2">
      <c r="A190" s="2" t="s">
        <v>475</v>
      </c>
      <c r="B190" s="34" t="s">
        <v>217</v>
      </c>
      <c r="C190" s="8">
        <v>57.996230245</v>
      </c>
      <c r="D190" s="43" t="str">
        <f t="shared" si="25"/>
        <v>N/A</v>
      </c>
      <c r="E190" s="8">
        <v>57.503484589999999</v>
      </c>
      <c r="F190" s="43" t="str">
        <f t="shared" si="26"/>
        <v>N/A</v>
      </c>
      <c r="G190" s="8">
        <v>57.852382749</v>
      </c>
      <c r="H190" s="43" t="str">
        <f t="shared" si="27"/>
        <v>N/A</v>
      </c>
      <c r="I190" s="12">
        <v>-0.85</v>
      </c>
      <c r="J190" s="12">
        <v>0.60670000000000002</v>
      </c>
      <c r="K190" s="44" t="s">
        <v>732</v>
      </c>
      <c r="L190" s="9" t="str">
        <f t="shared" si="28"/>
        <v>Yes</v>
      </c>
    </row>
    <row r="191" spans="1:12" x14ac:dyDescent="0.2">
      <c r="A191" s="2" t="s">
        <v>476</v>
      </c>
      <c r="B191" s="34" t="s">
        <v>217</v>
      </c>
      <c r="C191" s="8">
        <v>43.567251462000002</v>
      </c>
      <c r="D191" s="43" t="str">
        <f t="shared" si="25"/>
        <v>N/A</v>
      </c>
      <c r="E191" s="8">
        <v>43.218279047000003</v>
      </c>
      <c r="F191" s="43" t="str">
        <f t="shared" si="26"/>
        <v>N/A</v>
      </c>
      <c r="G191" s="8">
        <v>43.007295659999997</v>
      </c>
      <c r="H191" s="43" t="str">
        <f t="shared" si="27"/>
        <v>N/A</v>
      </c>
      <c r="I191" s="12">
        <v>-0.80100000000000005</v>
      </c>
      <c r="J191" s="12">
        <v>-0.48799999999999999</v>
      </c>
      <c r="K191" s="44" t="s">
        <v>732</v>
      </c>
      <c r="L191" s="9" t="str">
        <f t="shared" si="28"/>
        <v>Yes</v>
      </c>
    </row>
    <row r="192" spans="1:12" x14ac:dyDescent="0.2">
      <c r="A192" s="2" t="s">
        <v>1370</v>
      </c>
      <c r="B192" s="34" t="s">
        <v>217</v>
      </c>
      <c r="C192" s="35">
        <v>18.001924785</v>
      </c>
      <c r="D192" s="43" t="str">
        <f t="shared" si="25"/>
        <v>N/A</v>
      </c>
      <c r="E192" s="35">
        <v>16.360067777000001</v>
      </c>
      <c r="F192" s="43" t="str">
        <f t="shared" si="26"/>
        <v>N/A</v>
      </c>
      <c r="G192" s="35">
        <v>13.816775729</v>
      </c>
      <c r="H192" s="43" t="str">
        <f t="shared" si="27"/>
        <v>N/A</v>
      </c>
      <c r="I192" s="12">
        <v>-9.1199999999999992</v>
      </c>
      <c r="J192" s="12">
        <v>-15.5</v>
      </c>
      <c r="K192" s="44" t="s">
        <v>732</v>
      </c>
      <c r="L192" s="9" t="str">
        <f t="shared" si="28"/>
        <v>Yes</v>
      </c>
    </row>
    <row r="193" spans="1:12" x14ac:dyDescent="0.2">
      <c r="A193" s="2" t="s">
        <v>1371</v>
      </c>
      <c r="B193" s="34" t="s">
        <v>217</v>
      </c>
      <c r="C193" s="35">
        <v>16.387096774</v>
      </c>
      <c r="D193" s="43" t="str">
        <f t="shared" si="25"/>
        <v>N/A</v>
      </c>
      <c r="E193" s="35">
        <v>15.329341317000001</v>
      </c>
      <c r="F193" s="43" t="str">
        <f t="shared" si="26"/>
        <v>N/A</v>
      </c>
      <c r="G193" s="35">
        <v>11.275641026000001</v>
      </c>
      <c r="H193" s="43" t="str">
        <f t="shared" si="27"/>
        <v>N/A</v>
      </c>
      <c r="I193" s="12">
        <v>-6.45</v>
      </c>
      <c r="J193" s="12">
        <v>-26.4</v>
      </c>
      <c r="K193" s="44" t="s">
        <v>732</v>
      </c>
      <c r="L193" s="9" t="str">
        <f t="shared" si="28"/>
        <v>Yes</v>
      </c>
    </row>
    <row r="194" spans="1:12" x14ac:dyDescent="0.2">
      <c r="A194" s="2" t="s">
        <v>1372</v>
      </c>
      <c r="B194" s="34" t="s">
        <v>217</v>
      </c>
      <c r="C194" s="35">
        <v>19.313633914</v>
      </c>
      <c r="D194" s="43" t="str">
        <f t="shared" si="25"/>
        <v>N/A</v>
      </c>
      <c r="E194" s="35">
        <v>16.763537906</v>
      </c>
      <c r="F194" s="43" t="str">
        <f t="shared" si="26"/>
        <v>N/A</v>
      </c>
      <c r="G194" s="35">
        <v>15.183463979000001</v>
      </c>
      <c r="H194" s="43" t="str">
        <f t="shared" si="27"/>
        <v>N/A</v>
      </c>
      <c r="I194" s="12">
        <v>-13.2</v>
      </c>
      <c r="J194" s="12">
        <v>-9.43</v>
      </c>
      <c r="K194" s="44" t="s">
        <v>732</v>
      </c>
      <c r="L194" s="9" t="str">
        <f t="shared" si="28"/>
        <v>Yes</v>
      </c>
    </row>
    <row r="195" spans="1:12" x14ac:dyDescent="0.2">
      <c r="A195" s="2" t="s">
        <v>1373</v>
      </c>
      <c r="B195" s="34" t="s">
        <v>217</v>
      </c>
      <c r="C195" s="35">
        <v>11.598531211999999</v>
      </c>
      <c r="D195" s="43" t="str">
        <f t="shared" si="25"/>
        <v>N/A</v>
      </c>
      <c r="E195" s="35">
        <v>13.645624102999999</v>
      </c>
      <c r="F195" s="43" t="str">
        <f t="shared" si="26"/>
        <v>N/A</v>
      </c>
      <c r="G195" s="35">
        <v>8.4034334764</v>
      </c>
      <c r="H195" s="43" t="str">
        <f t="shared" si="27"/>
        <v>N/A</v>
      </c>
      <c r="I195" s="12">
        <v>17.649999999999999</v>
      </c>
      <c r="J195" s="12">
        <v>-38.4</v>
      </c>
      <c r="K195" s="44" t="s">
        <v>732</v>
      </c>
      <c r="L195" s="9" t="str">
        <f t="shared" si="28"/>
        <v>No</v>
      </c>
    </row>
    <row r="196" spans="1:12" x14ac:dyDescent="0.2">
      <c r="A196" s="2" t="s">
        <v>1374</v>
      </c>
      <c r="B196" s="34" t="s">
        <v>217</v>
      </c>
      <c r="C196" s="35">
        <v>8.3804347826000001</v>
      </c>
      <c r="D196" s="43" t="str">
        <f t="shared" si="25"/>
        <v>N/A</v>
      </c>
      <c r="E196" s="35">
        <v>13.177419355</v>
      </c>
      <c r="F196" s="43" t="str">
        <f t="shared" si="26"/>
        <v>N/A</v>
      </c>
      <c r="G196" s="35">
        <v>7.6673189824000003</v>
      </c>
      <c r="H196" s="43" t="str">
        <f t="shared" si="27"/>
        <v>N/A</v>
      </c>
      <c r="I196" s="12">
        <v>57.24</v>
      </c>
      <c r="J196" s="12">
        <v>-41.8</v>
      </c>
      <c r="K196" s="44" t="s">
        <v>732</v>
      </c>
      <c r="L196" s="9" t="str">
        <f t="shared" si="28"/>
        <v>No</v>
      </c>
    </row>
    <row r="197" spans="1:12" x14ac:dyDescent="0.2">
      <c r="A197" s="2" t="s">
        <v>1375</v>
      </c>
      <c r="B197" s="34" t="s">
        <v>217</v>
      </c>
      <c r="C197" s="35">
        <v>227.75059195</v>
      </c>
      <c r="D197" s="43" t="str">
        <f t="shared" si="25"/>
        <v>N/A</v>
      </c>
      <c r="E197" s="35">
        <v>261.49055118000001</v>
      </c>
      <c r="F197" s="43" t="str">
        <f t="shared" si="26"/>
        <v>N/A</v>
      </c>
      <c r="G197" s="35">
        <v>209.55024596000001</v>
      </c>
      <c r="H197" s="43" t="str">
        <f t="shared" si="27"/>
        <v>N/A</v>
      </c>
      <c r="I197" s="12">
        <v>14.81</v>
      </c>
      <c r="J197" s="12">
        <v>-19.899999999999999</v>
      </c>
      <c r="K197" s="44" t="s">
        <v>732</v>
      </c>
      <c r="L197" s="9" t="str">
        <f t="shared" si="28"/>
        <v>Yes</v>
      </c>
    </row>
    <row r="198" spans="1:12" x14ac:dyDescent="0.2">
      <c r="A198" s="2" t="s">
        <v>1376</v>
      </c>
      <c r="B198" s="34" t="s">
        <v>217</v>
      </c>
      <c r="C198" s="35">
        <v>254.43636364</v>
      </c>
      <c r="D198" s="43" t="str">
        <f t="shared" si="25"/>
        <v>N/A</v>
      </c>
      <c r="E198" s="35">
        <v>318.42045454999999</v>
      </c>
      <c r="F198" s="43" t="str">
        <f t="shared" si="26"/>
        <v>N/A</v>
      </c>
      <c r="G198" s="35">
        <v>267.79032258000001</v>
      </c>
      <c r="H198" s="43" t="str">
        <f t="shared" si="27"/>
        <v>N/A</v>
      </c>
      <c r="I198" s="12">
        <v>25.15</v>
      </c>
      <c r="J198" s="12">
        <v>-15.9</v>
      </c>
      <c r="K198" s="44" t="s">
        <v>732</v>
      </c>
      <c r="L198" s="9" t="str">
        <f t="shared" si="28"/>
        <v>Yes</v>
      </c>
    </row>
    <row r="199" spans="1:12" x14ac:dyDescent="0.2">
      <c r="A199" s="2" t="s">
        <v>1377</v>
      </c>
      <c r="B199" s="34" t="s">
        <v>217</v>
      </c>
      <c r="C199" s="35">
        <v>234.74047374</v>
      </c>
      <c r="D199" s="43" t="str">
        <f t="shared" si="25"/>
        <v>N/A</v>
      </c>
      <c r="E199" s="35">
        <v>266.33464180999999</v>
      </c>
      <c r="F199" s="43" t="str">
        <f t="shared" si="26"/>
        <v>N/A</v>
      </c>
      <c r="G199" s="35">
        <v>214.29144851999999</v>
      </c>
      <c r="H199" s="43" t="str">
        <f t="shared" si="27"/>
        <v>N/A</v>
      </c>
      <c r="I199" s="12">
        <v>13.46</v>
      </c>
      <c r="J199" s="12">
        <v>-19.5</v>
      </c>
      <c r="K199" s="44" t="s">
        <v>732</v>
      </c>
      <c r="L199" s="9" t="str">
        <f t="shared" si="28"/>
        <v>Yes</v>
      </c>
    </row>
    <row r="200" spans="1:12" x14ac:dyDescent="0.2">
      <c r="A200" s="2" t="s">
        <v>1378</v>
      </c>
      <c r="B200" s="34" t="s">
        <v>217</v>
      </c>
      <c r="C200" s="35">
        <v>45.378787879000001</v>
      </c>
      <c r="D200" s="43" t="str">
        <f t="shared" si="25"/>
        <v>N/A</v>
      </c>
      <c r="E200" s="35">
        <v>32.383333333000003</v>
      </c>
      <c r="F200" s="43" t="str">
        <f t="shared" si="26"/>
        <v>N/A</v>
      </c>
      <c r="G200" s="35">
        <v>25.189189189</v>
      </c>
      <c r="H200" s="43" t="str">
        <f t="shared" si="27"/>
        <v>N/A</v>
      </c>
      <c r="I200" s="12">
        <v>-28.6</v>
      </c>
      <c r="J200" s="12">
        <v>-22.2</v>
      </c>
      <c r="K200" s="44" t="s">
        <v>732</v>
      </c>
      <c r="L200" s="9" t="str">
        <f t="shared" si="28"/>
        <v>Yes</v>
      </c>
    </row>
    <row r="201" spans="1:12" x14ac:dyDescent="0.2">
      <c r="A201" s="2" t="s">
        <v>1379</v>
      </c>
      <c r="B201" s="34" t="s">
        <v>217</v>
      </c>
      <c r="C201" s="35">
        <v>165.6</v>
      </c>
      <c r="D201" s="43" t="str">
        <f t="shared" si="25"/>
        <v>N/A</v>
      </c>
      <c r="E201" s="35">
        <v>180.86666667</v>
      </c>
      <c r="F201" s="43" t="str">
        <f t="shared" si="26"/>
        <v>N/A</v>
      </c>
      <c r="G201" s="35">
        <v>55.235294117999999</v>
      </c>
      <c r="H201" s="43" t="str">
        <f t="shared" si="27"/>
        <v>N/A</v>
      </c>
      <c r="I201" s="12">
        <v>9.2189999999999994</v>
      </c>
      <c r="J201" s="12">
        <v>-69.5</v>
      </c>
      <c r="K201" s="44" t="s">
        <v>732</v>
      </c>
      <c r="L201" s="9" t="str">
        <f t="shared" si="28"/>
        <v>No</v>
      </c>
    </row>
    <row r="202" spans="1:12" x14ac:dyDescent="0.2">
      <c r="A202" s="2" t="s">
        <v>28</v>
      </c>
      <c r="B202" s="34" t="s">
        <v>217</v>
      </c>
      <c r="C202" s="8">
        <v>0.72377788320000003</v>
      </c>
      <c r="D202" s="43" t="str">
        <f t="shared" si="25"/>
        <v>N/A</v>
      </c>
      <c r="E202" s="8">
        <v>0.67539172719999996</v>
      </c>
      <c r="F202" s="43" t="str">
        <f t="shared" si="26"/>
        <v>N/A</v>
      </c>
      <c r="G202" s="8">
        <v>0.64649599170000005</v>
      </c>
      <c r="H202" s="43" t="str">
        <f t="shared" si="27"/>
        <v>N/A</v>
      </c>
      <c r="I202" s="12">
        <v>-6.69</v>
      </c>
      <c r="J202" s="12">
        <v>-4.28</v>
      </c>
      <c r="K202" s="44" t="s">
        <v>732</v>
      </c>
      <c r="L202" s="9" t="str">
        <f t="shared" si="28"/>
        <v>Yes</v>
      </c>
    </row>
    <row r="203" spans="1:12" x14ac:dyDescent="0.2">
      <c r="A203" s="2" t="s">
        <v>123</v>
      </c>
      <c r="B203" s="34" t="s">
        <v>217</v>
      </c>
      <c r="C203" s="35">
        <v>11</v>
      </c>
      <c r="D203" s="43" t="str">
        <f t="shared" ref="D203:D213" si="29">IF($B203="N/A","N/A",IF(C203&gt;10,"No",IF(C203&lt;-10,"No","Yes")))</f>
        <v>N/A</v>
      </c>
      <c r="E203" s="35">
        <v>0</v>
      </c>
      <c r="F203" s="43" t="str">
        <f t="shared" ref="F203:F213" si="30">IF($B203="N/A","N/A",IF(E203&gt;10,"No",IF(E203&lt;-10,"No","Yes")))</f>
        <v>N/A</v>
      </c>
      <c r="G203" s="35">
        <v>0</v>
      </c>
      <c r="H203" s="43" t="str">
        <f t="shared" ref="H203:H213" si="31">IF($B203="N/A","N/A",IF(G203&gt;10,"No",IF(G203&lt;-10,"No","Yes")))</f>
        <v>N/A</v>
      </c>
      <c r="I203" s="12">
        <v>-100</v>
      </c>
      <c r="J203" s="12" t="s">
        <v>1743</v>
      </c>
      <c r="K203" s="14" t="s">
        <v>217</v>
      </c>
      <c r="L203" s="9" t="str">
        <f t="shared" ref="L203:L213" si="32">IF(J203="Div by 0", "N/A", IF(K203="N/A","N/A", IF(J203&gt;VALUE(MID(K203,1,2)), "No", IF(J203&lt;-1*VALUE(MID(K203,1,2)), "No", "Yes"))))</f>
        <v>N/A</v>
      </c>
    </row>
    <row r="204" spans="1:12" x14ac:dyDescent="0.2">
      <c r="A204" s="2" t="s">
        <v>124</v>
      </c>
      <c r="B204" s="34" t="s">
        <v>217</v>
      </c>
      <c r="C204" s="35">
        <v>15</v>
      </c>
      <c r="D204" s="43" t="str">
        <f t="shared" si="29"/>
        <v>N/A</v>
      </c>
      <c r="E204" s="35">
        <v>13</v>
      </c>
      <c r="F204" s="43" t="str">
        <f t="shared" si="30"/>
        <v>N/A</v>
      </c>
      <c r="G204" s="35">
        <v>11</v>
      </c>
      <c r="H204" s="43" t="str">
        <f t="shared" si="31"/>
        <v>N/A</v>
      </c>
      <c r="I204" s="12">
        <v>-13.3</v>
      </c>
      <c r="J204" s="12">
        <v>-15.4</v>
      </c>
      <c r="K204" s="14" t="s">
        <v>217</v>
      </c>
      <c r="L204" s="9" t="str">
        <f t="shared" si="32"/>
        <v>N/A</v>
      </c>
    </row>
    <row r="205" spans="1:12" ht="25.5" x14ac:dyDescent="0.2">
      <c r="A205" s="2" t="s">
        <v>1627</v>
      </c>
      <c r="B205" s="34" t="s">
        <v>217</v>
      </c>
      <c r="C205" s="35">
        <v>11</v>
      </c>
      <c r="D205" s="43" t="str">
        <f t="shared" si="29"/>
        <v>N/A</v>
      </c>
      <c r="E205" s="35">
        <v>11</v>
      </c>
      <c r="F205" s="43" t="str">
        <f t="shared" si="30"/>
        <v>N/A</v>
      </c>
      <c r="G205" s="35">
        <v>11</v>
      </c>
      <c r="H205" s="43" t="str">
        <f t="shared" si="31"/>
        <v>N/A</v>
      </c>
      <c r="I205" s="12">
        <v>-44.4</v>
      </c>
      <c r="J205" s="12">
        <v>-20</v>
      </c>
      <c r="K205" s="14" t="s">
        <v>217</v>
      </c>
      <c r="L205" s="9" t="str">
        <f t="shared" si="32"/>
        <v>N/A</v>
      </c>
    </row>
    <row r="206" spans="1:12" ht="25.5" x14ac:dyDescent="0.2">
      <c r="A206" s="2" t="s">
        <v>1380</v>
      </c>
      <c r="B206" s="34" t="s">
        <v>217</v>
      </c>
      <c r="C206" s="35">
        <v>14</v>
      </c>
      <c r="D206" s="43" t="str">
        <f t="shared" si="29"/>
        <v>N/A</v>
      </c>
      <c r="E206" s="35">
        <v>65</v>
      </c>
      <c r="F206" s="43" t="str">
        <f t="shared" si="30"/>
        <v>N/A</v>
      </c>
      <c r="G206" s="35">
        <v>24</v>
      </c>
      <c r="H206" s="43" t="str">
        <f t="shared" si="31"/>
        <v>N/A</v>
      </c>
      <c r="I206" s="12">
        <v>364.3</v>
      </c>
      <c r="J206" s="12">
        <v>-63.1</v>
      </c>
      <c r="K206" s="14" t="s">
        <v>217</v>
      </c>
      <c r="L206" s="9" t="str">
        <f t="shared" si="32"/>
        <v>N/A</v>
      </c>
    </row>
    <row r="207" spans="1:12" x14ac:dyDescent="0.2">
      <c r="A207" s="2" t="s">
        <v>1628</v>
      </c>
      <c r="B207" s="34" t="s">
        <v>217</v>
      </c>
      <c r="C207" s="35">
        <v>11</v>
      </c>
      <c r="D207" s="43" t="str">
        <f t="shared" si="29"/>
        <v>N/A</v>
      </c>
      <c r="E207" s="35">
        <v>0</v>
      </c>
      <c r="F207" s="43" t="str">
        <f t="shared" si="30"/>
        <v>N/A</v>
      </c>
      <c r="G207" s="35">
        <v>11</v>
      </c>
      <c r="H207" s="43" t="str">
        <f t="shared" si="31"/>
        <v>N/A</v>
      </c>
      <c r="I207" s="12">
        <v>-100</v>
      </c>
      <c r="J207" s="12" t="s">
        <v>1743</v>
      </c>
      <c r="K207" s="14" t="s">
        <v>217</v>
      </c>
      <c r="L207" s="9" t="str">
        <f t="shared" si="32"/>
        <v>N/A</v>
      </c>
    </row>
    <row r="208" spans="1:12" x14ac:dyDescent="0.2">
      <c r="A208" s="2" t="s">
        <v>1629</v>
      </c>
      <c r="B208" s="34" t="s">
        <v>217</v>
      </c>
      <c r="C208" s="35">
        <v>65</v>
      </c>
      <c r="D208" s="43" t="str">
        <f t="shared" si="29"/>
        <v>N/A</v>
      </c>
      <c r="E208" s="35">
        <v>101</v>
      </c>
      <c r="F208" s="43" t="str">
        <f t="shared" si="30"/>
        <v>N/A</v>
      </c>
      <c r="G208" s="35">
        <v>107</v>
      </c>
      <c r="H208" s="43" t="str">
        <f t="shared" si="31"/>
        <v>N/A</v>
      </c>
      <c r="I208" s="12">
        <v>55.38</v>
      </c>
      <c r="J208" s="12">
        <v>5.9409999999999998</v>
      </c>
      <c r="K208" s="14" t="s">
        <v>217</v>
      </c>
      <c r="L208" s="9" t="str">
        <f t="shared" si="32"/>
        <v>N/A</v>
      </c>
    </row>
    <row r="209" spans="1:12" x14ac:dyDescent="0.2">
      <c r="A209" s="2" t="s">
        <v>125</v>
      </c>
      <c r="B209" s="34" t="s">
        <v>217</v>
      </c>
      <c r="C209" s="46">
        <v>2178143</v>
      </c>
      <c r="D209" s="43" t="str">
        <f t="shared" si="29"/>
        <v>N/A</v>
      </c>
      <c r="E209" s="46">
        <v>811086</v>
      </c>
      <c r="F209" s="43" t="str">
        <f t="shared" si="30"/>
        <v>N/A</v>
      </c>
      <c r="G209" s="46">
        <v>823821</v>
      </c>
      <c r="H209" s="43" t="str">
        <f t="shared" si="31"/>
        <v>N/A</v>
      </c>
      <c r="I209" s="12">
        <v>-62.8</v>
      </c>
      <c r="J209" s="12">
        <v>1.57</v>
      </c>
      <c r="K209" s="14" t="s">
        <v>217</v>
      </c>
      <c r="L209" s="9" t="str">
        <f t="shared" si="32"/>
        <v>N/A</v>
      </c>
    </row>
    <row r="210" spans="1:12" x14ac:dyDescent="0.2">
      <c r="A210" s="45" t="s">
        <v>1624</v>
      </c>
      <c r="B210" s="34" t="s">
        <v>217</v>
      </c>
      <c r="C210" s="46">
        <v>667760</v>
      </c>
      <c r="D210" s="43" t="str">
        <f t="shared" si="29"/>
        <v>N/A</v>
      </c>
      <c r="E210" s="46">
        <v>720085</v>
      </c>
      <c r="F210" s="43" t="str">
        <f t="shared" si="30"/>
        <v>N/A</v>
      </c>
      <c r="G210" s="46">
        <v>751326</v>
      </c>
      <c r="H210" s="43" t="str">
        <f t="shared" si="31"/>
        <v>N/A</v>
      </c>
      <c r="I210" s="12">
        <v>7.8360000000000003</v>
      </c>
      <c r="J210" s="12">
        <v>4.3390000000000004</v>
      </c>
      <c r="K210" s="14" t="s">
        <v>217</v>
      </c>
      <c r="L210" s="9" t="str">
        <f t="shared" si="32"/>
        <v>N/A</v>
      </c>
    </row>
    <row r="211" spans="1:12" x14ac:dyDescent="0.2">
      <c r="A211" s="45" t="s">
        <v>1381</v>
      </c>
      <c r="B211" s="34" t="s">
        <v>217</v>
      </c>
      <c r="C211" s="46">
        <v>324191</v>
      </c>
      <c r="D211" s="43" t="str">
        <f t="shared" si="29"/>
        <v>N/A</v>
      </c>
      <c r="E211" s="46">
        <v>488603</v>
      </c>
      <c r="F211" s="43" t="str">
        <f t="shared" si="30"/>
        <v>N/A</v>
      </c>
      <c r="G211" s="46">
        <v>311128</v>
      </c>
      <c r="H211" s="43" t="str">
        <f t="shared" si="31"/>
        <v>N/A</v>
      </c>
      <c r="I211" s="12">
        <v>50.71</v>
      </c>
      <c r="J211" s="12">
        <v>-36.299999999999997</v>
      </c>
      <c r="K211" s="14" t="s">
        <v>217</v>
      </c>
      <c r="L211" s="9" t="str">
        <f t="shared" si="32"/>
        <v>N/A</v>
      </c>
    </row>
    <row r="212" spans="1:12" x14ac:dyDescent="0.2">
      <c r="A212" s="45" t="s">
        <v>1618</v>
      </c>
      <c r="B212" s="34" t="s">
        <v>217</v>
      </c>
      <c r="C212" s="46">
        <v>473675</v>
      </c>
      <c r="D212" s="43" t="str">
        <f t="shared" si="29"/>
        <v>N/A</v>
      </c>
      <c r="E212" s="46">
        <v>175580</v>
      </c>
      <c r="F212" s="43" t="str">
        <f t="shared" si="30"/>
        <v>N/A</v>
      </c>
      <c r="G212" s="46">
        <v>210716</v>
      </c>
      <c r="H212" s="43" t="str">
        <f t="shared" si="31"/>
        <v>N/A</v>
      </c>
      <c r="I212" s="12">
        <v>-62.9</v>
      </c>
      <c r="J212" s="12">
        <v>20.010000000000002</v>
      </c>
      <c r="K212" s="14" t="s">
        <v>217</v>
      </c>
      <c r="L212" s="9" t="str">
        <f t="shared" si="32"/>
        <v>N/A</v>
      </c>
    </row>
    <row r="213" spans="1:12" x14ac:dyDescent="0.2">
      <c r="A213" s="45" t="s">
        <v>1619</v>
      </c>
      <c r="B213" s="34" t="s">
        <v>217</v>
      </c>
      <c r="C213" s="46">
        <v>2178143</v>
      </c>
      <c r="D213" s="43" t="str">
        <f t="shared" si="29"/>
        <v>N/A</v>
      </c>
      <c r="E213" s="46">
        <v>382683</v>
      </c>
      <c r="F213" s="43" t="str">
        <f t="shared" si="30"/>
        <v>N/A</v>
      </c>
      <c r="G213" s="46">
        <v>448339</v>
      </c>
      <c r="H213" s="43" t="str">
        <f t="shared" si="31"/>
        <v>N/A</v>
      </c>
      <c r="I213" s="12">
        <v>-82.4</v>
      </c>
      <c r="J213" s="12">
        <v>17.16</v>
      </c>
      <c r="K213" s="14" t="s">
        <v>217</v>
      </c>
      <c r="L213" s="9" t="str">
        <f t="shared" si="32"/>
        <v>N/A</v>
      </c>
    </row>
    <row r="214" spans="1:12" ht="25.5" x14ac:dyDescent="0.2">
      <c r="A214" s="2" t="s">
        <v>1382</v>
      </c>
      <c r="B214" s="34" t="s">
        <v>217</v>
      </c>
      <c r="C214" s="46">
        <v>93999</v>
      </c>
      <c r="D214" s="43" t="str">
        <f t="shared" ref="D214:D228" si="33">IF($B214="N/A","N/A",IF(C214&gt;10,"No",IF(C214&lt;-10,"No","Yes")))</f>
        <v>N/A</v>
      </c>
      <c r="E214" s="46">
        <v>99409</v>
      </c>
      <c r="F214" s="43" t="str">
        <f t="shared" ref="F214:F228" si="34">IF($B214="N/A","N/A",IF(E214&gt;10,"No",IF(E214&lt;-10,"No","Yes")))</f>
        <v>N/A</v>
      </c>
      <c r="G214" s="46">
        <v>87916</v>
      </c>
      <c r="H214" s="43" t="str">
        <f t="shared" ref="H214:H228" si="35">IF($B214="N/A","N/A",IF(G214&gt;10,"No",IF(G214&lt;-10,"No","Yes")))</f>
        <v>N/A</v>
      </c>
      <c r="I214" s="12">
        <v>5.7549999999999999</v>
      </c>
      <c r="J214" s="12">
        <v>-11.6</v>
      </c>
      <c r="K214" s="44" t="s">
        <v>732</v>
      </c>
      <c r="L214" s="9" t="str">
        <f t="shared" ref="L214:L228" si="36">IF(J214="Div by 0", "N/A", IF(K214="N/A","N/A", IF(J214&gt;VALUE(MID(K214,1,2)), "No", IF(J214&lt;-1*VALUE(MID(K214,1,2)), "No", "Yes"))))</f>
        <v>Yes</v>
      </c>
    </row>
    <row r="215" spans="1:12" x14ac:dyDescent="0.2">
      <c r="A215" s="58" t="s">
        <v>649</v>
      </c>
      <c r="B215" s="34" t="s">
        <v>217</v>
      </c>
      <c r="C215" s="35">
        <v>279</v>
      </c>
      <c r="D215" s="43" t="str">
        <f t="shared" si="33"/>
        <v>N/A</v>
      </c>
      <c r="E215" s="35">
        <v>379</v>
      </c>
      <c r="F215" s="43" t="str">
        <f t="shared" si="34"/>
        <v>N/A</v>
      </c>
      <c r="G215" s="35">
        <v>446</v>
      </c>
      <c r="H215" s="43" t="str">
        <f t="shared" si="35"/>
        <v>N/A</v>
      </c>
      <c r="I215" s="12">
        <v>35.840000000000003</v>
      </c>
      <c r="J215" s="12">
        <v>17.68</v>
      </c>
      <c r="K215" s="44" t="s">
        <v>732</v>
      </c>
      <c r="L215" s="9" t="str">
        <f t="shared" si="36"/>
        <v>Yes</v>
      </c>
    </row>
    <row r="216" spans="1:12" ht="25.5" x14ac:dyDescent="0.2">
      <c r="A216" s="4" t="s">
        <v>1383</v>
      </c>
      <c r="B216" s="34" t="s">
        <v>217</v>
      </c>
      <c r="C216" s="46">
        <v>336.91397848999998</v>
      </c>
      <c r="D216" s="43" t="str">
        <f t="shared" si="33"/>
        <v>N/A</v>
      </c>
      <c r="E216" s="46">
        <v>262.29287599000003</v>
      </c>
      <c r="F216" s="43" t="str">
        <f t="shared" si="34"/>
        <v>N/A</v>
      </c>
      <c r="G216" s="46">
        <v>197.12107623</v>
      </c>
      <c r="H216" s="43" t="str">
        <f t="shared" si="35"/>
        <v>N/A</v>
      </c>
      <c r="I216" s="12">
        <v>-22.1</v>
      </c>
      <c r="J216" s="12">
        <v>-24.8</v>
      </c>
      <c r="K216" s="44" t="s">
        <v>732</v>
      </c>
      <c r="L216" s="9" t="str">
        <f t="shared" si="36"/>
        <v>Yes</v>
      </c>
    </row>
    <row r="217" spans="1:12" ht="25.5" x14ac:dyDescent="0.2">
      <c r="A217" s="2" t="s">
        <v>1384</v>
      </c>
      <c r="B217" s="34" t="s">
        <v>217</v>
      </c>
      <c r="C217" s="46">
        <v>0</v>
      </c>
      <c r="D217" s="43" t="str">
        <f t="shared" si="33"/>
        <v>N/A</v>
      </c>
      <c r="E217" s="46">
        <v>0</v>
      </c>
      <c r="F217" s="43" t="str">
        <f t="shared" si="34"/>
        <v>N/A</v>
      </c>
      <c r="G217" s="46">
        <v>0</v>
      </c>
      <c r="H217" s="43" t="str">
        <f t="shared" si="35"/>
        <v>N/A</v>
      </c>
      <c r="I217" s="12" t="s">
        <v>1743</v>
      </c>
      <c r="J217" s="12" t="s">
        <v>1743</v>
      </c>
      <c r="K217" s="44" t="s">
        <v>732</v>
      </c>
      <c r="L217" s="9" t="str">
        <f t="shared" si="36"/>
        <v>N/A</v>
      </c>
    </row>
    <row r="218" spans="1:12" x14ac:dyDescent="0.2">
      <c r="A218" s="4" t="s">
        <v>516</v>
      </c>
      <c r="B218" s="34" t="s">
        <v>217</v>
      </c>
      <c r="C218" s="35">
        <v>0</v>
      </c>
      <c r="D218" s="43" t="str">
        <f t="shared" si="33"/>
        <v>N/A</v>
      </c>
      <c r="E218" s="35">
        <v>0</v>
      </c>
      <c r="F218" s="43" t="str">
        <f t="shared" si="34"/>
        <v>N/A</v>
      </c>
      <c r="G218" s="35">
        <v>0</v>
      </c>
      <c r="H218" s="43" t="str">
        <f t="shared" si="35"/>
        <v>N/A</v>
      </c>
      <c r="I218" s="12" t="s">
        <v>1743</v>
      </c>
      <c r="J218" s="12" t="s">
        <v>1743</v>
      </c>
      <c r="K218" s="44" t="s">
        <v>732</v>
      </c>
      <c r="L218" s="9" t="str">
        <f t="shared" si="36"/>
        <v>N/A</v>
      </c>
    </row>
    <row r="219" spans="1:12" ht="25.5" x14ac:dyDescent="0.2">
      <c r="A219" s="2" t="s">
        <v>1385</v>
      </c>
      <c r="B219" s="34" t="s">
        <v>217</v>
      </c>
      <c r="C219" s="46" t="s">
        <v>1743</v>
      </c>
      <c r="D219" s="43" t="str">
        <f t="shared" si="33"/>
        <v>N/A</v>
      </c>
      <c r="E219" s="46" t="s">
        <v>1743</v>
      </c>
      <c r="F219" s="43" t="str">
        <f t="shared" si="34"/>
        <v>N/A</v>
      </c>
      <c r="G219" s="46" t="s">
        <v>1743</v>
      </c>
      <c r="H219" s="43" t="str">
        <f t="shared" si="35"/>
        <v>N/A</v>
      </c>
      <c r="I219" s="12" t="s">
        <v>1743</v>
      </c>
      <c r="J219" s="12" t="s">
        <v>1743</v>
      </c>
      <c r="K219" s="44" t="s">
        <v>732</v>
      </c>
      <c r="L219" s="9" t="str">
        <f t="shared" si="36"/>
        <v>N/A</v>
      </c>
    </row>
    <row r="220" spans="1:12" ht="25.5" x14ac:dyDescent="0.2">
      <c r="A220" s="2" t="s">
        <v>1386</v>
      </c>
      <c r="B220" s="34" t="s">
        <v>217</v>
      </c>
      <c r="C220" s="46">
        <v>5759451</v>
      </c>
      <c r="D220" s="43" t="str">
        <f t="shared" si="33"/>
        <v>N/A</v>
      </c>
      <c r="E220" s="46">
        <v>5867254</v>
      </c>
      <c r="F220" s="43" t="str">
        <f t="shared" si="34"/>
        <v>N/A</v>
      </c>
      <c r="G220" s="46">
        <v>5891492</v>
      </c>
      <c r="H220" s="43" t="str">
        <f t="shared" si="35"/>
        <v>N/A</v>
      </c>
      <c r="I220" s="12">
        <v>1.8720000000000001</v>
      </c>
      <c r="J220" s="12">
        <v>0.41310000000000002</v>
      </c>
      <c r="K220" s="44" t="s">
        <v>732</v>
      </c>
      <c r="L220" s="9" t="str">
        <f t="shared" si="36"/>
        <v>Yes</v>
      </c>
    </row>
    <row r="221" spans="1:12" x14ac:dyDescent="0.2">
      <c r="A221" s="4" t="s">
        <v>517</v>
      </c>
      <c r="B221" s="34" t="s">
        <v>217</v>
      </c>
      <c r="C221" s="35">
        <v>7594</v>
      </c>
      <c r="D221" s="43" t="str">
        <f t="shared" si="33"/>
        <v>N/A</v>
      </c>
      <c r="E221" s="35">
        <v>7611</v>
      </c>
      <c r="F221" s="43" t="str">
        <f t="shared" si="34"/>
        <v>N/A</v>
      </c>
      <c r="G221" s="35">
        <v>8309</v>
      </c>
      <c r="H221" s="43" t="str">
        <f t="shared" si="35"/>
        <v>N/A</v>
      </c>
      <c r="I221" s="12">
        <v>0.22389999999999999</v>
      </c>
      <c r="J221" s="12">
        <v>9.1709999999999994</v>
      </c>
      <c r="K221" s="44" t="s">
        <v>732</v>
      </c>
      <c r="L221" s="9" t="str">
        <f t="shared" si="36"/>
        <v>Yes</v>
      </c>
    </row>
    <row r="222" spans="1:12" ht="25.5" x14ac:dyDescent="0.2">
      <c r="A222" s="2" t="s">
        <v>1387</v>
      </c>
      <c r="B222" s="34" t="s">
        <v>217</v>
      </c>
      <c r="C222" s="46">
        <v>758.42125362000002</v>
      </c>
      <c r="D222" s="43" t="str">
        <f t="shared" si="33"/>
        <v>N/A</v>
      </c>
      <c r="E222" s="46">
        <v>770.89134148000005</v>
      </c>
      <c r="F222" s="43" t="str">
        <f t="shared" si="34"/>
        <v>N/A</v>
      </c>
      <c r="G222" s="46">
        <v>709.04946443999995</v>
      </c>
      <c r="H222" s="43" t="str">
        <f t="shared" si="35"/>
        <v>N/A</v>
      </c>
      <c r="I222" s="12">
        <v>1.6439999999999999</v>
      </c>
      <c r="J222" s="12">
        <v>-8.02</v>
      </c>
      <c r="K222" s="44" t="s">
        <v>732</v>
      </c>
      <c r="L222" s="9" t="str">
        <f t="shared" si="36"/>
        <v>Yes</v>
      </c>
    </row>
    <row r="223" spans="1:12" ht="25.5" x14ac:dyDescent="0.2">
      <c r="A223" s="2" t="s">
        <v>1388</v>
      </c>
      <c r="B223" s="34" t="s">
        <v>217</v>
      </c>
      <c r="C223" s="46">
        <v>0</v>
      </c>
      <c r="D223" s="43" t="str">
        <f t="shared" si="33"/>
        <v>N/A</v>
      </c>
      <c r="E223" s="46">
        <v>0</v>
      </c>
      <c r="F223" s="43" t="str">
        <f t="shared" si="34"/>
        <v>N/A</v>
      </c>
      <c r="G223" s="46">
        <v>0</v>
      </c>
      <c r="H223" s="43" t="str">
        <f t="shared" si="35"/>
        <v>N/A</v>
      </c>
      <c r="I223" s="12" t="s">
        <v>1743</v>
      </c>
      <c r="J223" s="12" t="s">
        <v>1743</v>
      </c>
      <c r="K223" s="44" t="s">
        <v>732</v>
      </c>
      <c r="L223" s="9" t="str">
        <f t="shared" si="36"/>
        <v>N/A</v>
      </c>
    </row>
    <row r="224" spans="1:12" x14ac:dyDescent="0.2">
      <c r="A224" s="2" t="s">
        <v>518</v>
      </c>
      <c r="B224" s="34" t="s">
        <v>217</v>
      </c>
      <c r="C224" s="35">
        <v>0</v>
      </c>
      <c r="D224" s="43" t="str">
        <f t="shared" si="33"/>
        <v>N/A</v>
      </c>
      <c r="E224" s="35">
        <v>0</v>
      </c>
      <c r="F224" s="43" t="str">
        <f t="shared" si="34"/>
        <v>N/A</v>
      </c>
      <c r="G224" s="35">
        <v>0</v>
      </c>
      <c r="H224" s="43" t="str">
        <f t="shared" si="35"/>
        <v>N/A</v>
      </c>
      <c r="I224" s="12" t="s">
        <v>1743</v>
      </c>
      <c r="J224" s="12" t="s">
        <v>1743</v>
      </c>
      <c r="K224" s="44" t="s">
        <v>732</v>
      </c>
      <c r="L224" s="9" t="str">
        <f t="shared" si="36"/>
        <v>N/A</v>
      </c>
    </row>
    <row r="225" spans="1:12" ht="25.5" x14ac:dyDescent="0.2">
      <c r="A225" s="2" t="s">
        <v>1389</v>
      </c>
      <c r="B225" s="34" t="s">
        <v>217</v>
      </c>
      <c r="C225" s="46" t="s">
        <v>1743</v>
      </c>
      <c r="D225" s="43" t="str">
        <f t="shared" si="33"/>
        <v>N/A</v>
      </c>
      <c r="E225" s="46" t="s">
        <v>1743</v>
      </c>
      <c r="F225" s="43" t="str">
        <f t="shared" si="34"/>
        <v>N/A</v>
      </c>
      <c r="G225" s="46" t="s">
        <v>1743</v>
      </c>
      <c r="H225" s="43" t="str">
        <f t="shared" si="35"/>
        <v>N/A</v>
      </c>
      <c r="I225" s="12" t="s">
        <v>1743</v>
      </c>
      <c r="J225" s="12" t="s">
        <v>1743</v>
      </c>
      <c r="K225" s="44" t="s">
        <v>732</v>
      </c>
      <c r="L225" s="9" t="str">
        <f t="shared" si="36"/>
        <v>N/A</v>
      </c>
    </row>
    <row r="226" spans="1:12" ht="25.5" x14ac:dyDescent="0.2">
      <c r="A226" s="2" t="s">
        <v>1390</v>
      </c>
      <c r="B226" s="34" t="s">
        <v>217</v>
      </c>
      <c r="C226" s="46">
        <v>62230688</v>
      </c>
      <c r="D226" s="43" t="str">
        <f t="shared" si="33"/>
        <v>N/A</v>
      </c>
      <c r="E226" s="46">
        <v>82735626</v>
      </c>
      <c r="F226" s="43" t="str">
        <f t="shared" si="34"/>
        <v>N/A</v>
      </c>
      <c r="G226" s="46">
        <v>90284199</v>
      </c>
      <c r="H226" s="43" t="str">
        <f t="shared" si="35"/>
        <v>N/A</v>
      </c>
      <c r="I226" s="12">
        <v>32.950000000000003</v>
      </c>
      <c r="J226" s="12">
        <v>9.1240000000000006</v>
      </c>
      <c r="K226" s="44" t="s">
        <v>732</v>
      </c>
      <c r="L226" s="9" t="str">
        <f t="shared" si="36"/>
        <v>Yes</v>
      </c>
    </row>
    <row r="227" spans="1:12" ht="25.5" x14ac:dyDescent="0.2">
      <c r="A227" s="2" t="s">
        <v>519</v>
      </c>
      <c r="B227" s="34" t="s">
        <v>217</v>
      </c>
      <c r="C227" s="35">
        <v>1081</v>
      </c>
      <c r="D227" s="43" t="str">
        <f t="shared" si="33"/>
        <v>N/A</v>
      </c>
      <c r="E227" s="35">
        <v>1773</v>
      </c>
      <c r="F227" s="43" t="str">
        <f t="shared" si="34"/>
        <v>N/A</v>
      </c>
      <c r="G227" s="35">
        <v>1650</v>
      </c>
      <c r="H227" s="43" t="str">
        <f t="shared" si="35"/>
        <v>N/A</v>
      </c>
      <c r="I227" s="12">
        <v>64.010000000000005</v>
      </c>
      <c r="J227" s="12">
        <v>-6.94</v>
      </c>
      <c r="K227" s="44" t="s">
        <v>732</v>
      </c>
      <c r="L227" s="9" t="str">
        <f t="shared" si="36"/>
        <v>Yes</v>
      </c>
    </row>
    <row r="228" spans="1:12" ht="25.5" x14ac:dyDescent="0.2">
      <c r="A228" s="2" t="s">
        <v>1391</v>
      </c>
      <c r="B228" s="34" t="s">
        <v>217</v>
      </c>
      <c r="C228" s="46">
        <v>57567.703977999998</v>
      </c>
      <c r="D228" s="43" t="str">
        <f t="shared" si="33"/>
        <v>N/A</v>
      </c>
      <c r="E228" s="46">
        <v>46664.199661999999</v>
      </c>
      <c r="F228" s="43" t="str">
        <f t="shared" si="34"/>
        <v>N/A</v>
      </c>
      <c r="G228" s="46">
        <v>54717.696364000003</v>
      </c>
      <c r="H228" s="43" t="str">
        <f t="shared" si="35"/>
        <v>N/A</v>
      </c>
      <c r="I228" s="12">
        <v>-18.899999999999999</v>
      </c>
      <c r="J228" s="12">
        <v>17.260000000000002</v>
      </c>
      <c r="K228" s="44" t="s">
        <v>732</v>
      </c>
      <c r="L228" s="9" t="str">
        <f t="shared" si="36"/>
        <v>Yes</v>
      </c>
    </row>
    <row r="229" spans="1:12" x14ac:dyDescent="0.2">
      <c r="A229" s="2" t="s">
        <v>1392</v>
      </c>
      <c r="B229" s="34" t="s">
        <v>217</v>
      </c>
      <c r="C229" s="51">
        <v>88469792</v>
      </c>
      <c r="D229" s="43" t="str">
        <f t="shared" ref="D229:D252" si="37">IF($B229="N/A","N/A",IF(C229&gt;10,"No",IF(C229&lt;-10,"No","Yes")))</f>
        <v>N/A</v>
      </c>
      <c r="E229" s="51">
        <v>118998004</v>
      </c>
      <c r="F229" s="43" t="str">
        <f t="shared" ref="F229:F252" si="38">IF($B229="N/A","N/A",IF(E229&gt;10,"No",IF(E229&lt;-10,"No","Yes")))</f>
        <v>N/A</v>
      </c>
      <c r="G229" s="51">
        <v>141282809</v>
      </c>
      <c r="H229" s="43" t="str">
        <f t="shared" ref="H229:H252" si="39">IF($B229="N/A","N/A",IF(G229&gt;10,"No",IF(G229&lt;-10,"No","Yes")))</f>
        <v>N/A</v>
      </c>
      <c r="I229" s="12">
        <v>34.51</v>
      </c>
      <c r="J229" s="12">
        <v>18.73</v>
      </c>
      <c r="K229" s="44" t="s">
        <v>732</v>
      </c>
      <c r="L229" s="9" t="str">
        <f t="shared" ref="L229:L252" si="40">IF(J229="Div by 0", "N/A", IF(K229="N/A","N/A", IF(J229&gt;VALUE(MID(K229,1,2)), "No", IF(J229&lt;-1*VALUE(MID(K229,1,2)), "No", "Yes"))))</f>
        <v>Yes</v>
      </c>
    </row>
    <row r="230" spans="1:12" x14ac:dyDescent="0.2">
      <c r="A230" s="4" t="s">
        <v>1393</v>
      </c>
      <c r="B230" s="34" t="s">
        <v>217</v>
      </c>
      <c r="C230" s="49">
        <v>2253</v>
      </c>
      <c r="D230" s="43" t="str">
        <f t="shared" si="37"/>
        <v>N/A</v>
      </c>
      <c r="E230" s="49">
        <v>2941</v>
      </c>
      <c r="F230" s="43" t="str">
        <f t="shared" si="38"/>
        <v>N/A</v>
      </c>
      <c r="G230" s="49">
        <v>3544</v>
      </c>
      <c r="H230" s="43" t="str">
        <f t="shared" si="39"/>
        <v>N/A</v>
      </c>
      <c r="I230" s="12">
        <v>30.54</v>
      </c>
      <c r="J230" s="12">
        <v>20.5</v>
      </c>
      <c r="K230" s="44" t="s">
        <v>732</v>
      </c>
      <c r="L230" s="9" t="str">
        <f t="shared" si="40"/>
        <v>Yes</v>
      </c>
    </row>
    <row r="231" spans="1:12" x14ac:dyDescent="0.2">
      <c r="A231" s="4" t="s">
        <v>1394</v>
      </c>
      <c r="B231" s="34" t="s">
        <v>217</v>
      </c>
      <c r="C231" s="51">
        <v>39267.550820999997</v>
      </c>
      <c r="D231" s="43" t="str">
        <f t="shared" si="37"/>
        <v>N/A</v>
      </c>
      <c r="E231" s="51">
        <v>40461.749065000004</v>
      </c>
      <c r="F231" s="43" t="str">
        <f t="shared" si="38"/>
        <v>N/A</v>
      </c>
      <c r="G231" s="51">
        <v>39865.352426999998</v>
      </c>
      <c r="H231" s="43" t="str">
        <f t="shared" si="39"/>
        <v>N/A</v>
      </c>
      <c r="I231" s="12">
        <v>3.0409999999999999</v>
      </c>
      <c r="J231" s="12">
        <v>-1.47</v>
      </c>
      <c r="K231" s="44" t="s">
        <v>732</v>
      </c>
      <c r="L231" s="9" t="str">
        <f t="shared" si="40"/>
        <v>Yes</v>
      </c>
    </row>
    <row r="232" spans="1:12" ht="25.5" x14ac:dyDescent="0.2">
      <c r="A232" s="4" t="s">
        <v>1395</v>
      </c>
      <c r="B232" s="34" t="s">
        <v>217</v>
      </c>
      <c r="C232" s="51">
        <v>26557.650685000001</v>
      </c>
      <c r="D232" s="43" t="str">
        <f t="shared" si="37"/>
        <v>N/A</v>
      </c>
      <c r="E232" s="51">
        <v>26148.910447999999</v>
      </c>
      <c r="F232" s="43" t="str">
        <f t="shared" si="38"/>
        <v>N/A</v>
      </c>
      <c r="G232" s="51">
        <v>17187.264150999999</v>
      </c>
      <c r="H232" s="43" t="str">
        <f t="shared" si="39"/>
        <v>N/A</v>
      </c>
      <c r="I232" s="12">
        <v>-1.54</v>
      </c>
      <c r="J232" s="12">
        <v>-34.299999999999997</v>
      </c>
      <c r="K232" s="44" t="s">
        <v>732</v>
      </c>
      <c r="L232" s="9" t="str">
        <f t="shared" si="40"/>
        <v>No</v>
      </c>
    </row>
    <row r="233" spans="1:12" ht="25.5" x14ac:dyDescent="0.2">
      <c r="A233" s="4" t="s">
        <v>1396</v>
      </c>
      <c r="B233" s="34" t="s">
        <v>217</v>
      </c>
      <c r="C233" s="51">
        <v>40462.973987999998</v>
      </c>
      <c r="D233" s="43" t="str">
        <f t="shared" si="37"/>
        <v>N/A</v>
      </c>
      <c r="E233" s="51">
        <v>41229.860801000003</v>
      </c>
      <c r="F233" s="43" t="str">
        <f t="shared" si="38"/>
        <v>N/A</v>
      </c>
      <c r="G233" s="51">
        <v>40514.573142000001</v>
      </c>
      <c r="H233" s="43" t="str">
        <f t="shared" si="39"/>
        <v>N/A</v>
      </c>
      <c r="I233" s="12">
        <v>1.895</v>
      </c>
      <c r="J233" s="12">
        <v>-1.73</v>
      </c>
      <c r="K233" s="44" t="s">
        <v>732</v>
      </c>
      <c r="L233" s="9" t="str">
        <f t="shared" si="40"/>
        <v>Yes</v>
      </c>
    </row>
    <row r="234" spans="1:12" x14ac:dyDescent="0.2">
      <c r="A234" s="4" t="s">
        <v>1397</v>
      </c>
      <c r="B234" s="34" t="s">
        <v>217</v>
      </c>
      <c r="C234" s="51">
        <v>21764.7</v>
      </c>
      <c r="D234" s="43" t="str">
        <f t="shared" si="37"/>
        <v>N/A</v>
      </c>
      <c r="E234" s="51">
        <v>47204.800000000003</v>
      </c>
      <c r="F234" s="43" t="str">
        <f t="shared" si="38"/>
        <v>N/A</v>
      </c>
      <c r="G234" s="51">
        <v>54032.800000000003</v>
      </c>
      <c r="H234" s="43" t="str">
        <f t="shared" si="39"/>
        <v>N/A</v>
      </c>
      <c r="I234" s="12">
        <v>116.9</v>
      </c>
      <c r="J234" s="12">
        <v>14.46</v>
      </c>
      <c r="K234" s="44" t="s">
        <v>732</v>
      </c>
      <c r="L234" s="9" t="str">
        <f t="shared" si="40"/>
        <v>Yes</v>
      </c>
    </row>
    <row r="235" spans="1:12" ht="25.5" x14ac:dyDescent="0.2">
      <c r="A235" s="4" t="s">
        <v>1398</v>
      </c>
      <c r="B235" s="34" t="s">
        <v>217</v>
      </c>
      <c r="C235" s="51">
        <v>14177</v>
      </c>
      <c r="D235" s="43" t="str">
        <f t="shared" si="37"/>
        <v>N/A</v>
      </c>
      <c r="E235" s="51">
        <v>15682.142857000001</v>
      </c>
      <c r="F235" s="43" t="str">
        <f t="shared" si="38"/>
        <v>N/A</v>
      </c>
      <c r="G235" s="51">
        <v>11296.9375</v>
      </c>
      <c r="H235" s="43" t="str">
        <f t="shared" si="39"/>
        <v>N/A</v>
      </c>
      <c r="I235" s="12">
        <v>10.62</v>
      </c>
      <c r="J235" s="12">
        <v>-28</v>
      </c>
      <c r="K235" s="44" t="s">
        <v>732</v>
      </c>
      <c r="L235" s="9" t="str">
        <f t="shared" si="40"/>
        <v>Yes</v>
      </c>
    </row>
    <row r="236" spans="1:12" x14ac:dyDescent="0.2">
      <c r="A236" s="4" t="s">
        <v>1399</v>
      </c>
      <c r="B236" s="34" t="s">
        <v>217</v>
      </c>
      <c r="C236" s="43">
        <v>6.6830802087999999</v>
      </c>
      <c r="D236" s="43" t="str">
        <f t="shared" si="37"/>
        <v>N/A</v>
      </c>
      <c r="E236" s="43">
        <v>8.8281203097999992</v>
      </c>
      <c r="F236" s="43" t="str">
        <f t="shared" si="38"/>
        <v>N/A</v>
      </c>
      <c r="G236" s="43">
        <v>9.1647271786999998</v>
      </c>
      <c r="H236" s="43" t="str">
        <f t="shared" si="39"/>
        <v>N/A</v>
      </c>
      <c r="I236" s="12">
        <v>32.1</v>
      </c>
      <c r="J236" s="12">
        <v>3.8130000000000002</v>
      </c>
      <c r="K236" s="44" t="s">
        <v>732</v>
      </c>
      <c r="L236" s="9" t="str">
        <f t="shared" si="40"/>
        <v>Yes</v>
      </c>
    </row>
    <row r="237" spans="1:12" x14ac:dyDescent="0.2">
      <c r="A237" s="4" t="s">
        <v>1400</v>
      </c>
      <c r="B237" s="34" t="s">
        <v>217</v>
      </c>
      <c r="C237" s="43">
        <v>12.258606213</v>
      </c>
      <c r="D237" s="43" t="str">
        <f t="shared" si="37"/>
        <v>N/A</v>
      </c>
      <c r="E237" s="43">
        <v>12.897016362</v>
      </c>
      <c r="F237" s="43" t="str">
        <f t="shared" si="38"/>
        <v>N/A</v>
      </c>
      <c r="G237" s="43">
        <v>5.4358974359000003</v>
      </c>
      <c r="H237" s="43" t="str">
        <f t="shared" si="39"/>
        <v>N/A</v>
      </c>
      <c r="I237" s="12">
        <v>5.2080000000000002</v>
      </c>
      <c r="J237" s="12">
        <v>-57.9</v>
      </c>
      <c r="K237" s="44" t="s">
        <v>732</v>
      </c>
      <c r="L237" s="9" t="str">
        <f t="shared" si="40"/>
        <v>No</v>
      </c>
    </row>
    <row r="238" spans="1:12" x14ac:dyDescent="0.2">
      <c r="A238" s="58" t="s">
        <v>1401</v>
      </c>
      <c r="B238" s="34" t="s">
        <v>217</v>
      </c>
      <c r="C238" s="43">
        <v>8.9367197589000007</v>
      </c>
      <c r="D238" s="43" t="str">
        <f t="shared" si="37"/>
        <v>N/A</v>
      </c>
      <c r="E238" s="43">
        <v>11.670384243000001</v>
      </c>
      <c r="F238" s="43" t="str">
        <f t="shared" si="38"/>
        <v>N/A</v>
      </c>
      <c r="G238" s="43">
        <v>15.78388363</v>
      </c>
      <c r="H238" s="43" t="str">
        <f t="shared" si="39"/>
        <v>N/A</v>
      </c>
      <c r="I238" s="12">
        <v>30.59</v>
      </c>
      <c r="J238" s="12">
        <v>35.25</v>
      </c>
      <c r="K238" s="44" t="s">
        <v>732</v>
      </c>
      <c r="L238" s="9" t="str">
        <f t="shared" si="40"/>
        <v>No</v>
      </c>
    </row>
    <row r="239" spans="1:12" x14ac:dyDescent="0.2">
      <c r="A239" s="58" t="s">
        <v>1402</v>
      </c>
      <c r="B239" s="34" t="s">
        <v>217</v>
      </c>
      <c r="C239" s="43">
        <v>0.28998115120000001</v>
      </c>
      <c r="D239" s="43" t="str">
        <f t="shared" si="37"/>
        <v>N/A</v>
      </c>
      <c r="E239" s="43">
        <v>0.30974136600000002</v>
      </c>
      <c r="F239" s="43" t="str">
        <f t="shared" si="38"/>
        <v>N/A</v>
      </c>
      <c r="G239" s="43">
        <v>0.31434678739999999</v>
      </c>
      <c r="H239" s="43" t="str">
        <f t="shared" si="39"/>
        <v>N/A</v>
      </c>
      <c r="I239" s="12">
        <v>6.8140000000000001</v>
      </c>
      <c r="J239" s="12">
        <v>1.4870000000000001</v>
      </c>
      <c r="K239" s="44" t="s">
        <v>732</v>
      </c>
      <c r="L239" s="9" t="str">
        <f t="shared" si="40"/>
        <v>Yes</v>
      </c>
    </row>
    <row r="240" spans="1:12" x14ac:dyDescent="0.2">
      <c r="A240" s="58" t="s">
        <v>1403</v>
      </c>
      <c r="B240" s="34" t="s">
        <v>217</v>
      </c>
      <c r="C240" s="43">
        <v>0.45948203840000001</v>
      </c>
      <c r="D240" s="43" t="str">
        <f t="shared" si="37"/>
        <v>N/A</v>
      </c>
      <c r="E240" s="43">
        <v>0.68060281960000002</v>
      </c>
      <c r="F240" s="43" t="str">
        <f t="shared" si="38"/>
        <v>N/A</v>
      </c>
      <c r="G240" s="43">
        <v>0.593545196</v>
      </c>
      <c r="H240" s="43" t="str">
        <f t="shared" si="39"/>
        <v>N/A</v>
      </c>
      <c r="I240" s="12">
        <v>48.12</v>
      </c>
      <c r="J240" s="12">
        <v>-12.8</v>
      </c>
      <c r="K240" s="44" t="s">
        <v>732</v>
      </c>
      <c r="L240" s="9" t="str">
        <f t="shared" si="40"/>
        <v>Yes</v>
      </c>
    </row>
    <row r="241" spans="1:12" ht="25.5" x14ac:dyDescent="0.2">
      <c r="A241" s="58" t="s">
        <v>1404</v>
      </c>
      <c r="B241" s="34" t="s">
        <v>217</v>
      </c>
      <c r="C241" s="51">
        <v>62230688</v>
      </c>
      <c r="D241" s="43" t="str">
        <f t="shared" si="37"/>
        <v>N/A</v>
      </c>
      <c r="E241" s="51">
        <v>82735626</v>
      </c>
      <c r="F241" s="43" t="str">
        <f t="shared" si="38"/>
        <v>N/A</v>
      </c>
      <c r="G241" s="51">
        <v>90284199</v>
      </c>
      <c r="H241" s="43" t="str">
        <f t="shared" si="39"/>
        <v>N/A</v>
      </c>
      <c r="I241" s="12">
        <v>32.950000000000003</v>
      </c>
      <c r="J241" s="12">
        <v>9.1240000000000006</v>
      </c>
      <c r="K241" s="44" t="s">
        <v>732</v>
      </c>
      <c r="L241" s="9" t="str">
        <f t="shared" si="40"/>
        <v>Yes</v>
      </c>
    </row>
    <row r="242" spans="1:12" x14ac:dyDescent="0.2">
      <c r="A242" s="58" t="s">
        <v>1405</v>
      </c>
      <c r="B242" s="34" t="s">
        <v>217</v>
      </c>
      <c r="C242" s="49">
        <v>1081</v>
      </c>
      <c r="D242" s="43" t="str">
        <f t="shared" si="37"/>
        <v>N/A</v>
      </c>
      <c r="E242" s="49">
        <v>1773</v>
      </c>
      <c r="F242" s="43" t="str">
        <f t="shared" si="38"/>
        <v>N/A</v>
      </c>
      <c r="G242" s="49">
        <v>1650</v>
      </c>
      <c r="H242" s="43" t="str">
        <f t="shared" si="39"/>
        <v>N/A</v>
      </c>
      <c r="I242" s="12">
        <v>64.010000000000005</v>
      </c>
      <c r="J242" s="12">
        <v>-6.94</v>
      </c>
      <c r="K242" s="44" t="s">
        <v>732</v>
      </c>
      <c r="L242" s="9" t="str">
        <f t="shared" si="40"/>
        <v>Yes</v>
      </c>
    </row>
    <row r="243" spans="1:12" ht="25.5" x14ac:dyDescent="0.2">
      <c r="A243" s="58" t="s">
        <v>1406</v>
      </c>
      <c r="B243" s="34" t="s">
        <v>217</v>
      </c>
      <c r="C243" s="51">
        <v>57567.703977999998</v>
      </c>
      <c r="D243" s="43" t="str">
        <f t="shared" si="37"/>
        <v>N/A</v>
      </c>
      <c r="E243" s="51">
        <v>46664.199661999999</v>
      </c>
      <c r="F243" s="43" t="str">
        <f t="shared" si="38"/>
        <v>N/A</v>
      </c>
      <c r="G243" s="51">
        <v>54717.696364000003</v>
      </c>
      <c r="H243" s="43" t="str">
        <f t="shared" si="39"/>
        <v>N/A</v>
      </c>
      <c r="I243" s="12">
        <v>-18.899999999999999</v>
      </c>
      <c r="J243" s="12">
        <v>17.260000000000002</v>
      </c>
      <c r="K243" s="44" t="s">
        <v>732</v>
      </c>
      <c r="L243" s="9" t="str">
        <f t="shared" si="40"/>
        <v>Yes</v>
      </c>
    </row>
    <row r="244" spans="1:12" ht="25.5" x14ac:dyDescent="0.2">
      <c r="A244" s="58" t="s">
        <v>1407</v>
      </c>
      <c r="B244" s="34" t="s">
        <v>217</v>
      </c>
      <c r="C244" s="51">
        <v>21395.483145999999</v>
      </c>
      <c r="D244" s="43" t="str">
        <f t="shared" si="37"/>
        <v>N/A</v>
      </c>
      <c r="E244" s="51">
        <v>23803.611765000001</v>
      </c>
      <c r="F244" s="43" t="str">
        <f t="shared" si="38"/>
        <v>N/A</v>
      </c>
      <c r="G244" s="51">
        <v>10453.75</v>
      </c>
      <c r="H244" s="43" t="str">
        <f t="shared" si="39"/>
        <v>N/A</v>
      </c>
      <c r="I244" s="12">
        <v>11.26</v>
      </c>
      <c r="J244" s="12">
        <v>-56.1</v>
      </c>
      <c r="K244" s="44" t="s">
        <v>732</v>
      </c>
      <c r="L244" s="9" t="str">
        <f t="shared" si="40"/>
        <v>No</v>
      </c>
    </row>
    <row r="245" spans="1:12" ht="25.5" x14ac:dyDescent="0.2">
      <c r="A245" s="58" t="s">
        <v>1408</v>
      </c>
      <c r="B245" s="34" t="s">
        <v>217</v>
      </c>
      <c r="C245" s="51">
        <v>61383.419486999999</v>
      </c>
      <c r="D245" s="43" t="str">
        <f t="shared" si="37"/>
        <v>N/A</v>
      </c>
      <c r="E245" s="51">
        <v>47554.734048999999</v>
      </c>
      <c r="F245" s="43" t="str">
        <f t="shared" si="38"/>
        <v>N/A</v>
      </c>
      <c r="G245" s="51">
        <v>54906.437307</v>
      </c>
      <c r="H245" s="43" t="str">
        <f t="shared" si="39"/>
        <v>N/A</v>
      </c>
      <c r="I245" s="12">
        <v>-22.5</v>
      </c>
      <c r="J245" s="12">
        <v>15.46</v>
      </c>
      <c r="K245" s="44" t="s">
        <v>732</v>
      </c>
      <c r="L245" s="9" t="str">
        <f t="shared" si="40"/>
        <v>Yes</v>
      </c>
    </row>
    <row r="246" spans="1:12" ht="25.5" x14ac:dyDescent="0.2">
      <c r="A246" s="58" t="s">
        <v>1409</v>
      </c>
      <c r="B246" s="34" t="s">
        <v>217</v>
      </c>
      <c r="C246" s="51">
        <v>28928.428571</v>
      </c>
      <c r="D246" s="43" t="str">
        <f t="shared" si="37"/>
        <v>N/A</v>
      </c>
      <c r="E246" s="51">
        <v>109958</v>
      </c>
      <c r="F246" s="43" t="str">
        <f t="shared" si="38"/>
        <v>N/A</v>
      </c>
      <c r="G246" s="51">
        <v>96897.692307999998</v>
      </c>
      <c r="H246" s="43" t="str">
        <f t="shared" si="39"/>
        <v>N/A</v>
      </c>
      <c r="I246" s="12">
        <v>280.10000000000002</v>
      </c>
      <c r="J246" s="12">
        <v>-11.9</v>
      </c>
      <c r="K246" s="44" t="s">
        <v>732</v>
      </c>
      <c r="L246" s="9" t="str">
        <f t="shared" si="40"/>
        <v>Yes</v>
      </c>
    </row>
    <row r="247" spans="1:12" ht="25.5" x14ac:dyDescent="0.2">
      <c r="A247" s="58" t="s">
        <v>1410</v>
      </c>
      <c r="B247" s="34" t="s">
        <v>217</v>
      </c>
      <c r="C247" s="51">
        <v>24219.333332999999</v>
      </c>
      <c r="D247" s="43" t="str">
        <f t="shared" si="37"/>
        <v>N/A</v>
      </c>
      <c r="E247" s="51">
        <v>27788.666667000001</v>
      </c>
      <c r="F247" s="43" t="str">
        <f t="shared" si="38"/>
        <v>N/A</v>
      </c>
      <c r="G247" s="51">
        <v>927</v>
      </c>
      <c r="H247" s="43" t="str">
        <f t="shared" si="39"/>
        <v>N/A</v>
      </c>
      <c r="I247" s="12">
        <v>14.74</v>
      </c>
      <c r="J247" s="12">
        <v>-96.7</v>
      </c>
      <c r="K247" s="44" t="s">
        <v>732</v>
      </c>
      <c r="L247" s="9" t="str">
        <f t="shared" si="40"/>
        <v>No</v>
      </c>
    </row>
    <row r="248" spans="1:12" ht="25.5" x14ac:dyDescent="0.2">
      <c r="A248" s="58" t="s">
        <v>1411</v>
      </c>
      <c r="B248" s="34" t="s">
        <v>217</v>
      </c>
      <c r="C248" s="43">
        <v>3.2065733270000001</v>
      </c>
      <c r="D248" s="43" t="str">
        <f t="shared" si="37"/>
        <v>N/A</v>
      </c>
      <c r="E248" s="43">
        <v>5.3220868104000001</v>
      </c>
      <c r="F248" s="43" t="str">
        <f t="shared" si="38"/>
        <v>N/A</v>
      </c>
      <c r="G248" s="43">
        <v>4.2668735454000002</v>
      </c>
      <c r="H248" s="43" t="str">
        <f t="shared" si="39"/>
        <v>N/A</v>
      </c>
      <c r="I248" s="12">
        <v>65.97</v>
      </c>
      <c r="J248" s="12">
        <v>-19.8</v>
      </c>
      <c r="K248" s="44" t="s">
        <v>732</v>
      </c>
      <c r="L248" s="9" t="str">
        <f t="shared" si="40"/>
        <v>Yes</v>
      </c>
    </row>
    <row r="249" spans="1:12" ht="25.5" x14ac:dyDescent="0.2">
      <c r="A249" s="58" t="s">
        <v>1412</v>
      </c>
      <c r="B249" s="34" t="s">
        <v>217</v>
      </c>
      <c r="C249" s="43">
        <v>7.4727120067000001</v>
      </c>
      <c r="D249" s="43" t="str">
        <f t="shared" si="37"/>
        <v>N/A</v>
      </c>
      <c r="E249" s="43">
        <v>8.1809432145999992</v>
      </c>
      <c r="F249" s="43" t="str">
        <f t="shared" si="38"/>
        <v>N/A</v>
      </c>
      <c r="G249" s="43">
        <v>1.2307692308</v>
      </c>
      <c r="H249" s="43" t="str">
        <f t="shared" si="39"/>
        <v>N/A</v>
      </c>
      <c r="I249" s="12">
        <v>9.4779999999999998</v>
      </c>
      <c r="J249" s="12">
        <v>-85</v>
      </c>
      <c r="K249" s="44" t="s">
        <v>732</v>
      </c>
      <c r="L249" s="9" t="str">
        <f t="shared" si="40"/>
        <v>No</v>
      </c>
    </row>
    <row r="250" spans="1:12" ht="25.5" x14ac:dyDescent="0.2">
      <c r="A250" s="58" t="s">
        <v>1413</v>
      </c>
      <c r="B250" s="34" t="s">
        <v>217</v>
      </c>
      <c r="C250" s="43">
        <v>4.1971588462999998</v>
      </c>
      <c r="D250" s="43" t="str">
        <f t="shared" si="37"/>
        <v>N/A</v>
      </c>
      <c r="E250" s="43">
        <v>7.0577837632999998</v>
      </c>
      <c r="F250" s="43" t="str">
        <f t="shared" si="38"/>
        <v>N/A</v>
      </c>
      <c r="G250" s="43">
        <v>7.4763334102999996</v>
      </c>
      <c r="H250" s="43" t="str">
        <f t="shared" si="39"/>
        <v>N/A</v>
      </c>
      <c r="I250" s="12">
        <v>68.16</v>
      </c>
      <c r="J250" s="12">
        <v>5.93</v>
      </c>
      <c r="K250" s="44" t="s">
        <v>732</v>
      </c>
      <c r="L250" s="9" t="str">
        <f t="shared" si="40"/>
        <v>Yes</v>
      </c>
    </row>
    <row r="251" spans="1:12" ht="25.5" x14ac:dyDescent="0.2">
      <c r="A251" s="58" t="s">
        <v>1414</v>
      </c>
      <c r="B251" s="34" t="s">
        <v>217</v>
      </c>
      <c r="C251" s="43">
        <v>0.20298680590000001</v>
      </c>
      <c r="D251" s="43" t="str">
        <f t="shared" si="37"/>
        <v>N/A</v>
      </c>
      <c r="E251" s="43">
        <v>0.1238965464</v>
      </c>
      <c r="F251" s="43" t="str">
        <f t="shared" si="38"/>
        <v>N/A</v>
      </c>
      <c r="G251" s="43">
        <v>0.16346032939999999</v>
      </c>
      <c r="H251" s="43" t="str">
        <f t="shared" si="39"/>
        <v>N/A</v>
      </c>
      <c r="I251" s="12">
        <v>-39</v>
      </c>
      <c r="J251" s="12">
        <v>31.93</v>
      </c>
      <c r="K251" s="44" t="s">
        <v>732</v>
      </c>
      <c r="L251" s="9" t="str">
        <f t="shared" si="40"/>
        <v>No</v>
      </c>
    </row>
    <row r="252" spans="1:12" ht="25.5" x14ac:dyDescent="0.2">
      <c r="A252" s="58" t="s">
        <v>1415</v>
      </c>
      <c r="B252" s="34" t="s">
        <v>217</v>
      </c>
      <c r="C252" s="43">
        <v>0.12531328319999999</v>
      </c>
      <c r="D252" s="43" t="str">
        <f t="shared" si="37"/>
        <v>N/A</v>
      </c>
      <c r="E252" s="43">
        <v>0.14584346140000001</v>
      </c>
      <c r="F252" s="43" t="str">
        <f t="shared" si="38"/>
        <v>N/A</v>
      </c>
      <c r="G252" s="43">
        <v>7.41931495E-2</v>
      </c>
      <c r="H252" s="43" t="str">
        <f t="shared" si="39"/>
        <v>N/A</v>
      </c>
      <c r="I252" s="12">
        <v>16.38</v>
      </c>
      <c r="J252" s="12">
        <v>-49.1</v>
      </c>
      <c r="K252" s="44" t="s">
        <v>732</v>
      </c>
      <c r="L252" s="9" t="str">
        <f t="shared" si="40"/>
        <v>No</v>
      </c>
    </row>
    <row r="253" spans="1:12" x14ac:dyDescent="0.2">
      <c r="A253" s="173" t="s">
        <v>1649</v>
      </c>
      <c r="B253" s="174"/>
      <c r="C253" s="174"/>
      <c r="D253" s="174"/>
      <c r="E253" s="174"/>
      <c r="F253" s="174"/>
      <c r="G253" s="174"/>
      <c r="H253" s="174"/>
      <c r="I253" s="174"/>
      <c r="J253" s="174"/>
      <c r="K253" s="174"/>
      <c r="L253" s="175"/>
    </row>
    <row r="254" spans="1:12" x14ac:dyDescent="0.2">
      <c r="A254" s="167" t="s">
        <v>1647</v>
      </c>
      <c r="B254" s="168"/>
      <c r="C254" s="168"/>
      <c r="D254" s="168"/>
      <c r="E254" s="168"/>
      <c r="F254" s="168"/>
      <c r="G254" s="168"/>
      <c r="H254" s="168"/>
      <c r="I254" s="168"/>
      <c r="J254" s="168"/>
      <c r="K254" s="168"/>
      <c r="L254" s="169"/>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1611</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5" t="s">
        <v>5</v>
      </c>
      <c r="B6" s="34" t="s">
        <v>217</v>
      </c>
      <c r="C6" s="35">
        <v>19083</v>
      </c>
      <c r="D6" s="43" t="str">
        <f t="shared" ref="D6:D37" si="0">IF($B6="N/A","N/A",IF(C6&gt;10,"No",IF(C6&lt;-10,"No","Yes")))</f>
        <v>N/A</v>
      </c>
      <c r="E6" s="35">
        <v>19987</v>
      </c>
      <c r="F6" s="43" t="str">
        <f t="shared" ref="F6:F37" si="1">IF($B6="N/A","N/A",IF(E6&gt;10,"No",IF(E6&lt;-10,"No","Yes")))</f>
        <v>N/A</v>
      </c>
      <c r="G6" s="35">
        <v>20846</v>
      </c>
      <c r="H6" s="43" t="str">
        <f t="shared" ref="H6:H37" si="2">IF($B6="N/A","N/A",IF(G6&gt;10,"No",IF(G6&lt;-10,"No","Yes")))</f>
        <v>N/A</v>
      </c>
      <c r="I6" s="12">
        <v>4.7370000000000001</v>
      </c>
      <c r="J6" s="12">
        <v>4.298</v>
      </c>
      <c r="K6" s="44" t="s">
        <v>732</v>
      </c>
      <c r="L6" s="9" t="str">
        <f t="shared" ref="L6:L39" si="3">IF(J6="Div by 0", "N/A", IF(K6="N/A","N/A", IF(J6&gt;VALUE(MID(K6,1,2)), "No", IF(J6&lt;-1*VALUE(MID(K6,1,2)), "No", "Yes"))))</f>
        <v>Yes</v>
      </c>
    </row>
    <row r="7" spans="1:12" x14ac:dyDescent="0.2">
      <c r="A7" s="45" t="s">
        <v>6</v>
      </c>
      <c r="B7" s="34" t="s">
        <v>217</v>
      </c>
      <c r="C7" s="35">
        <v>16794</v>
      </c>
      <c r="D7" s="43" t="str">
        <f t="shared" si="0"/>
        <v>N/A</v>
      </c>
      <c r="E7" s="35">
        <v>17768</v>
      </c>
      <c r="F7" s="43" t="str">
        <f t="shared" si="1"/>
        <v>N/A</v>
      </c>
      <c r="G7" s="35">
        <v>18633</v>
      </c>
      <c r="H7" s="43" t="str">
        <f t="shared" si="2"/>
        <v>N/A</v>
      </c>
      <c r="I7" s="12">
        <v>5.8</v>
      </c>
      <c r="J7" s="12">
        <v>4.8680000000000003</v>
      </c>
      <c r="K7" s="44" t="s">
        <v>732</v>
      </c>
      <c r="L7" s="9" t="str">
        <f t="shared" si="3"/>
        <v>Yes</v>
      </c>
    </row>
    <row r="8" spans="1:12" x14ac:dyDescent="0.2">
      <c r="A8" s="45" t="s">
        <v>364</v>
      </c>
      <c r="B8" s="34" t="s">
        <v>217</v>
      </c>
      <c r="C8" s="35" t="s">
        <v>217</v>
      </c>
      <c r="D8" s="43" t="str">
        <f t="shared" si="0"/>
        <v>N/A</v>
      </c>
      <c r="E8" s="35" t="s">
        <v>217</v>
      </c>
      <c r="F8" s="43" t="str">
        <f t="shared" si="1"/>
        <v>N/A</v>
      </c>
      <c r="G8" s="8">
        <v>89.384054495000001</v>
      </c>
      <c r="H8" s="43" t="str">
        <f t="shared" si="2"/>
        <v>N/A</v>
      </c>
      <c r="I8" s="12" t="s">
        <v>217</v>
      </c>
      <c r="J8" s="12" t="s">
        <v>217</v>
      </c>
      <c r="K8" s="44" t="s">
        <v>732</v>
      </c>
      <c r="L8" s="9" t="str">
        <f t="shared" si="3"/>
        <v>No</v>
      </c>
    </row>
    <row r="9" spans="1:12" x14ac:dyDescent="0.2">
      <c r="A9" s="4" t="s">
        <v>88</v>
      </c>
      <c r="B9" s="47" t="s">
        <v>217</v>
      </c>
      <c r="C9" s="1">
        <v>17113.41</v>
      </c>
      <c r="D9" s="11" t="str">
        <f t="shared" si="0"/>
        <v>N/A</v>
      </c>
      <c r="E9" s="1">
        <v>17844.64</v>
      </c>
      <c r="F9" s="11" t="str">
        <f t="shared" si="1"/>
        <v>N/A</v>
      </c>
      <c r="G9" s="1">
        <v>18978.57</v>
      </c>
      <c r="H9" s="11" t="str">
        <f t="shared" si="2"/>
        <v>N/A</v>
      </c>
      <c r="I9" s="12">
        <v>4.2729999999999997</v>
      </c>
      <c r="J9" s="12">
        <v>6.3540000000000001</v>
      </c>
      <c r="K9" s="47" t="s">
        <v>732</v>
      </c>
      <c r="L9" s="9" t="str">
        <f t="shared" si="3"/>
        <v>Yes</v>
      </c>
    </row>
    <row r="10" spans="1:12" x14ac:dyDescent="0.2">
      <c r="A10" s="4" t="s">
        <v>1416</v>
      </c>
      <c r="B10" s="34" t="s">
        <v>217</v>
      </c>
      <c r="C10" s="8">
        <v>1.9546192947000001</v>
      </c>
      <c r="D10" s="43" t="str">
        <f t="shared" si="0"/>
        <v>N/A</v>
      </c>
      <c r="E10" s="8">
        <v>2.3165057287000002</v>
      </c>
      <c r="F10" s="43" t="str">
        <f t="shared" si="1"/>
        <v>N/A</v>
      </c>
      <c r="G10" s="8">
        <v>25.683584380999999</v>
      </c>
      <c r="H10" s="43" t="str">
        <f t="shared" si="2"/>
        <v>N/A</v>
      </c>
      <c r="I10" s="12">
        <v>18.510000000000002</v>
      </c>
      <c r="J10" s="12">
        <v>1009</v>
      </c>
      <c r="K10" s="44" t="s">
        <v>732</v>
      </c>
      <c r="L10" s="9" t="str">
        <f t="shared" si="3"/>
        <v>No</v>
      </c>
    </row>
    <row r="11" spans="1:12" x14ac:dyDescent="0.2">
      <c r="A11" s="4" t="s">
        <v>1417</v>
      </c>
      <c r="B11" s="34" t="s">
        <v>217</v>
      </c>
      <c r="C11" s="8">
        <v>2.4314835194</v>
      </c>
      <c r="D11" s="43" t="str">
        <f t="shared" si="0"/>
        <v>N/A</v>
      </c>
      <c r="E11" s="8">
        <v>3.1220293191000001</v>
      </c>
      <c r="F11" s="43" t="str">
        <f t="shared" si="1"/>
        <v>N/A</v>
      </c>
      <c r="G11" s="8">
        <v>2.5040775209000001</v>
      </c>
      <c r="H11" s="43" t="str">
        <f t="shared" si="2"/>
        <v>N/A</v>
      </c>
      <c r="I11" s="12">
        <v>28.4</v>
      </c>
      <c r="J11" s="12">
        <v>-19.8</v>
      </c>
      <c r="K11" s="44" t="s">
        <v>732</v>
      </c>
      <c r="L11" s="9" t="str">
        <f t="shared" si="3"/>
        <v>Yes</v>
      </c>
    </row>
    <row r="12" spans="1:12" x14ac:dyDescent="0.2">
      <c r="A12" s="4" t="s">
        <v>1418</v>
      </c>
      <c r="B12" s="34" t="s">
        <v>217</v>
      </c>
      <c r="C12" s="8">
        <v>95.608656920000001</v>
      </c>
      <c r="D12" s="43" t="str">
        <f t="shared" si="0"/>
        <v>N/A</v>
      </c>
      <c r="E12" s="8">
        <v>94.511432431000003</v>
      </c>
      <c r="F12" s="43" t="str">
        <f t="shared" si="1"/>
        <v>N/A</v>
      </c>
      <c r="G12" s="8">
        <v>71.663628513999996</v>
      </c>
      <c r="H12" s="43" t="str">
        <f t="shared" si="2"/>
        <v>N/A</v>
      </c>
      <c r="I12" s="12">
        <v>-1.1499999999999999</v>
      </c>
      <c r="J12" s="12">
        <v>-24.2</v>
      </c>
      <c r="K12" s="44" t="s">
        <v>732</v>
      </c>
      <c r="L12" s="9" t="str">
        <f t="shared" si="3"/>
        <v>Yes</v>
      </c>
    </row>
    <row r="13" spans="1:12" x14ac:dyDescent="0.2">
      <c r="A13" s="4" t="s">
        <v>1419</v>
      </c>
      <c r="B13" s="34" t="s">
        <v>217</v>
      </c>
      <c r="C13" s="8">
        <v>0</v>
      </c>
      <c r="D13" s="43" t="str">
        <f t="shared" si="0"/>
        <v>N/A</v>
      </c>
      <c r="E13" s="8">
        <v>3.5022764800000002E-2</v>
      </c>
      <c r="F13" s="43" t="str">
        <f t="shared" si="1"/>
        <v>N/A</v>
      </c>
      <c r="G13" s="8">
        <v>7.6753334000000006E-2</v>
      </c>
      <c r="H13" s="43" t="str">
        <f t="shared" si="2"/>
        <v>N/A</v>
      </c>
      <c r="I13" s="12" t="s">
        <v>1743</v>
      </c>
      <c r="J13" s="12">
        <v>119.2</v>
      </c>
      <c r="K13" s="44" t="s">
        <v>732</v>
      </c>
      <c r="L13" s="9" t="str">
        <f t="shared" si="3"/>
        <v>No</v>
      </c>
    </row>
    <row r="14" spans="1:12" x14ac:dyDescent="0.2">
      <c r="A14" s="4" t="s">
        <v>1420</v>
      </c>
      <c r="B14" s="34" t="s">
        <v>217</v>
      </c>
      <c r="C14" s="8">
        <v>5.2402661999999996E-3</v>
      </c>
      <c r="D14" s="43" t="str">
        <f t="shared" si="0"/>
        <v>N/A</v>
      </c>
      <c r="E14" s="8">
        <v>1.50097563E-2</v>
      </c>
      <c r="F14" s="43" t="str">
        <f t="shared" si="1"/>
        <v>N/A</v>
      </c>
      <c r="G14" s="8">
        <v>7.1956250599999994E-2</v>
      </c>
      <c r="H14" s="43" t="str">
        <f t="shared" si="2"/>
        <v>N/A</v>
      </c>
      <c r="I14" s="12">
        <v>186.4</v>
      </c>
      <c r="J14" s="12">
        <v>379.4</v>
      </c>
      <c r="K14" s="44" t="s">
        <v>732</v>
      </c>
      <c r="L14" s="9" t="str">
        <f t="shared" si="3"/>
        <v>No</v>
      </c>
    </row>
    <row r="15" spans="1:12" x14ac:dyDescent="0.2">
      <c r="A15" s="4" t="s">
        <v>1421</v>
      </c>
      <c r="B15" s="34" t="s">
        <v>217</v>
      </c>
      <c r="C15" s="8">
        <v>0</v>
      </c>
      <c r="D15" s="43" t="str">
        <f t="shared" si="0"/>
        <v>N/A</v>
      </c>
      <c r="E15" s="8">
        <v>0</v>
      </c>
      <c r="F15" s="43" t="str">
        <f t="shared" si="1"/>
        <v>N/A</v>
      </c>
      <c r="G15" s="8">
        <v>0</v>
      </c>
      <c r="H15" s="43" t="str">
        <f t="shared" si="2"/>
        <v>N/A</v>
      </c>
      <c r="I15" s="12" t="s">
        <v>1743</v>
      </c>
      <c r="J15" s="12" t="s">
        <v>1743</v>
      </c>
      <c r="K15" s="44" t="s">
        <v>732</v>
      </c>
      <c r="L15" s="9" t="str">
        <f t="shared" si="3"/>
        <v>N/A</v>
      </c>
    </row>
    <row r="16" spans="1:12" x14ac:dyDescent="0.2">
      <c r="A16" s="4" t="s">
        <v>1422</v>
      </c>
      <c r="B16" s="34" t="s">
        <v>217</v>
      </c>
      <c r="C16" s="8">
        <v>0</v>
      </c>
      <c r="D16" s="43" t="str">
        <f t="shared" si="0"/>
        <v>N/A</v>
      </c>
      <c r="E16" s="8">
        <v>0</v>
      </c>
      <c r="F16" s="43" t="str">
        <f t="shared" si="1"/>
        <v>N/A</v>
      </c>
      <c r="G16" s="8">
        <v>0</v>
      </c>
      <c r="H16" s="43" t="str">
        <f t="shared" si="2"/>
        <v>N/A</v>
      </c>
      <c r="I16" s="12" t="s">
        <v>1743</v>
      </c>
      <c r="J16" s="12" t="s">
        <v>1743</v>
      </c>
      <c r="K16" s="44" t="s">
        <v>732</v>
      </c>
      <c r="L16" s="9" t="str">
        <f t="shared" si="3"/>
        <v>N/A</v>
      </c>
    </row>
    <row r="17" spans="1:12" x14ac:dyDescent="0.2">
      <c r="A17" s="4" t="s">
        <v>1423</v>
      </c>
      <c r="B17" s="34" t="s">
        <v>217</v>
      </c>
      <c r="C17" s="8">
        <v>0</v>
      </c>
      <c r="D17" s="43" t="str">
        <f t="shared" si="0"/>
        <v>N/A</v>
      </c>
      <c r="E17" s="8">
        <v>0</v>
      </c>
      <c r="F17" s="43" t="str">
        <f t="shared" si="1"/>
        <v>N/A</v>
      </c>
      <c r="G17" s="8">
        <v>0</v>
      </c>
      <c r="H17" s="43" t="str">
        <f t="shared" si="2"/>
        <v>N/A</v>
      </c>
      <c r="I17" s="12" t="s">
        <v>1743</v>
      </c>
      <c r="J17" s="12" t="s">
        <v>1743</v>
      </c>
      <c r="K17" s="44" t="s">
        <v>732</v>
      </c>
      <c r="L17" s="9" t="str">
        <f t="shared" si="3"/>
        <v>N/A</v>
      </c>
    </row>
    <row r="18" spans="1:12" x14ac:dyDescent="0.2">
      <c r="A18" s="4" t="s">
        <v>1424</v>
      </c>
      <c r="B18" s="34" t="s">
        <v>217</v>
      </c>
      <c r="C18" s="8">
        <v>0</v>
      </c>
      <c r="D18" s="43" t="str">
        <f t="shared" si="0"/>
        <v>N/A</v>
      </c>
      <c r="E18" s="8">
        <v>0</v>
      </c>
      <c r="F18" s="43" t="str">
        <f t="shared" si="1"/>
        <v>N/A</v>
      </c>
      <c r="G18" s="8">
        <v>0</v>
      </c>
      <c r="H18" s="43" t="str">
        <f t="shared" si="2"/>
        <v>N/A</v>
      </c>
      <c r="I18" s="12" t="s">
        <v>1743</v>
      </c>
      <c r="J18" s="12" t="s">
        <v>1743</v>
      </c>
      <c r="K18" s="44" t="s">
        <v>732</v>
      </c>
      <c r="L18" s="9" t="str">
        <f t="shared" si="3"/>
        <v>N/A</v>
      </c>
    </row>
    <row r="19" spans="1:12" x14ac:dyDescent="0.2">
      <c r="A19" s="4" t="s">
        <v>1425</v>
      </c>
      <c r="B19" s="34" t="s">
        <v>217</v>
      </c>
      <c r="C19" s="8">
        <v>0</v>
      </c>
      <c r="D19" s="43" t="str">
        <f t="shared" si="0"/>
        <v>N/A</v>
      </c>
      <c r="E19" s="8">
        <v>0</v>
      </c>
      <c r="F19" s="43" t="str">
        <f t="shared" si="1"/>
        <v>N/A</v>
      </c>
      <c r="G19" s="8">
        <v>0</v>
      </c>
      <c r="H19" s="43" t="str">
        <f t="shared" si="2"/>
        <v>N/A</v>
      </c>
      <c r="I19" s="12" t="s">
        <v>1743</v>
      </c>
      <c r="J19" s="12" t="s">
        <v>1743</v>
      </c>
      <c r="K19" s="44" t="s">
        <v>732</v>
      </c>
      <c r="L19" s="9" t="str">
        <f t="shared" si="3"/>
        <v>N/A</v>
      </c>
    </row>
    <row r="20" spans="1:12" x14ac:dyDescent="0.2">
      <c r="A20" s="2" t="s">
        <v>968</v>
      </c>
      <c r="B20" s="34" t="s">
        <v>217</v>
      </c>
      <c r="C20" s="8">
        <v>97.568516481000003</v>
      </c>
      <c r="D20" s="43" t="str">
        <f t="shared" si="0"/>
        <v>N/A</v>
      </c>
      <c r="E20" s="8">
        <v>96.842947916</v>
      </c>
      <c r="F20" s="43" t="str">
        <f t="shared" si="1"/>
        <v>N/A</v>
      </c>
      <c r="G20" s="8">
        <v>97.419169144999998</v>
      </c>
      <c r="H20" s="43" t="str">
        <f t="shared" si="2"/>
        <v>N/A</v>
      </c>
      <c r="I20" s="12">
        <v>-0.74399999999999999</v>
      </c>
      <c r="J20" s="12">
        <v>0.59499999999999997</v>
      </c>
      <c r="K20" s="44" t="s">
        <v>732</v>
      </c>
      <c r="L20" s="9" t="str">
        <f t="shared" si="3"/>
        <v>Yes</v>
      </c>
    </row>
    <row r="21" spans="1:12" x14ac:dyDescent="0.2">
      <c r="A21" s="2" t="s">
        <v>969</v>
      </c>
      <c r="B21" s="34" t="s">
        <v>217</v>
      </c>
      <c r="C21" s="8">
        <v>2.4314835194</v>
      </c>
      <c r="D21" s="43" t="str">
        <f t="shared" si="0"/>
        <v>N/A</v>
      </c>
      <c r="E21" s="8">
        <v>3.1570520839</v>
      </c>
      <c r="F21" s="43" t="str">
        <f t="shared" si="1"/>
        <v>N/A</v>
      </c>
      <c r="G21" s="8">
        <v>2.5808308547999999</v>
      </c>
      <c r="H21" s="43" t="str">
        <f t="shared" si="2"/>
        <v>N/A</v>
      </c>
      <c r="I21" s="12">
        <v>29.84</v>
      </c>
      <c r="J21" s="12">
        <v>-18.3</v>
      </c>
      <c r="K21" s="44" t="s">
        <v>732</v>
      </c>
      <c r="L21" s="9" t="str">
        <f t="shared" si="3"/>
        <v>Yes</v>
      </c>
    </row>
    <row r="22" spans="1:12" x14ac:dyDescent="0.2">
      <c r="A22" s="3" t="s">
        <v>1728</v>
      </c>
      <c r="B22" s="34" t="s">
        <v>217</v>
      </c>
      <c r="C22" s="35">
        <v>8588</v>
      </c>
      <c r="D22" s="43" t="str">
        <f t="shared" si="0"/>
        <v>N/A</v>
      </c>
      <c r="E22" s="35">
        <v>8945</v>
      </c>
      <c r="F22" s="43" t="str">
        <f t="shared" si="1"/>
        <v>N/A</v>
      </c>
      <c r="G22" s="35">
        <v>7427</v>
      </c>
      <c r="H22" s="43" t="str">
        <f t="shared" si="2"/>
        <v>N/A</v>
      </c>
      <c r="I22" s="12">
        <v>4.157</v>
      </c>
      <c r="J22" s="12">
        <v>-17</v>
      </c>
      <c r="K22" s="44" t="s">
        <v>732</v>
      </c>
      <c r="L22" s="9" t="str">
        <f t="shared" si="3"/>
        <v>Yes</v>
      </c>
    </row>
    <row r="23" spans="1:12" x14ac:dyDescent="0.2">
      <c r="A23" s="3" t="s">
        <v>984</v>
      </c>
      <c r="B23" s="34" t="s">
        <v>217</v>
      </c>
      <c r="C23" s="35">
        <v>2104</v>
      </c>
      <c r="D23" s="43" t="str">
        <f t="shared" si="0"/>
        <v>N/A</v>
      </c>
      <c r="E23" s="35">
        <v>2101</v>
      </c>
      <c r="F23" s="43" t="str">
        <f t="shared" si="1"/>
        <v>N/A</v>
      </c>
      <c r="G23" s="35">
        <v>2118</v>
      </c>
      <c r="H23" s="43" t="str">
        <f t="shared" si="2"/>
        <v>N/A</v>
      </c>
      <c r="I23" s="12">
        <v>-0.14299999999999999</v>
      </c>
      <c r="J23" s="12">
        <v>0.80910000000000004</v>
      </c>
      <c r="K23" s="44" t="s">
        <v>732</v>
      </c>
      <c r="L23" s="9" t="str">
        <f t="shared" si="3"/>
        <v>Yes</v>
      </c>
    </row>
    <row r="24" spans="1:12" x14ac:dyDescent="0.2">
      <c r="A24" s="3" t="s">
        <v>985</v>
      </c>
      <c r="B24" s="34" t="s">
        <v>217</v>
      </c>
      <c r="C24" s="35">
        <v>775</v>
      </c>
      <c r="D24" s="43" t="str">
        <f t="shared" si="0"/>
        <v>N/A</v>
      </c>
      <c r="E24" s="35">
        <v>563</v>
      </c>
      <c r="F24" s="43" t="str">
        <f t="shared" si="1"/>
        <v>N/A</v>
      </c>
      <c r="G24" s="35">
        <v>1707</v>
      </c>
      <c r="H24" s="43" t="str">
        <f t="shared" si="2"/>
        <v>N/A</v>
      </c>
      <c r="I24" s="12">
        <v>-27.4</v>
      </c>
      <c r="J24" s="12">
        <v>203.2</v>
      </c>
      <c r="K24" s="44" t="s">
        <v>732</v>
      </c>
      <c r="L24" s="9" t="str">
        <f t="shared" si="3"/>
        <v>No</v>
      </c>
    </row>
    <row r="25" spans="1:12" x14ac:dyDescent="0.2">
      <c r="A25" s="3" t="s">
        <v>986</v>
      </c>
      <c r="B25" s="34" t="s">
        <v>217</v>
      </c>
      <c r="C25" s="35">
        <v>2069</v>
      </c>
      <c r="D25" s="43" t="str">
        <f t="shared" si="0"/>
        <v>N/A</v>
      </c>
      <c r="E25" s="35">
        <v>2170</v>
      </c>
      <c r="F25" s="43" t="str">
        <f t="shared" si="1"/>
        <v>N/A</v>
      </c>
      <c r="G25" s="35">
        <v>2198</v>
      </c>
      <c r="H25" s="43" t="str">
        <f t="shared" si="2"/>
        <v>N/A</v>
      </c>
      <c r="I25" s="12">
        <v>4.8819999999999997</v>
      </c>
      <c r="J25" s="12">
        <v>1.29</v>
      </c>
      <c r="K25" s="44" t="s">
        <v>732</v>
      </c>
      <c r="L25" s="9" t="str">
        <f t="shared" si="3"/>
        <v>Yes</v>
      </c>
    </row>
    <row r="26" spans="1:12" x14ac:dyDescent="0.2">
      <c r="A26" s="3" t="s">
        <v>987</v>
      </c>
      <c r="B26" s="34" t="s">
        <v>217</v>
      </c>
      <c r="C26" s="35">
        <v>3640</v>
      </c>
      <c r="D26" s="43" t="str">
        <f t="shared" si="0"/>
        <v>N/A</v>
      </c>
      <c r="E26" s="35">
        <v>4111</v>
      </c>
      <c r="F26" s="43" t="str">
        <f t="shared" si="1"/>
        <v>N/A</v>
      </c>
      <c r="G26" s="35">
        <v>1404</v>
      </c>
      <c r="H26" s="43" t="str">
        <f t="shared" si="2"/>
        <v>N/A</v>
      </c>
      <c r="I26" s="12">
        <v>12.94</v>
      </c>
      <c r="J26" s="12">
        <v>-65.8</v>
      </c>
      <c r="K26" s="44" t="s">
        <v>732</v>
      </c>
      <c r="L26" s="9" t="str">
        <f t="shared" si="3"/>
        <v>No</v>
      </c>
    </row>
    <row r="27" spans="1:12" x14ac:dyDescent="0.2">
      <c r="A27" s="3" t="s">
        <v>988</v>
      </c>
      <c r="B27" s="34" t="s">
        <v>217</v>
      </c>
      <c r="C27" s="35">
        <v>0</v>
      </c>
      <c r="D27" s="43" t="str">
        <f t="shared" si="0"/>
        <v>N/A</v>
      </c>
      <c r="E27" s="35">
        <v>0</v>
      </c>
      <c r="F27" s="43" t="str">
        <f t="shared" si="1"/>
        <v>N/A</v>
      </c>
      <c r="G27" s="35">
        <v>0</v>
      </c>
      <c r="H27" s="43" t="str">
        <f t="shared" si="2"/>
        <v>N/A</v>
      </c>
      <c r="I27" s="12" t="s">
        <v>1743</v>
      </c>
      <c r="J27" s="12" t="s">
        <v>1743</v>
      </c>
      <c r="K27" s="44" t="s">
        <v>732</v>
      </c>
      <c r="L27" s="9" t="str">
        <f t="shared" si="3"/>
        <v>N/A</v>
      </c>
    </row>
    <row r="28" spans="1:12" x14ac:dyDescent="0.2">
      <c r="A28" s="3" t="s">
        <v>103</v>
      </c>
      <c r="B28" s="34" t="s">
        <v>217</v>
      </c>
      <c r="C28" s="35">
        <v>10133</v>
      </c>
      <c r="D28" s="43" t="str">
        <f t="shared" si="0"/>
        <v>N/A</v>
      </c>
      <c r="E28" s="35">
        <v>10636</v>
      </c>
      <c r="F28" s="43" t="str">
        <f t="shared" si="1"/>
        <v>N/A</v>
      </c>
      <c r="G28" s="35">
        <v>12963</v>
      </c>
      <c r="H28" s="43" t="str">
        <f t="shared" si="2"/>
        <v>N/A</v>
      </c>
      <c r="I28" s="12">
        <v>4.9640000000000004</v>
      </c>
      <c r="J28" s="12">
        <v>21.88</v>
      </c>
      <c r="K28" s="44" t="s">
        <v>732</v>
      </c>
      <c r="L28" s="9" t="str">
        <f t="shared" si="3"/>
        <v>Yes</v>
      </c>
    </row>
    <row r="29" spans="1:12" x14ac:dyDescent="0.2">
      <c r="A29" s="3" t="s">
        <v>989</v>
      </c>
      <c r="B29" s="34" t="s">
        <v>217</v>
      </c>
      <c r="C29" s="35">
        <v>5015</v>
      </c>
      <c r="D29" s="43" t="str">
        <f t="shared" si="0"/>
        <v>N/A</v>
      </c>
      <c r="E29" s="35">
        <v>5111</v>
      </c>
      <c r="F29" s="43" t="str">
        <f t="shared" si="1"/>
        <v>N/A</v>
      </c>
      <c r="G29" s="35">
        <v>5257</v>
      </c>
      <c r="H29" s="43" t="str">
        <f t="shared" si="2"/>
        <v>N/A</v>
      </c>
      <c r="I29" s="12">
        <v>1.9139999999999999</v>
      </c>
      <c r="J29" s="12">
        <v>2.8570000000000002</v>
      </c>
      <c r="K29" s="44" t="s">
        <v>732</v>
      </c>
      <c r="L29" s="9" t="str">
        <f t="shared" si="3"/>
        <v>Yes</v>
      </c>
    </row>
    <row r="30" spans="1:12" x14ac:dyDescent="0.2">
      <c r="A30" s="3" t="s">
        <v>990</v>
      </c>
      <c r="B30" s="34" t="s">
        <v>217</v>
      </c>
      <c r="C30" s="35">
        <v>949</v>
      </c>
      <c r="D30" s="43" t="str">
        <f t="shared" si="0"/>
        <v>N/A</v>
      </c>
      <c r="E30" s="35">
        <v>969</v>
      </c>
      <c r="F30" s="43" t="str">
        <f t="shared" si="1"/>
        <v>N/A</v>
      </c>
      <c r="G30" s="35">
        <v>876</v>
      </c>
      <c r="H30" s="43" t="str">
        <f t="shared" si="2"/>
        <v>N/A</v>
      </c>
      <c r="I30" s="12">
        <v>2.1070000000000002</v>
      </c>
      <c r="J30" s="12">
        <v>-9.6</v>
      </c>
      <c r="K30" s="44" t="s">
        <v>732</v>
      </c>
      <c r="L30" s="9" t="str">
        <f t="shared" si="3"/>
        <v>Yes</v>
      </c>
    </row>
    <row r="31" spans="1:12" x14ac:dyDescent="0.2">
      <c r="A31" s="3" t="s">
        <v>991</v>
      </c>
      <c r="B31" s="34" t="s">
        <v>217</v>
      </c>
      <c r="C31" s="35">
        <v>2573</v>
      </c>
      <c r="D31" s="43" t="str">
        <f t="shared" si="0"/>
        <v>N/A</v>
      </c>
      <c r="E31" s="35">
        <v>2798</v>
      </c>
      <c r="F31" s="43" t="str">
        <f t="shared" si="1"/>
        <v>N/A</v>
      </c>
      <c r="G31" s="35">
        <v>2790</v>
      </c>
      <c r="H31" s="43" t="str">
        <f t="shared" si="2"/>
        <v>N/A</v>
      </c>
      <c r="I31" s="12">
        <v>8.7449999999999992</v>
      </c>
      <c r="J31" s="12">
        <v>-0.28599999999999998</v>
      </c>
      <c r="K31" s="44" t="s">
        <v>732</v>
      </c>
      <c r="L31" s="9" t="str">
        <f t="shared" si="3"/>
        <v>Yes</v>
      </c>
    </row>
    <row r="32" spans="1:12" x14ac:dyDescent="0.2">
      <c r="A32" s="3" t="s">
        <v>992</v>
      </c>
      <c r="B32" s="34" t="s">
        <v>217</v>
      </c>
      <c r="C32" s="35">
        <v>1596</v>
      </c>
      <c r="D32" s="43" t="str">
        <f t="shared" si="0"/>
        <v>N/A</v>
      </c>
      <c r="E32" s="35">
        <v>1758</v>
      </c>
      <c r="F32" s="43" t="str">
        <f t="shared" si="1"/>
        <v>N/A</v>
      </c>
      <c r="G32" s="35">
        <v>4040</v>
      </c>
      <c r="H32" s="43" t="str">
        <f t="shared" si="2"/>
        <v>N/A</v>
      </c>
      <c r="I32" s="12">
        <v>10.15</v>
      </c>
      <c r="J32" s="12">
        <v>129.80000000000001</v>
      </c>
      <c r="K32" s="44" t="s">
        <v>732</v>
      </c>
      <c r="L32" s="9" t="str">
        <f t="shared" si="3"/>
        <v>No</v>
      </c>
    </row>
    <row r="33" spans="1:12" x14ac:dyDescent="0.2">
      <c r="A33" s="3" t="s">
        <v>993</v>
      </c>
      <c r="B33" s="34" t="s">
        <v>217</v>
      </c>
      <c r="C33" s="35">
        <v>0</v>
      </c>
      <c r="D33" s="43" t="str">
        <f t="shared" si="0"/>
        <v>N/A</v>
      </c>
      <c r="E33" s="35">
        <v>0</v>
      </c>
      <c r="F33" s="43" t="str">
        <f t="shared" si="1"/>
        <v>N/A</v>
      </c>
      <c r="G33" s="35">
        <v>0</v>
      </c>
      <c r="H33" s="43" t="str">
        <f t="shared" si="2"/>
        <v>N/A</v>
      </c>
      <c r="I33" s="12" t="s">
        <v>1743</v>
      </c>
      <c r="J33" s="12" t="s">
        <v>1743</v>
      </c>
      <c r="K33" s="44" t="s">
        <v>732</v>
      </c>
      <c r="L33" s="9" t="str">
        <f t="shared" si="3"/>
        <v>N/A</v>
      </c>
    </row>
    <row r="34" spans="1:12" x14ac:dyDescent="0.2">
      <c r="A34" s="45" t="s">
        <v>84</v>
      </c>
      <c r="B34" s="34" t="s">
        <v>217</v>
      </c>
      <c r="C34" s="46">
        <v>573108414</v>
      </c>
      <c r="D34" s="43" t="str">
        <f t="shared" si="0"/>
        <v>N/A</v>
      </c>
      <c r="E34" s="46">
        <v>605364310</v>
      </c>
      <c r="F34" s="43" t="str">
        <f t="shared" si="1"/>
        <v>N/A</v>
      </c>
      <c r="G34" s="46">
        <v>467207336</v>
      </c>
      <c r="H34" s="43" t="str">
        <f t="shared" si="2"/>
        <v>N/A</v>
      </c>
      <c r="I34" s="12">
        <v>5.6280000000000001</v>
      </c>
      <c r="J34" s="12">
        <v>-22.8</v>
      </c>
      <c r="K34" s="44" t="s">
        <v>732</v>
      </c>
      <c r="L34" s="9" t="str">
        <f t="shared" si="3"/>
        <v>Yes</v>
      </c>
    </row>
    <row r="35" spans="1:12" x14ac:dyDescent="0.2">
      <c r="A35" s="45" t="s">
        <v>1426</v>
      </c>
      <c r="B35" s="34" t="s">
        <v>217</v>
      </c>
      <c r="C35" s="46">
        <v>30032.40654</v>
      </c>
      <c r="D35" s="43" t="str">
        <f t="shared" si="0"/>
        <v>N/A</v>
      </c>
      <c r="E35" s="46">
        <v>30287.902636999999</v>
      </c>
      <c r="F35" s="43" t="str">
        <f t="shared" si="1"/>
        <v>N/A</v>
      </c>
      <c r="G35" s="46">
        <v>22412.325433999998</v>
      </c>
      <c r="H35" s="43" t="str">
        <f t="shared" si="2"/>
        <v>N/A</v>
      </c>
      <c r="I35" s="12">
        <v>0.85070000000000001</v>
      </c>
      <c r="J35" s="12">
        <v>-26</v>
      </c>
      <c r="K35" s="44" t="s">
        <v>732</v>
      </c>
      <c r="L35" s="9" t="str">
        <f t="shared" si="3"/>
        <v>Yes</v>
      </c>
    </row>
    <row r="36" spans="1:12" x14ac:dyDescent="0.2">
      <c r="A36" s="45" t="s">
        <v>1427</v>
      </c>
      <c r="B36" s="34" t="s">
        <v>217</v>
      </c>
      <c r="C36" s="46">
        <v>34125.783851</v>
      </c>
      <c r="D36" s="43" t="str">
        <f t="shared" si="0"/>
        <v>N/A</v>
      </c>
      <c r="E36" s="46">
        <v>34070.481202000003</v>
      </c>
      <c r="F36" s="43" t="str">
        <f t="shared" si="1"/>
        <v>N/A</v>
      </c>
      <c r="G36" s="46">
        <v>25074.187516999998</v>
      </c>
      <c r="H36" s="43" t="str">
        <f t="shared" si="2"/>
        <v>N/A</v>
      </c>
      <c r="I36" s="12">
        <v>-0.16200000000000001</v>
      </c>
      <c r="J36" s="12">
        <v>-26.4</v>
      </c>
      <c r="K36" s="44" t="s">
        <v>732</v>
      </c>
      <c r="L36" s="9" t="str">
        <f t="shared" si="3"/>
        <v>Yes</v>
      </c>
    </row>
    <row r="37" spans="1:12" x14ac:dyDescent="0.2">
      <c r="A37" s="4" t="s">
        <v>107</v>
      </c>
      <c r="B37" s="34" t="s">
        <v>217</v>
      </c>
      <c r="C37" s="46">
        <v>4481850</v>
      </c>
      <c r="D37" s="43" t="str">
        <f t="shared" si="0"/>
        <v>N/A</v>
      </c>
      <c r="E37" s="46">
        <v>6754045</v>
      </c>
      <c r="F37" s="43" t="str">
        <f t="shared" si="1"/>
        <v>N/A</v>
      </c>
      <c r="G37" s="46">
        <v>7622064</v>
      </c>
      <c r="H37" s="43" t="str">
        <f t="shared" si="2"/>
        <v>N/A</v>
      </c>
      <c r="I37" s="12">
        <v>50.7</v>
      </c>
      <c r="J37" s="12">
        <v>12.85</v>
      </c>
      <c r="K37" s="44" t="s">
        <v>732</v>
      </c>
      <c r="L37" s="9" t="str">
        <f t="shared" si="3"/>
        <v>Yes</v>
      </c>
    </row>
    <row r="38" spans="1:12" x14ac:dyDescent="0.2">
      <c r="A38" s="45" t="s">
        <v>162</v>
      </c>
      <c r="B38" s="47" t="s">
        <v>221</v>
      </c>
      <c r="C38" s="1">
        <v>16</v>
      </c>
      <c r="D38" s="43" t="str">
        <f>IF($B38="N/A","N/A",IF(C38&gt;0,"No",IF(C38&lt;0,"No","Yes")))</f>
        <v>No</v>
      </c>
      <c r="E38" s="1">
        <v>20</v>
      </c>
      <c r="F38" s="43" t="str">
        <f>IF($B38="N/A","N/A",IF(E38&gt;0,"No",IF(E38&lt;0,"No","Yes")))</f>
        <v>No</v>
      </c>
      <c r="G38" s="1">
        <v>32</v>
      </c>
      <c r="H38" s="43" t="str">
        <f>IF($B38="N/A","N/A",IF(G38&gt;0,"No",IF(G38&lt;0,"No","Yes")))</f>
        <v>No</v>
      </c>
      <c r="I38" s="12">
        <v>25</v>
      </c>
      <c r="J38" s="12">
        <v>60</v>
      </c>
      <c r="K38" s="44" t="s">
        <v>732</v>
      </c>
      <c r="L38" s="9" t="str">
        <f t="shared" si="3"/>
        <v>No</v>
      </c>
    </row>
    <row r="39" spans="1:12" x14ac:dyDescent="0.2">
      <c r="A39" s="45" t="s">
        <v>160</v>
      </c>
      <c r="B39" s="34" t="s">
        <v>217</v>
      </c>
      <c r="C39" s="46">
        <v>15806</v>
      </c>
      <c r="D39" s="43" t="str">
        <f t="shared" ref="D39:D40" si="4">IF($B39="N/A","N/A",IF(C39&gt;10,"No",IF(C39&lt;-10,"No","Yes")))</f>
        <v>N/A</v>
      </c>
      <c r="E39" s="46">
        <v>17189</v>
      </c>
      <c r="F39" s="43" t="str">
        <f t="shared" ref="F39:F40" si="5">IF($B39="N/A","N/A",IF(E39&gt;10,"No",IF(E39&lt;-10,"No","Yes")))</f>
        <v>N/A</v>
      </c>
      <c r="G39" s="46">
        <v>67886</v>
      </c>
      <c r="H39" s="43" t="str">
        <f t="shared" ref="H39:H40" si="6">IF($B39="N/A","N/A",IF(G39&gt;10,"No",IF(G39&lt;-10,"No","Yes")))</f>
        <v>N/A</v>
      </c>
      <c r="I39" s="12">
        <v>8.75</v>
      </c>
      <c r="J39" s="12">
        <v>294.89999999999998</v>
      </c>
      <c r="K39" s="44" t="s">
        <v>732</v>
      </c>
      <c r="L39" s="9" t="str">
        <f t="shared" si="3"/>
        <v>No</v>
      </c>
    </row>
    <row r="40" spans="1:12" x14ac:dyDescent="0.2">
      <c r="A40" s="45" t="s">
        <v>1290</v>
      </c>
      <c r="B40" s="34" t="s">
        <v>217</v>
      </c>
      <c r="C40" s="46">
        <v>987.875</v>
      </c>
      <c r="D40" s="43" t="str">
        <f t="shared" si="4"/>
        <v>N/A</v>
      </c>
      <c r="E40" s="46">
        <v>859.45</v>
      </c>
      <c r="F40" s="43" t="str">
        <f t="shared" si="5"/>
        <v>N/A</v>
      </c>
      <c r="G40" s="46">
        <v>2121.4375</v>
      </c>
      <c r="H40" s="43" t="str">
        <f t="shared" si="6"/>
        <v>N/A</v>
      </c>
      <c r="I40" s="12">
        <v>-13</v>
      </c>
      <c r="J40" s="12">
        <v>146.80000000000001</v>
      </c>
      <c r="K40" s="44" t="s">
        <v>732</v>
      </c>
      <c r="L40" s="9" t="str">
        <f>IF(J40="Div by 0", "N/A", IF(OR(J40="N/A",K40="N/A"),"N/A", IF(J40&gt;VALUE(MID(K40,1,2)), "No", IF(J40&lt;-1*VALUE(MID(K40,1,2)), "No", "Yes"))))</f>
        <v>No</v>
      </c>
    </row>
    <row r="41" spans="1:12" x14ac:dyDescent="0.2">
      <c r="A41" s="3" t="s">
        <v>1428</v>
      </c>
      <c r="B41" s="34" t="s">
        <v>217</v>
      </c>
      <c r="C41" s="46">
        <v>30226.480904</v>
      </c>
      <c r="D41" s="43" t="str">
        <f t="shared" ref="D41:D52" si="7">IF($B41="N/A","N/A",IF(C41&gt;10,"No",IF(C41&lt;-10,"No","Yes")))</f>
        <v>N/A</v>
      </c>
      <c r="E41" s="46">
        <v>33642.044158999997</v>
      </c>
      <c r="F41" s="43" t="str">
        <f t="shared" ref="F41:F52" si="8">IF($B41="N/A","N/A",IF(E41&gt;10,"No",IF(E41&lt;-10,"No","Yes")))</f>
        <v>N/A</v>
      </c>
      <c r="G41" s="46">
        <v>22430.395045000001</v>
      </c>
      <c r="H41" s="43" t="str">
        <f t="shared" ref="H41:H52" si="9">IF($B41="N/A","N/A",IF(G41&gt;10,"No",IF(G41&lt;-10,"No","Yes")))</f>
        <v>N/A</v>
      </c>
      <c r="I41" s="12">
        <v>11.3</v>
      </c>
      <c r="J41" s="12">
        <v>-33.299999999999997</v>
      </c>
      <c r="K41" s="44" t="s">
        <v>732</v>
      </c>
      <c r="L41" s="9" t="str">
        <f t="shared" ref="L41:L52" si="10">IF(J41="Div by 0", "N/A", IF(K41="N/A","N/A", IF(J41&gt;VALUE(MID(K41,1,2)), "No", IF(J41&lt;-1*VALUE(MID(K41,1,2)), "No", "Yes"))))</f>
        <v>No</v>
      </c>
    </row>
    <row r="42" spans="1:12" x14ac:dyDescent="0.2">
      <c r="A42" s="3" t="s">
        <v>1429</v>
      </c>
      <c r="B42" s="34" t="s">
        <v>217</v>
      </c>
      <c r="C42" s="46">
        <v>16476.668726</v>
      </c>
      <c r="D42" s="43" t="str">
        <f t="shared" si="7"/>
        <v>N/A</v>
      </c>
      <c r="E42" s="46">
        <v>19886.277010999998</v>
      </c>
      <c r="F42" s="43" t="str">
        <f t="shared" si="8"/>
        <v>N/A</v>
      </c>
      <c r="G42" s="46">
        <v>14126.618979999999</v>
      </c>
      <c r="H42" s="43" t="str">
        <f t="shared" si="9"/>
        <v>N/A</v>
      </c>
      <c r="I42" s="12">
        <v>20.69</v>
      </c>
      <c r="J42" s="12">
        <v>-29</v>
      </c>
      <c r="K42" s="44" t="s">
        <v>732</v>
      </c>
      <c r="L42" s="9" t="str">
        <f t="shared" si="10"/>
        <v>Yes</v>
      </c>
    </row>
    <row r="43" spans="1:12" x14ac:dyDescent="0.2">
      <c r="A43" s="3" t="s">
        <v>1430</v>
      </c>
      <c r="B43" s="34" t="s">
        <v>217</v>
      </c>
      <c r="C43" s="46">
        <v>54544.104515999999</v>
      </c>
      <c r="D43" s="43" t="str">
        <f t="shared" si="7"/>
        <v>N/A</v>
      </c>
      <c r="E43" s="46">
        <v>91247.957370999997</v>
      </c>
      <c r="F43" s="43" t="str">
        <f t="shared" si="8"/>
        <v>N/A</v>
      </c>
      <c r="G43" s="46">
        <v>24663.526069</v>
      </c>
      <c r="H43" s="43" t="str">
        <f t="shared" si="9"/>
        <v>N/A</v>
      </c>
      <c r="I43" s="12">
        <v>67.290000000000006</v>
      </c>
      <c r="J43" s="12">
        <v>-73</v>
      </c>
      <c r="K43" s="44" t="s">
        <v>732</v>
      </c>
      <c r="L43" s="9" t="str">
        <f t="shared" si="10"/>
        <v>No</v>
      </c>
    </row>
    <row r="44" spans="1:12" x14ac:dyDescent="0.2">
      <c r="A44" s="3" t="s">
        <v>1431</v>
      </c>
      <c r="B44" s="34" t="s">
        <v>217</v>
      </c>
      <c r="C44" s="46">
        <v>11734.949251</v>
      </c>
      <c r="D44" s="43" t="str">
        <f t="shared" si="7"/>
        <v>N/A</v>
      </c>
      <c r="E44" s="46">
        <v>10970.052995</v>
      </c>
      <c r="F44" s="43" t="str">
        <f t="shared" si="8"/>
        <v>N/A</v>
      </c>
      <c r="G44" s="46">
        <v>5148.2161056000004</v>
      </c>
      <c r="H44" s="43" t="str">
        <f t="shared" si="9"/>
        <v>N/A</v>
      </c>
      <c r="I44" s="12">
        <v>-6.52</v>
      </c>
      <c r="J44" s="12">
        <v>-53.1</v>
      </c>
      <c r="K44" s="44" t="s">
        <v>732</v>
      </c>
      <c r="L44" s="9" t="str">
        <f t="shared" si="10"/>
        <v>No</v>
      </c>
    </row>
    <row r="45" spans="1:12" x14ac:dyDescent="0.2">
      <c r="A45" s="3" t="s">
        <v>1432</v>
      </c>
      <c r="B45" s="34" t="s">
        <v>217</v>
      </c>
      <c r="C45" s="46">
        <v>43507.367033000002</v>
      </c>
      <c r="D45" s="43" t="str">
        <f t="shared" si="7"/>
        <v>N/A</v>
      </c>
      <c r="E45" s="46">
        <v>44750.523474000001</v>
      </c>
      <c r="F45" s="43" t="str">
        <f t="shared" si="8"/>
        <v>N/A</v>
      </c>
      <c r="G45" s="46">
        <v>59297.683047999999</v>
      </c>
      <c r="H45" s="43" t="str">
        <f t="shared" si="9"/>
        <v>N/A</v>
      </c>
      <c r="I45" s="12">
        <v>2.8570000000000002</v>
      </c>
      <c r="J45" s="12">
        <v>32.51</v>
      </c>
      <c r="K45" s="44" t="s">
        <v>732</v>
      </c>
      <c r="L45" s="9" t="str">
        <f t="shared" si="10"/>
        <v>No</v>
      </c>
    </row>
    <row r="46" spans="1:12" x14ac:dyDescent="0.2">
      <c r="A46" s="3" t="s">
        <v>1433</v>
      </c>
      <c r="B46" s="34" t="s">
        <v>217</v>
      </c>
      <c r="C46" s="46" t="s">
        <v>1743</v>
      </c>
      <c r="D46" s="43" t="str">
        <f t="shared" si="7"/>
        <v>N/A</v>
      </c>
      <c r="E46" s="46" t="s">
        <v>1743</v>
      </c>
      <c r="F46" s="43" t="str">
        <f t="shared" si="8"/>
        <v>N/A</v>
      </c>
      <c r="G46" s="46" t="s">
        <v>1743</v>
      </c>
      <c r="H46" s="43" t="str">
        <f t="shared" si="9"/>
        <v>N/A</v>
      </c>
      <c r="I46" s="12" t="s">
        <v>1743</v>
      </c>
      <c r="J46" s="12" t="s">
        <v>1743</v>
      </c>
      <c r="K46" s="44" t="s">
        <v>732</v>
      </c>
      <c r="L46" s="9" t="str">
        <f t="shared" si="10"/>
        <v>N/A</v>
      </c>
    </row>
    <row r="47" spans="1:12" x14ac:dyDescent="0.2">
      <c r="A47" s="3" t="s">
        <v>1434</v>
      </c>
      <c r="B47" s="34" t="s">
        <v>217</v>
      </c>
      <c r="C47" s="46">
        <v>30099.611171</v>
      </c>
      <c r="D47" s="43" t="str">
        <f t="shared" si="7"/>
        <v>N/A</v>
      </c>
      <c r="E47" s="46">
        <v>27944.146295999999</v>
      </c>
      <c r="F47" s="43" t="str">
        <f t="shared" si="8"/>
        <v>N/A</v>
      </c>
      <c r="G47" s="46">
        <v>23026.695827</v>
      </c>
      <c r="H47" s="43" t="str">
        <f t="shared" si="9"/>
        <v>N/A</v>
      </c>
      <c r="I47" s="12">
        <v>-7.16</v>
      </c>
      <c r="J47" s="12">
        <v>-17.600000000000001</v>
      </c>
      <c r="K47" s="44" t="s">
        <v>732</v>
      </c>
      <c r="L47" s="9" t="str">
        <f t="shared" si="10"/>
        <v>Yes</v>
      </c>
    </row>
    <row r="48" spans="1:12" x14ac:dyDescent="0.2">
      <c r="A48" s="3" t="s">
        <v>1435</v>
      </c>
      <c r="B48" s="47" t="s">
        <v>217</v>
      </c>
      <c r="C48" s="14">
        <v>21860.499102999998</v>
      </c>
      <c r="D48" s="11" t="str">
        <f t="shared" si="7"/>
        <v>N/A</v>
      </c>
      <c r="E48" s="14">
        <v>18980.040500999999</v>
      </c>
      <c r="F48" s="11" t="str">
        <f t="shared" si="8"/>
        <v>N/A</v>
      </c>
      <c r="G48" s="14">
        <v>11567.751189000001</v>
      </c>
      <c r="H48" s="11" t="str">
        <f t="shared" si="9"/>
        <v>N/A</v>
      </c>
      <c r="I48" s="56">
        <v>-13.2</v>
      </c>
      <c r="J48" s="56">
        <v>-39.1</v>
      </c>
      <c r="K48" s="47" t="s">
        <v>732</v>
      </c>
      <c r="L48" s="9" t="str">
        <f t="shared" si="10"/>
        <v>No</v>
      </c>
    </row>
    <row r="49" spans="1:12" ht="25.5" x14ac:dyDescent="0.2">
      <c r="A49" s="3" t="s">
        <v>1436</v>
      </c>
      <c r="B49" s="47" t="s">
        <v>217</v>
      </c>
      <c r="C49" s="14">
        <v>57395.620652999998</v>
      </c>
      <c r="D49" s="11" t="str">
        <f t="shared" si="7"/>
        <v>N/A</v>
      </c>
      <c r="E49" s="14">
        <v>62565.832817000002</v>
      </c>
      <c r="F49" s="11" t="str">
        <f t="shared" si="8"/>
        <v>N/A</v>
      </c>
      <c r="G49" s="14">
        <v>50969.753425000003</v>
      </c>
      <c r="H49" s="11" t="str">
        <f t="shared" si="9"/>
        <v>N/A</v>
      </c>
      <c r="I49" s="56">
        <v>9.0079999999999991</v>
      </c>
      <c r="J49" s="56">
        <v>-18.5</v>
      </c>
      <c r="K49" s="47" t="s">
        <v>732</v>
      </c>
      <c r="L49" s="9" t="str">
        <f t="shared" si="10"/>
        <v>Yes</v>
      </c>
    </row>
    <row r="50" spans="1:12" x14ac:dyDescent="0.2">
      <c r="A50" s="3" t="s">
        <v>1437</v>
      </c>
      <c r="B50" s="47" t="s">
        <v>217</v>
      </c>
      <c r="C50" s="14">
        <v>19786.366109999999</v>
      </c>
      <c r="D50" s="11" t="str">
        <f t="shared" si="7"/>
        <v>N/A</v>
      </c>
      <c r="E50" s="14">
        <v>14387.530379</v>
      </c>
      <c r="F50" s="11" t="str">
        <f t="shared" si="8"/>
        <v>N/A</v>
      </c>
      <c r="G50" s="14">
        <v>6726.5770609000001</v>
      </c>
      <c r="H50" s="11" t="str">
        <f t="shared" si="9"/>
        <v>N/A</v>
      </c>
      <c r="I50" s="56">
        <v>-27.3</v>
      </c>
      <c r="J50" s="56">
        <v>-53.2</v>
      </c>
      <c r="K50" s="47" t="s">
        <v>732</v>
      </c>
      <c r="L50" s="9" t="str">
        <f t="shared" si="10"/>
        <v>No</v>
      </c>
    </row>
    <row r="51" spans="1:12" x14ac:dyDescent="0.2">
      <c r="A51" s="3" t="s">
        <v>1438</v>
      </c>
      <c r="B51" s="47" t="s">
        <v>217</v>
      </c>
      <c r="C51" s="14">
        <v>56384.832707000001</v>
      </c>
      <c r="D51" s="11" t="str">
        <f t="shared" si="7"/>
        <v>N/A</v>
      </c>
      <c r="E51" s="14">
        <v>56498.493174000003</v>
      </c>
      <c r="F51" s="11" t="str">
        <f t="shared" si="8"/>
        <v>N/A</v>
      </c>
      <c r="G51" s="14">
        <v>43135.330693000004</v>
      </c>
      <c r="H51" s="11" t="str">
        <f t="shared" si="9"/>
        <v>N/A</v>
      </c>
      <c r="I51" s="56">
        <v>0.2016</v>
      </c>
      <c r="J51" s="56">
        <v>-23.7</v>
      </c>
      <c r="K51" s="47" t="s">
        <v>732</v>
      </c>
      <c r="L51" s="9" t="str">
        <f t="shared" si="10"/>
        <v>Yes</v>
      </c>
    </row>
    <row r="52" spans="1:12" x14ac:dyDescent="0.2">
      <c r="A52" s="3" t="s">
        <v>1439</v>
      </c>
      <c r="B52" s="47" t="s">
        <v>217</v>
      </c>
      <c r="C52" s="14" t="s">
        <v>1743</v>
      </c>
      <c r="D52" s="11" t="str">
        <f t="shared" si="7"/>
        <v>N/A</v>
      </c>
      <c r="E52" s="14" t="s">
        <v>1743</v>
      </c>
      <c r="F52" s="11" t="str">
        <f t="shared" si="8"/>
        <v>N/A</v>
      </c>
      <c r="G52" s="14" t="s">
        <v>1743</v>
      </c>
      <c r="H52" s="11" t="str">
        <f t="shared" si="9"/>
        <v>N/A</v>
      </c>
      <c r="I52" s="56" t="s">
        <v>1743</v>
      </c>
      <c r="J52" s="56" t="s">
        <v>1743</v>
      </c>
      <c r="K52" s="47" t="s">
        <v>732</v>
      </c>
      <c r="L52" s="9" t="str">
        <f t="shared" si="10"/>
        <v>N/A</v>
      </c>
    </row>
    <row r="53" spans="1:12" x14ac:dyDescent="0.2">
      <c r="A53" s="45" t="s">
        <v>1613</v>
      </c>
      <c r="B53" s="34" t="s">
        <v>217</v>
      </c>
      <c r="C53" s="46">
        <v>28901596</v>
      </c>
      <c r="D53" s="43" t="str">
        <f t="shared" ref="D53:D122" si="11">IF($B53="N/A","N/A",IF(C53&gt;10,"No",IF(C53&lt;-10,"No","Yes")))</f>
        <v>N/A</v>
      </c>
      <c r="E53" s="46">
        <v>29625866</v>
      </c>
      <c r="F53" s="43" t="str">
        <f t="shared" ref="F53:F122" si="12">IF($B53="N/A","N/A",IF(E53&gt;10,"No",IF(E53&lt;-10,"No","Yes")))</f>
        <v>N/A</v>
      </c>
      <c r="G53" s="46">
        <v>27648395</v>
      </c>
      <c r="H53" s="43" t="str">
        <f t="shared" ref="H53:H122" si="13">IF($B53="N/A","N/A",IF(G53&gt;10,"No",IF(G53&lt;-10,"No","Yes")))</f>
        <v>N/A</v>
      </c>
      <c r="I53" s="12">
        <v>2.5059999999999998</v>
      </c>
      <c r="J53" s="12">
        <v>-6.67</v>
      </c>
      <c r="K53" s="44" t="s">
        <v>732</v>
      </c>
      <c r="L53" s="9" t="str">
        <f t="shared" ref="L53:L113" si="14">IF(J53="Div by 0", "N/A", IF(K53="N/A","N/A", IF(J53&gt;VALUE(MID(K53,1,2)), "No", IF(J53&lt;-1*VALUE(MID(K53,1,2)), "No", "Yes"))))</f>
        <v>Yes</v>
      </c>
    </row>
    <row r="54" spans="1:12" x14ac:dyDescent="0.2">
      <c r="A54" s="45" t="s">
        <v>598</v>
      </c>
      <c r="B54" s="34" t="s">
        <v>217</v>
      </c>
      <c r="C54" s="35">
        <v>4015</v>
      </c>
      <c r="D54" s="43" t="str">
        <f t="shared" si="11"/>
        <v>N/A</v>
      </c>
      <c r="E54" s="35">
        <v>4793</v>
      </c>
      <c r="F54" s="43" t="str">
        <f t="shared" si="12"/>
        <v>N/A</v>
      </c>
      <c r="G54" s="35">
        <v>4850</v>
      </c>
      <c r="H54" s="43" t="str">
        <f t="shared" si="13"/>
        <v>N/A</v>
      </c>
      <c r="I54" s="12">
        <v>19.38</v>
      </c>
      <c r="J54" s="12">
        <v>1.1890000000000001</v>
      </c>
      <c r="K54" s="44" t="s">
        <v>732</v>
      </c>
      <c r="L54" s="9" t="str">
        <f t="shared" si="14"/>
        <v>Yes</v>
      </c>
    </row>
    <row r="55" spans="1:12" x14ac:dyDescent="0.2">
      <c r="A55" s="45" t="s">
        <v>1440</v>
      </c>
      <c r="B55" s="34" t="s">
        <v>217</v>
      </c>
      <c r="C55" s="46">
        <v>7198.4049813000001</v>
      </c>
      <c r="D55" s="43" t="str">
        <f t="shared" si="11"/>
        <v>N/A</v>
      </c>
      <c r="E55" s="46">
        <v>6181.0694763000001</v>
      </c>
      <c r="F55" s="43" t="str">
        <f t="shared" si="12"/>
        <v>N/A</v>
      </c>
      <c r="G55" s="46">
        <v>5700.7</v>
      </c>
      <c r="H55" s="43" t="str">
        <f t="shared" si="13"/>
        <v>N/A</v>
      </c>
      <c r="I55" s="12">
        <v>-14.1</v>
      </c>
      <c r="J55" s="12">
        <v>-7.77</v>
      </c>
      <c r="K55" s="44" t="s">
        <v>732</v>
      </c>
      <c r="L55" s="9" t="str">
        <f t="shared" si="14"/>
        <v>Yes</v>
      </c>
    </row>
    <row r="56" spans="1:12" x14ac:dyDescent="0.2">
      <c r="A56" s="45" t="s">
        <v>1441</v>
      </c>
      <c r="B56" s="34" t="s">
        <v>217</v>
      </c>
      <c r="C56" s="35">
        <v>2.5603985055999998</v>
      </c>
      <c r="D56" s="43" t="str">
        <f t="shared" si="11"/>
        <v>N/A</v>
      </c>
      <c r="E56" s="35">
        <v>1.4917588149000001</v>
      </c>
      <c r="F56" s="43" t="str">
        <f t="shared" si="12"/>
        <v>N/A</v>
      </c>
      <c r="G56" s="35">
        <v>1.4057731958999999</v>
      </c>
      <c r="H56" s="43" t="str">
        <f t="shared" si="13"/>
        <v>N/A</v>
      </c>
      <c r="I56" s="12">
        <v>-41.7</v>
      </c>
      <c r="J56" s="12">
        <v>-5.76</v>
      </c>
      <c r="K56" s="44" t="s">
        <v>732</v>
      </c>
      <c r="L56" s="9" t="str">
        <f t="shared" si="14"/>
        <v>Yes</v>
      </c>
    </row>
    <row r="57" spans="1:12" ht="25.5" x14ac:dyDescent="0.2">
      <c r="A57" s="45" t="s">
        <v>599</v>
      </c>
      <c r="B57" s="34" t="s">
        <v>217</v>
      </c>
      <c r="C57" s="46">
        <v>186412</v>
      </c>
      <c r="D57" s="43" t="str">
        <f t="shared" si="11"/>
        <v>N/A</v>
      </c>
      <c r="E57" s="46">
        <v>4144899</v>
      </c>
      <c r="F57" s="43" t="str">
        <f t="shared" si="12"/>
        <v>N/A</v>
      </c>
      <c r="G57" s="46">
        <v>6270749</v>
      </c>
      <c r="H57" s="43" t="str">
        <f t="shared" si="13"/>
        <v>N/A</v>
      </c>
      <c r="I57" s="12">
        <v>2124</v>
      </c>
      <c r="J57" s="12">
        <v>51.29</v>
      </c>
      <c r="K57" s="44" t="s">
        <v>732</v>
      </c>
      <c r="L57" s="9" t="str">
        <f t="shared" si="14"/>
        <v>No</v>
      </c>
    </row>
    <row r="58" spans="1:12" x14ac:dyDescent="0.2">
      <c r="A58" s="45" t="s">
        <v>600</v>
      </c>
      <c r="B58" s="34" t="s">
        <v>217</v>
      </c>
      <c r="C58" s="35">
        <v>88</v>
      </c>
      <c r="D58" s="43" t="str">
        <f t="shared" si="11"/>
        <v>N/A</v>
      </c>
      <c r="E58" s="35">
        <v>110</v>
      </c>
      <c r="F58" s="43" t="str">
        <f t="shared" si="12"/>
        <v>N/A</v>
      </c>
      <c r="G58" s="35">
        <v>76</v>
      </c>
      <c r="H58" s="43" t="str">
        <f t="shared" si="13"/>
        <v>N/A</v>
      </c>
      <c r="I58" s="12">
        <v>25</v>
      </c>
      <c r="J58" s="12">
        <v>-30.9</v>
      </c>
      <c r="K58" s="44" t="s">
        <v>732</v>
      </c>
      <c r="L58" s="9" t="str">
        <f t="shared" si="14"/>
        <v>No</v>
      </c>
    </row>
    <row r="59" spans="1:12" x14ac:dyDescent="0.2">
      <c r="A59" s="45" t="s">
        <v>1442</v>
      </c>
      <c r="B59" s="34" t="s">
        <v>217</v>
      </c>
      <c r="C59" s="46">
        <v>2118.3181817999998</v>
      </c>
      <c r="D59" s="43" t="str">
        <f t="shared" si="11"/>
        <v>N/A</v>
      </c>
      <c r="E59" s="46">
        <v>37680.9</v>
      </c>
      <c r="F59" s="43" t="str">
        <f t="shared" si="12"/>
        <v>N/A</v>
      </c>
      <c r="G59" s="46">
        <v>82509.855263000005</v>
      </c>
      <c r="H59" s="43" t="str">
        <f t="shared" si="13"/>
        <v>N/A</v>
      </c>
      <c r="I59" s="12">
        <v>1679</v>
      </c>
      <c r="J59" s="12">
        <v>119</v>
      </c>
      <c r="K59" s="44" t="s">
        <v>732</v>
      </c>
      <c r="L59" s="9" t="str">
        <f t="shared" si="14"/>
        <v>No</v>
      </c>
    </row>
    <row r="60" spans="1:12" ht="25.5" x14ac:dyDescent="0.2">
      <c r="A60" s="45" t="s">
        <v>601</v>
      </c>
      <c r="B60" s="34" t="s">
        <v>217</v>
      </c>
      <c r="C60" s="46">
        <v>1024</v>
      </c>
      <c r="D60" s="43" t="str">
        <f t="shared" si="11"/>
        <v>N/A</v>
      </c>
      <c r="E60" s="46">
        <v>0</v>
      </c>
      <c r="F60" s="43" t="str">
        <f t="shared" si="12"/>
        <v>N/A</v>
      </c>
      <c r="G60" s="46">
        <v>0</v>
      </c>
      <c r="H60" s="43" t="str">
        <f t="shared" si="13"/>
        <v>N/A</v>
      </c>
      <c r="I60" s="12">
        <v>-100</v>
      </c>
      <c r="J60" s="12" t="s">
        <v>1743</v>
      </c>
      <c r="K60" s="44" t="s">
        <v>732</v>
      </c>
      <c r="L60" s="9" t="str">
        <f t="shared" si="14"/>
        <v>N/A</v>
      </c>
    </row>
    <row r="61" spans="1:12" x14ac:dyDescent="0.2">
      <c r="A61" s="4" t="s">
        <v>602</v>
      </c>
      <c r="B61" s="47" t="s">
        <v>217</v>
      </c>
      <c r="C61" s="1">
        <v>11</v>
      </c>
      <c r="D61" s="11" t="str">
        <f t="shared" si="11"/>
        <v>N/A</v>
      </c>
      <c r="E61" s="1">
        <v>0</v>
      </c>
      <c r="F61" s="11" t="str">
        <f t="shared" si="12"/>
        <v>N/A</v>
      </c>
      <c r="G61" s="1">
        <v>0</v>
      </c>
      <c r="H61" s="11" t="str">
        <f t="shared" si="13"/>
        <v>N/A</v>
      </c>
      <c r="I61" s="56">
        <v>-100</v>
      </c>
      <c r="J61" s="56" t="s">
        <v>1743</v>
      </c>
      <c r="K61" s="47" t="s">
        <v>732</v>
      </c>
      <c r="L61" s="9" t="str">
        <f t="shared" si="14"/>
        <v>N/A</v>
      </c>
    </row>
    <row r="62" spans="1:12" ht="25.5" x14ac:dyDescent="0.2">
      <c r="A62" s="4" t="s">
        <v>1443</v>
      </c>
      <c r="B62" s="47" t="s">
        <v>217</v>
      </c>
      <c r="C62" s="14">
        <v>1024</v>
      </c>
      <c r="D62" s="11" t="str">
        <f t="shared" si="11"/>
        <v>N/A</v>
      </c>
      <c r="E62" s="14" t="s">
        <v>1743</v>
      </c>
      <c r="F62" s="11" t="str">
        <f t="shared" si="12"/>
        <v>N/A</v>
      </c>
      <c r="G62" s="14" t="s">
        <v>1743</v>
      </c>
      <c r="H62" s="11" t="str">
        <f t="shared" si="13"/>
        <v>N/A</v>
      </c>
      <c r="I62" s="56" t="s">
        <v>1743</v>
      </c>
      <c r="J62" s="56" t="s">
        <v>1743</v>
      </c>
      <c r="K62" s="47" t="s">
        <v>732</v>
      </c>
      <c r="L62" s="9" t="str">
        <f t="shared" si="14"/>
        <v>N/A</v>
      </c>
    </row>
    <row r="63" spans="1:12" x14ac:dyDescent="0.2">
      <c r="A63" s="4" t="s">
        <v>603</v>
      </c>
      <c r="B63" s="47" t="s">
        <v>217</v>
      </c>
      <c r="C63" s="14">
        <v>25936115</v>
      </c>
      <c r="D63" s="11" t="str">
        <f t="shared" si="11"/>
        <v>N/A</v>
      </c>
      <c r="E63" s="14">
        <v>32722213</v>
      </c>
      <c r="F63" s="11" t="str">
        <f t="shared" si="12"/>
        <v>N/A</v>
      </c>
      <c r="G63" s="14">
        <v>19446331</v>
      </c>
      <c r="H63" s="11" t="str">
        <f t="shared" si="13"/>
        <v>N/A</v>
      </c>
      <c r="I63" s="56">
        <v>26.16</v>
      </c>
      <c r="J63" s="56">
        <v>-40.6</v>
      </c>
      <c r="K63" s="47" t="s">
        <v>732</v>
      </c>
      <c r="L63" s="9" t="str">
        <f t="shared" si="14"/>
        <v>No</v>
      </c>
    </row>
    <row r="64" spans="1:12" x14ac:dyDescent="0.2">
      <c r="A64" s="4" t="s">
        <v>604</v>
      </c>
      <c r="B64" s="47" t="s">
        <v>217</v>
      </c>
      <c r="C64" s="1">
        <v>237</v>
      </c>
      <c r="D64" s="11" t="str">
        <f t="shared" si="11"/>
        <v>N/A</v>
      </c>
      <c r="E64" s="1">
        <v>233</v>
      </c>
      <c r="F64" s="11" t="str">
        <f t="shared" si="12"/>
        <v>N/A</v>
      </c>
      <c r="G64" s="1">
        <v>346</v>
      </c>
      <c r="H64" s="11" t="str">
        <f t="shared" si="13"/>
        <v>N/A</v>
      </c>
      <c r="I64" s="56">
        <v>-1.69</v>
      </c>
      <c r="J64" s="56">
        <v>48.5</v>
      </c>
      <c r="K64" s="47" t="s">
        <v>732</v>
      </c>
      <c r="L64" s="9" t="str">
        <f t="shared" si="14"/>
        <v>No</v>
      </c>
    </row>
    <row r="65" spans="1:12" x14ac:dyDescent="0.2">
      <c r="A65" s="4" t="s">
        <v>1444</v>
      </c>
      <c r="B65" s="47" t="s">
        <v>217</v>
      </c>
      <c r="C65" s="14">
        <v>109435.08439</v>
      </c>
      <c r="D65" s="11" t="str">
        <f t="shared" si="11"/>
        <v>N/A</v>
      </c>
      <c r="E65" s="14">
        <v>140438.68239999999</v>
      </c>
      <c r="F65" s="11" t="str">
        <f t="shared" si="12"/>
        <v>N/A</v>
      </c>
      <c r="G65" s="14">
        <v>56203.268786000001</v>
      </c>
      <c r="H65" s="11" t="str">
        <f t="shared" si="13"/>
        <v>N/A</v>
      </c>
      <c r="I65" s="56">
        <v>28.33</v>
      </c>
      <c r="J65" s="56">
        <v>-60</v>
      </c>
      <c r="K65" s="47" t="s">
        <v>732</v>
      </c>
      <c r="L65" s="9" t="str">
        <f t="shared" si="14"/>
        <v>No</v>
      </c>
    </row>
    <row r="66" spans="1:12" x14ac:dyDescent="0.2">
      <c r="A66" s="4" t="s">
        <v>605</v>
      </c>
      <c r="B66" s="47" t="s">
        <v>217</v>
      </c>
      <c r="C66" s="14">
        <v>128683464</v>
      </c>
      <c r="D66" s="11" t="str">
        <f t="shared" si="11"/>
        <v>N/A</v>
      </c>
      <c r="E66" s="14">
        <v>157973817</v>
      </c>
      <c r="F66" s="11" t="str">
        <f t="shared" si="12"/>
        <v>N/A</v>
      </c>
      <c r="G66" s="14">
        <v>146377184</v>
      </c>
      <c r="H66" s="11" t="str">
        <f t="shared" si="13"/>
        <v>N/A</v>
      </c>
      <c r="I66" s="56">
        <v>22.76</v>
      </c>
      <c r="J66" s="56">
        <v>-7.34</v>
      </c>
      <c r="K66" s="47" t="s">
        <v>732</v>
      </c>
      <c r="L66" s="9" t="str">
        <f t="shared" si="14"/>
        <v>Yes</v>
      </c>
    </row>
    <row r="67" spans="1:12" x14ac:dyDescent="0.2">
      <c r="A67" s="4" t="s">
        <v>606</v>
      </c>
      <c r="B67" s="47" t="s">
        <v>217</v>
      </c>
      <c r="C67" s="1">
        <v>2543</v>
      </c>
      <c r="D67" s="11" t="str">
        <f t="shared" si="11"/>
        <v>N/A</v>
      </c>
      <c r="E67" s="1">
        <v>2544</v>
      </c>
      <c r="F67" s="11" t="str">
        <f t="shared" si="12"/>
        <v>N/A</v>
      </c>
      <c r="G67" s="1">
        <v>2424</v>
      </c>
      <c r="H67" s="11" t="str">
        <f t="shared" si="13"/>
        <v>N/A</v>
      </c>
      <c r="I67" s="56">
        <v>3.9300000000000002E-2</v>
      </c>
      <c r="J67" s="56">
        <v>-4.72</v>
      </c>
      <c r="K67" s="47" t="s">
        <v>732</v>
      </c>
      <c r="L67" s="9" t="str">
        <f t="shared" si="14"/>
        <v>Yes</v>
      </c>
    </row>
    <row r="68" spans="1:12" x14ac:dyDescent="0.2">
      <c r="A68" s="4" t="s">
        <v>1445</v>
      </c>
      <c r="B68" s="47" t="s">
        <v>217</v>
      </c>
      <c r="C68" s="14">
        <v>50603.013763000003</v>
      </c>
      <c r="D68" s="11" t="str">
        <f t="shared" si="11"/>
        <v>N/A</v>
      </c>
      <c r="E68" s="14">
        <v>62096.626178999999</v>
      </c>
      <c r="F68" s="11" t="str">
        <f t="shared" si="12"/>
        <v>N/A</v>
      </c>
      <c r="G68" s="14">
        <v>60386.627063</v>
      </c>
      <c r="H68" s="11" t="str">
        <f t="shared" si="13"/>
        <v>N/A</v>
      </c>
      <c r="I68" s="56">
        <v>22.71</v>
      </c>
      <c r="J68" s="56">
        <v>-2.75</v>
      </c>
      <c r="K68" s="47" t="s">
        <v>732</v>
      </c>
      <c r="L68" s="9" t="str">
        <f t="shared" si="14"/>
        <v>Yes</v>
      </c>
    </row>
    <row r="69" spans="1:12" ht="25.5" x14ac:dyDescent="0.2">
      <c r="A69" s="4" t="s">
        <v>607</v>
      </c>
      <c r="B69" s="47" t="s">
        <v>217</v>
      </c>
      <c r="C69" s="14">
        <v>1119840</v>
      </c>
      <c r="D69" s="11" t="str">
        <f t="shared" si="11"/>
        <v>N/A</v>
      </c>
      <c r="E69" s="14">
        <v>3587819</v>
      </c>
      <c r="F69" s="11" t="str">
        <f t="shared" si="12"/>
        <v>N/A</v>
      </c>
      <c r="G69" s="14">
        <v>7582009</v>
      </c>
      <c r="H69" s="11" t="str">
        <f t="shared" si="13"/>
        <v>N/A</v>
      </c>
      <c r="I69" s="56">
        <v>220.4</v>
      </c>
      <c r="J69" s="56">
        <v>111.3</v>
      </c>
      <c r="K69" s="47" t="s">
        <v>732</v>
      </c>
      <c r="L69" s="9" t="str">
        <f t="shared" si="14"/>
        <v>No</v>
      </c>
    </row>
    <row r="70" spans="1:12" x14ac:dyDescent="0.2">
      <c r="A70" s="4" t="s">
        <v>608</v>
      </c>
      <c r="B70" s="47" t="s">
        <v>217</v>
      </c>
      <c r="C70" s="1">
        <v>1992</v>
      </c>
      <c r="D70" s="11" t="str">
        <f t="shared" si="11"/>
        <v>N/A</v>
      </c>
      <c r="E70" s="1">
        <v>8071</v>
      </c>
      <c r="F70" s="11" t="str">
        <f t="shared" si="12"/>
        <v>N/A</v>
      </c>
      <c r="G70" s="1">
        <v>14460</v>
      </c>
      <c r="H70" s="11" t="str">
        <f t="shared" si="13"/>
        <v>N/A</v>
      </c>
      <c r="I70" s="56">
        <v>305.2</v>
      </c>
      <c r="J70" s="56">
        <v>79.16</v>
      </c>
      <c r="K70" s="47" t="s">
        <v>732</v>
      </c>
      <c r="L70" s="9" t="str">
        <f t="shared" si="14"/>
        <v>No</v>
      </c>
    </row>
    <row r="71" spans="1:12" x14ac:dyDescent="0.2">
      <c r="A71" s="4" t="s">
        <v>1446</v>
      </c>
      <c r="B71" s="47" t="s">
        <v>217</v>
      </c>
      <c r="C71" s="14">
        <v>562.1686747</v>
      </c>
      <c r="D71" s="11" t="str">
        <f t="shared" si="11"/>
        <v>N/A</v>
      </c>
      <c r="E71" s="14">
        <v>444.53215215</v>
      </c>
      <c r="F71" s="11" t="str">
        <f t="shared" si="12"/>
        <v>N/A</v>
      </c>
      <c r="G71" s="14">
        <v>524.34363761999998</v>
      </c>
      <c r="H71" s="11" t="str">
        <f t="shared" si="13"/>
        <v>N/A</v>
      </c>
      <c r="I71" s="56">
        <v>-20.9</v>
      </c>
      <c r="J71" s="56">
        <v>17.95</v>
      </c>
      <c r="K71" s="47" t="s">
        <v>732</v>
      </c>
      <c r="L71" s="9" t="str">
        <f t="shared" si="14"/>
        <v>Yes</v>
      </c>
    </row>
    <row r="72" spans="1:12" x14ac:dyDescent="0.2">
      <c r="A72" s="4" t="s">
        <v>609</v>
      </c>
      <c r="B72" s="47" t="s">
        <v>217</v>
      </c>
      <c r="C72" s="14">
        <v>3270341</v>
      </c>
      <c r="D72" s="11" t="str">
        <f t="shared" si="11"/>
        <v>N/A</v>
      </c>
      <c r="E72" s="14">
        <v>5000955</v>
      </c>
      <c r="F72" s="11" t="str">
        <f t="shared" si="12"/>
        <v>N/A</v>
      </c>
      <c r="G72" s="14">
        <v>4488347</v>
      </c>
      <c r="H72" s="11" t="str">
        <f t="shared" si="13"/>
        <v>N/A</v>
      </c>
      <c r="I72" s="56">
        <v>52.92</v>
      </c>
      <c r="J72" s="56">
        <v>-10.3</v>
      </c>
      <c r="K72" s="47" t="s">
        <v>732</v>
      </c>
      <c r="L72" s="9" t="str">
        <f t="shared" si="14"/>
        <v>Yes</v>
      </c>
    </row>
    <row r="73" spans="1:12" x14ac:dyDescent="0.2">
      <c r="A73" s="4" t="s">
        <v>610</v>
      </c>
      <c r="B73" s="47" t="s">
        <v>217</v>
      </c>
      <c r="C73" s="1">
        <v>3274</v>
      </c>
      <c r="D73" s="11" t="str">
        <f t="shared" si="11"/>
        <v>N/A</v>
      </c>
      <c r="E73" s="1">
        <v>4692</v>
      </c>
      <c r="F73" s="11" t="str">
        <f t="shared" si="12"/>
        <v>N/A</v>
      </c>
      <c r="G73" s="1">
        <v>5403</v>
      </c>
      <c r="H73" s="11" t="str">
        <f t="shared" si="13"/>
        <v>N/A</v>
      </c>
      <c r="I73" s="56">
        <v>43.31</v>
      </c>
      <c r="J73" s="56">
        <v>15.15</v>
      </c>
      <c r="K73" s="47" t="s">
        <v>732</v>
      </c>
      <c r="L73" s="9" t="str">
        <f t="shared" si="14"/>
        <v>Yes</v>
      </c>
    </row>
    <row r="74" spans="1:12" x14ac:dyDescent="0.2">
      <c r="A74" s="4" t="s">
        <v>1447</v>
      </c>
      <c r="B74" s="47" t="s">
        <v>217</v>
      </c>
      <c r="C74" s="14">
        <v>998.88240684000004</v>
      </c>
      <c r="D74" s="11" t="str">
        <f t="shared" si="11"/>
        <v>N/A</v>
      </c>
      <c r="E74" s="14">
        <v>1065.8471867000001</v>
      </c>
      <c r="F74" s="11" t="str">
        <f t="shared" si="12"/>
        <v>N/A</v>
      </c>
      <c r="G74" s="14">
        <v>830.71386267000003</v>
      </c>
      <c r="H74" s="11" t="str">
        <f t="shared" si="13"/>
        <v>N/A</v>
      </c>
      <c r="I74" s="56">
        <v>6.7039999999999997</v>
      </c>
      <c r="J74" s="56">
        <v>-22.1</v>
      </c>
      <c r="K74" s="47" t="s">
        <v>732</v>
      </c>
      <c r="L74" s="9" t="str">
        <f t="shared" si="14"/>
        <v>Yes</v>
      </c>
    </row>
    <row r="75" spans="1:12" ht="25.5" x14ac:dyDescent="0.2">
      <c r="A75" s="4" t="s">
        <v>611</v>
      </c>
      <c r="B75" s="47" t="s">
        <v>217</v>
      </c>
      <c r="C75" s="14">
        <v>378470</v>
      </c>
      <c r="D75" s="11" t="str">
        <f t="shared" si="11"/>
        <v>N/A</v>
      </c>
      <c r="E75" s="14">
        <v>595398</v>
      </c>
      <c r="F75" s="11" t="str">
        <f t="shared" si="12"/>
        <v>N/A</v>
      </c>
      <c r="G75" s="14">
        <v>544666</v>
      </c>
      <c r="H75" s="11" t="str">
        <f t="shared" si="13"/>
        <v>N/A</v>
      </c>
      <c r="I75" s="56">
        <v>57.32</v>
      </c>
      <c r="J75" s="56">
        <v>-8.52</v>
      </c>
      <c r="K75" s="47" t="s">
        <v>732</v>
      </c>
      <c r="L75" s="9" t="str">
        <f t="shared" si="14"/>
        <v>Yes</v>
      </c>
    </row>
    <row r="76" spans="1:12" x14ac:dyDescent="0.2">
      <c r="A76" s="45" t="s">
        <v>612</v>
      </c>
      <c r="B76" s="34" t="s">
        <v>217</v>
      </c>
      <c r="C76" s="35">
        <v>4418</v>
      </c>
      <c r="D76" s="43" t="str">
        <f t="shared" si="11"/>
        <v>N/A</v>
      </c>
      <c r="E76" s="35">
        <v>4886</v>
      </c>
      <c r="F76" s="43" t="str">
        <f t="shared" si="12"/>
        <v>N/A</v>
      </c>
      <c r="G76" s="35">
        <v>5458</v>
      </c>
      <c r="H76" s="43" t="str">
        <f t="shared" si="13"/>
        <v>N/A</v>
      </c>
      <c r="I76" s="12">
        <v>10.59</v>
      </c>
      <c r="J76" s="12">
        <v>11.71</v>
      </c>
      <c r="K76" s="44" t="s">
        <v>732</v>
      </c>
      <c r="L76" s="9" t="str">
        <f t="shared" si="14"/>
        <v>Yes</v>
      </c>
    </row>
    <row r="77" spans="1:12" ht="25.5" x14ac:dyDescent="0.2">
      <c r="A77" s="45" t="s">
        <v>1448</v>
      </c>
      <c r="B77" s="34" t="s">
        <v>217</v>
      </c>
      <c r="C77" s="46">
        <v>85.665459483999996</v>
      </c>
      <c r="D77" s="43" t="str">
        <f t="shared" si="11"/>
        <v>N/A</v>
      </c>
      <c r="E77" s="46">
        <v>121.85796152</v>
      </c>
      <c r="F77" s="43" t="str">
        <f t="shared" si="12"/>
        <v>N/A</v>
      </c>
      <c r="G77" s="46">
        <v>99.792231587000003</v>
      </c>
      <c r="H77" s="43" t="str">
        <f t="shared" si="13"/>
        <v>N/A</v>
      </c>
      <c r="I77" s="12">
        <v>42.25</v>
      </c>
      <c r="J77" s="12">
        <v>-18.100000000000001</v>
      </c>
      <c r="K77" s="44" t="s">
        <v>732</v>
      </c>
      <c r="L77" s="9" t="str">
        <f t="shared" si="14"/>
        <v>Yes</v>
      </c>
    </row>
    <row r="78" spans="1:12" ht="25.5" x14ac:dyDescent="0.2">
      <c r="A78" s="45" t="s">
        <v>613</v>
      </c>
      <c r="B78" s="34" t="s">
        <v>217</v>
      </c>
      <c r="C78" s="46">
        <v>1216043</v>
      </c>
      <c r="D78" s="43" t="str">
        <f t="shared" si="11"/>
        <v>N/A</v>
      </c>
      <c r="E78" s="46">
        <v>1318836</v>
      </c>
      <c r="F78" s="43" t="str">
        <f t="shared" si="12"/>
        <v>N/A</v>
      </c>
      <c r="G78" s="46">
        <v>1157779</v>
      </c>
      <c r="H78" s="43" t="str">
        <f t="shared" si="13"/>
        <v>N/A</v>
      </c>
      <c r="I78" s="12">
        <v>8.4529999999999994</v>
      </c>
      <c r="J78" s="12">
        <v>-12.2</v>
      </c>
      <c r="K78" s="44" t="s">
        <v>732</v>
      </c>
      <c r="L78" s="9" t="str">
        <f t="shared" si="14"/>
        <v>Yes</v>
      </c>
    </row>
    <row r="79" spans="1:12" x14ac:dyDescent="0.2">
      <c r="A79" s="45" t="s">
        <v>614</v>
      </c>
      <c r="B79" s="34" t="s">
        <v>217</v>
      </c>
      <c r="C79" s="35">
        <v>2296</v>
      </c>
      <c r="D79" s="43" t="str">
        <f t="shared" si="11"/>
        <v>N/A</v>
      </c>
      <c r="E79" s="35">
        <v>2448</v>
      </c>
      <c r="F79" s="43" t="str">
        <f t="shared" si="12"/>
        <v>N/A</v>
      </c>
      <c r="G79" s="35">
        <v>2104</v>
      </c>
      <c r="H79" s="43" t="str">
        <f t="shared" si="13"/>
        <v>N/A</v>
      </c>
      <c r="I79" s="12">
        <v>6.62</v>
      </c>
      <c r="J79" s="12">
        <v>-14.1</v>
      </c>
      <c r="K79" s="44" t="s">
        <v>732</v>
      </c>
      <c r="L79" s="9" t="str">
        <f t="shared" si="14"/>
        <v>Yes</v>
      </c>
    </row>
    <row r="80" spans="1:12" x14ac:dyDescent="0.2">
      <c r="A80" s="45" t="s">
        <v>1449</v>
      </c>
      <c r="B80" s="34" t="s">
        <v>217</v>
      </c>
      <c r="C80" s="46">
        <v>529.63545295999995</v>
      </c>
      <c r="D80" s="43" t="str">
        <f t="shared" si="11"/>
        <v>N/A</v>
      </c>
      <c r="E80" s="46">
        <v>538.74019608000003</v>
      </c>
      <c r="F80" s="43" t="str">
        <f t="shared" si="12"/>
        <v>N/A</v>
      </c>
      <c r="G80" s="46">
        <v>550.27519011000004</v>
      </c>
      <c r="H80" s="43" t="str">
        <f t="shared" si="13"/>
        <v>N/A</v>
      </c>
      <c r="I80" s="12">
        <v>1.7190000000000001</v>
      </c>
      <c r="J80" s="12">
        <v>2.141</v>
      </c>
      <c r="K80" s="44" t="s">
        <v>732</v>
      </c>
      <c r="L80" s="9" t="str">
        <f t="shared" si="14"/>
        <v>Yes</v>
      </c>
    </row>
    <row r="81" spans="1:12" x14ac:dyDescent="0.2">
      <c r="A81" s="45" t="s">
        <v>615</v>
      </c>
      <c r="B81" s="34" t="s">
        <v>217</v>
      </c>
      <c r="C81" s="46">
        <v>2494784</v>
      </c>
      <c r="D81" s="43" t="str">
        <f t="shared" si="11"/>
        <v>N/A</v>
      </c>
      <c r="E81" s="46">
        <v>2342295</v>
      </c>
      <c r="F81" s="43" t="str">
        <f t="shared" si="12"/>
        <v>N/A</v>
      </c>
      <c r="G81" s="46">
        <v>2139723</v>
      </c>
      <c r="H81" s="43" t="str">
        <f t="shared" si="13"/>
        <v>N/A</v>
      </c>
      <c r="I81" s="12">
        <v>-6.11</v>
      </c>
      <c r="J81" s="12">
        <v>-8.65</v>
      </c>
      <c r="K81" s="44" t="s">
        <v>732</v>
      </c>
      <c r="L81" s="9" t="str">
        <f t="shared" si="14"/>
        <v>Yes</v>
      </c>
    </row>
    <row r="82" spans="1:12" x14ac:dyDescent="0.2">
      <c r="A82" s="45" t="s">
        <v>616</v>
      </c>
      <c r="B82" s="34" t="s">
        <v>217</v>
      </c>
      <c r="C82" s="35">
        <v>3445</v>
      </c>
      <c r="D82" s="43" t="str">
        <f t="shared" si="11"/>
        <v>N/A</v>
      </c>
      <c r="E82" s="35">
        <v>3760</v>
      </c>
      <c r="F82" s="43" t="str">
        <f t="shared" si="12"/>
        <v>N/A</v>
      </c>
      <c r="G82" s="35">
        <v>3082</v>
      </c>
      <c r="H82" s="43" t="str">
        <f t="shared" si="13"/>
        <v>N/A</v>
      </c>
      <c r="I82" s="12">
        <v>9.1440000000000001</v>
      </c>
      <c r="J82" s="12">
        <v>-18</v>
      </c>
      <c r="K82" s="44" t="s">
        <v>732</v>
      </c>
      <c r="L82" s="9" t="str">
        <f t="shared" si="14"/>
        <v>Yes</v>
      </c>
    </row>
    <row r="83" spans="1:12" x14ac:dyDescent="0.2">
      <c r="A83" s="45" t="s">
        <v>1450</v>
      </c>
      <c r="B83" s="34" t="s">
        <v>217</v>
      </c>
      <c r="C83" s="46">
        <v>724.17532656000003</v>
      </c>
      <c r="D83" s="43" t="str">
        <f t="shared" si="11"/>
        <v>N/A</v>
      </c>
      <c r="E83" s="46">
        <v>622.95079786999997</v>
      </c>
      <c r="F83" s="43" t="str">
        <f t="shared" si="12"/>
        <v>N/A</v>
      </c>
      <c r="G83" s="46">
        <v>694.26443868000001</v>
      </c>
      <c r="H83" s="43" t="str">
        <f t="shared" si="13"/>
        <v>N/A</v>
      </c>
      <c r="I83" s="12">
        <v>-14</v>
      </c>
      <c r="J83" s="12">
        <v>11.45</v>
      </c>
      <c r="K83" s="44" t="s">
        <v>732</v>
      </c>
      <c r="L83" s="9" t="str">
        <f t="shared" si="14"/>
        <v>Yes</v>
      </c>
    </row>
    <row r="84" spans="1:12" ht="25.5" x14ac:dyDescent="0.2">
      <c r="A84" s="45" t="s">
        <v>617</v>
      </c>
      <c r="B84" s="34" t="s">
        <v>217</v>
      </c>
      <c r="C84" s="46">
        <v>55663825</v>
      </c>
      <c r="D84" s="43" t="str">
        <f t="shared" si="11"/>
        <v>N/A</v>
      </c>
      <c r="E84" s="46">
        <v>60211017</v>
      </c>
      <c r="F84" s="43" t="str">
        <f t="shared" si="12"/>
        <v>N/A</v>
      </c>
      <c r="G84" s="46">
        <v>4689803</v>
      </c>
      <c r="H84" s="43" t="str">
        <f t="shared" si="13"/>
        <v>N/A</v>
      </c>
      <c r="I84" s="12">
        <v>8.1690000000000005</v>
      </c>
      <c r="J84" s="12">
        <v>-92.2</v>
      </c>
      <c r="K84" s="44" t="s">
        <v>732</v>
      </c>
      <c r="L84" s="9" t="str">
        <f t="shared" si="14"/>
        <v>No</v>
      </c>
    </row>
    <row r="85" spans="1:12" x14ac:dyDescent="0.2">
      <c r="A85" s="45" t="s">
        <v>618</v>
      </c>
      <c r="B85" s="34" t="s">
        <v>217</v>
      </c>
      <c r="C85" s="35">
        <v>3157</v>
      </c>
      <c r="D85" s="43" t="str">
        <f t="shared" si="11"/>
        <v>N/A</v>
      </c>
      <c r="E85" s="35">
        <v>3823</v>
      </c>
      <c r="F85" s="43" t="str">
        <f t="shared" si="12"/>
        <v>N/A</v>
      </c>
      <c r="G85" s="35">
        <v>4252</v>
      </c>
      <c r="H85" s="43" t="str">
        <f t="shared" si="13"/>
        <v>N/A</v>
      </c>
      <c r="I85" s="12">
        <v>21.1</v>
      </c>
      <c r="J85" s="12">
        <v>11.22</v>
      </c>
      <c r="K85" s="44" t="s">
        <v>732</v>
      </c>
      <c r="L85" s="9" t="str">
        <f t="shared" si="14"/>
        <v>Yes</v>
      </c>
    </row>
    <row r="86" spans="1:12" ht="25.5" x14ac:dyDescent="0.2">
      <c r="A86" s="45" t="s">
        <v>1451</v>
      </c>
      <c r="B86" s="34" t="s">
        <v>217</v>
      </c>
      <c r="C86" s="46">
        <v>17631.873614</v>
      </c>
      <c r="D86" s="43" t="str">
        <f t="shared" si="11"/>
        <v>N/A</v>
      </c>
      <c r="E86" s="46">
        <v>15749.677478</v>
      </c>
      <c r="F86" s="43" t="str">
        <f t="shared" si="12"/>
        <v>N/A</v>
      </c>
      <c r="G86" s="46">
        <v>1102.9640168999999</v>
      </c>
      <c r="H86" s="43" t="str">
        <f t="shared" si="13"/>
        <v>N/A</v>
      </c>
      <c r="I86" s="12">
        <v>-10.7</v>
      </c>
      <c r="J86" s="12">
        <v>-93</v>
      </c>
      <c r="K86" s="44" t="s">
        <v>732</v>
      </c>
      <c r="L86" s="9" t="str">
        <f t="shared" si="14"/>
        <v>No</v>
      </c>
    </row>
    <row r="87" spans="1:12" ht="25.5" x14ac:dyDescent="0.2">
      <c r="A87" s="45" t="s">
        <v>619</v>
      </c>
      <c r="B87" s="34" t="s">
        <v>217</v>
      </c>
      <c r="C87" s="46">
        <v>20824335</v>
      </c>
      <c r="D87" s="43" t="str">
        <f t="shared" si="11"/>
        <v>N/A</v>
      </c>
      <c r="E87" s="46">
        <v>26123077</v>
      </c>
      <c r="F87" s="43" t="str">
        <f t="shared" si="12"/>
        <v>N/A</v>
      </c>
      <c r="G87" s="46">
        <v>1867042</v>
      </c>
      <c r="H87" s="43" t="str">
        <f t="shared" si="13"/>
        <v>N/A</v>
      </c>
      <c r="I87" s="12">
        <v>25.44</v>
      </c>
      <c r="J87" s="12">
        <v>-92.9</v>
      </c>
      <c r="K87" s="44" t="s">
        <v>732</v>
      </c>
      <c r="L87" s="9" t="str">
        <f t="shared" si="14"/>
        <v>No</v>
      </c>
    </row>
    <row r="88" spans="1:12" x14ac:dyDescent="0.2">
      <c r="A88" s="45" t="s">
        <v>620</v>
      </c>
      <c r="B88" s="34" t="s">
        <v>217</v>
      </c>
      <c r="C88" s="35">
        <v>10306</v>
      </c>
      <c r="D88" s="43" t="str">
        <f t="shared" si="11"/>
        <v>N/A</v>
      </c>
      <c r="E88" s="35">
        <v>11667</v>
      </c>
      <c r="F88" s="43" t="str">
        <f t="shared" si="12"/>
        <v>N/A</v>
      </c>
      <c r="G88" s="35">
        <v>11013</v>
      </c>
      <c r="H88" s="43" t="str">
        <f t="shared" si="13"/>
        <v>N/A</v>
      </c>
      <c r="I88" s="12">
        <v>13.21</v>
      </c>
      <c r="J88" s="12">
        <v>-5.61</v>
      </c>
      <c r="K88" s="44" t="s">
        <v>732</v>
      </c>
      <c r="L88" s="9" t="str">
        <f t="shared" si="14"/>
        <v>Yes</v>
      </c>
    </row>
    <row r="89" spans="1:12" x14ac:dyDescent="0.2">
      <c r="A89" s="45" t="s">
        <v>1452</v>
      </c>
      <c r="B89" s="34" t="s">
        <v>217</v>
      </c>
      <c r="C89" s="46">
        <v>2020.6030467999999</v>
      </c>
      <c r="D89" s="43" t="str">
        <f t="shared" si="11"/>
        <v>N/A</v>
      </c>
      <c r="E89" s="46">
        <v>2239.0569126999999</v>
      </c>
      <c r="F89" s="43" t="str">
        <f t="shared" si="12"/>
        <v>N/A</v>
      </c>
      <c r="G89" s="46">
        <v>169.5307364</v>
      </c>
      <c r="H89" s="43" t="str">
        <f t="shared" si="13"/>
        <v>N/A</v>
      </c>
      <c r="I89" s="12">
        <v>10.81</v>
      </c>
      <c r="J89" s="12">
        <v>-92.4</v>
      </c>
      <c r="K89" s="44" t="s">
        <v>732</v>
      </c>
      <c r="L89" s="9" t="str">
        <f t="shared" si="14"/>
        <v>No</v>
      </c>
    </row>
    <row r="90" spans="1:12" x14ac:dyDescent="0.2">
      <c r="A90" s="45" t="s">
        <v>621</v>
      </c>
      <c r="B90" s="34" t="s">
        <v>217</v>
      </c>
      <c r="C90" s="46">
        <v>5177194</v>
      </c>
      <c r="D90" s="43" t="str">
        <f t="shared" si="11"/>
        <v>N/A</v>
      </c>
      <c r="E90" s="46">
        <v>5609758</v>
      </c>
      <c r="F90" s="43" t="str">
        <f t="shared" si="12"/>
        <v>N/A</v>
      </c>
      <c r="G90" s="46">
        <v>6381115</v>
      </c>
      <c r="H90" s="43" t="str">
        <f t="shared" si="13"/>
        <v>N/A</v>
      </c>
      <c r="I90" s="12">
        <v>8.3550000000000004</v>
      </c>
      <c r="J90" s="12">
        <v>13.75</v>
      </c>
      <c r="K90" s="44" t="s">
        <v>732</v>
      </c>
      <c r="L90" s="9" t="str">
        <f t="shared" si="14"/>
        <v>Yes</v>
      </c>
    </row>
    <row r="91" spans="1:12" x14ac:dyDescent="0.2">
      <c r="A91" s="45" t="s">
        <v>622</v>
      </c>
      <c r="B91" s="34" t="s">
        <v>217</v>
      </c>
      <c r="C91" s="35">
        <v>6851</v>
      </c>
      <c r="D91" s="43" t="str">
        <f t="shared" si="11"/>
        <v>N/A</v>
      </c>
      <c r="E91" s="35">
        <v>7427</v>
      </c>
      <c r="F91" s="43" t="str">
        <f t="shared" si="12"/>
        <v>N/A</v>
      </c>
      <c r="G91" s="35">
        <v>8137</v>
      </c>
      <c r="H91" s="43" t="str">
        <f t="shared" si="13"/>
        <v>N/A</v>
      </c>
      <c r="I91" s="12">
        <v>8.4079999999999995</v>
      </c>
      <c r="J91" s="12">
        <v>9.56</v>
      </c>
      <c r="K91" s="44" t="s">
        <v>732</v>
      </c>
      <c r="L91" s="9" t="str">
        <f t="shared" si="14"/>
        <v>Yes</v>
      </c>
    </row>
    <row r="92" spans="1:12" x14ac:dyDescent="0.2">
      <c r="A92" s="45" t="s">
        <v>1453</v>
      </c>
      <c r="B92" s="34" t="s">
        <v>217</v>
      </c>
      <c r="C92" s="46">
        <v>755.68442562999996</v>
      </c>
      <c r="D92" s="43" t="str">
        <f t="shared" si="11"/>
        <v>N/A</v>
      </c>
      <c r="E92" s="46">
        <v>755.31950989999996</v>
      </c>
      <c r="F92" s="43" t="str">
        <f t="shared" si="12"/>
        <v>N/A</v>
      </c>
      <c r="G92" s="46">
        <v>784.20978247999994</v>
      </c>
      <c r="H92" s="43" t="str">
        <f t="shared" si="13"/>
        <v>N/A</v>
      </c>
      <c r="I92" s="12">
        <v>-4.8000000000000001E-2</v>
      </c>
      <c r="J92" s="12">
        <v>3.8250000000000002</v>
      </c>
      <c r="K92" s="44" t="s">
        <v>732</v>
      </c>
      <c r="L92" s="9" t="str">
        <f t="shared" si="14"/>
        <v>Yes</v>
      </c>
    </row>
    <row r="93" spans="1:12" ht="25.5" x14ac:dyDescent="0.2">
      <c r="A93" s="45" t="s">
        <v>623</v>
      </c>
      <c r="B93" s="34" t="s">
        <v>217</v>
      </c>
      <c r="C93" s="46">
        <v>207481929</v>
      </c>
      <c r="D93" s="43" t="str">
        <f t="shared" si="11"/>
        <v>N/A</v>
      </c>
      <c r="E93" s="46">
        <v>189791064</v>
      </c>
      <c r="F93" s="43" t="str">
        <f t="shared" si="12"/>
        <v>N/A</v>
      </c>
      <c r="G93" s="46">
        <v>75576984</v>
      </c>
      <c r="H93" s="43" t="str">
        <f t="shared" si="13"/>
        <v>N/A</v>
      </c>
      <c r="I93" s="12">
        <v>-8.5299999999999994</v>
      </c>
      <c r="J93" s="12">
        <v>-60.2</v>
      </c>
      <c r="K93" s="44" t="s">
        <v>732</v>
      </c>
      <c r="L93" s="9" t="str">
        <f t="shared" si="14"/>
        <v>No</v>
      </c>
    </row>
    <row r="94" spans="1:12" x14ac:dyDescent="0.2">
      <c r="A94" s="48" t="s">
        <v>624</v>
      </c>
      <c r="B94" s="35" t="s">
        <v>217</v>
      </c>
      <c r="C94" s="35">
        <v>13128</v>
      </c>
      <c r="D94" s="43" t="str">
        <f t="shared" si="11"/>
        <v>N/A</v>
      </c>
      <c r="E94" s="35">
        <v>13743</v>
      </c>
      <c r="F94" s="43" t="str">
        <f t="shared" si="12"/>
        <v>N/A</v>
      </c>
      <c r="G94" s="35">
        <v>5236</v>
      </c>
      <c r="H94" s="43" t="str">
        <f t="shared" si="13"/>
        <v>N/A</v>
      </c>
      <c r="I94" s="12">
        <v>4.6849999999999996</v>
      </c>
      <c r="J94" s="12">
        <v>-61.9</v>
      </c>
      <c r="K94" s="49" t="s">
        <v>732</v>
      </c>
      <c r="L94" s="9" t="str">
        <f t="shared" si="14"/>
        <v>No</v>
      </c>
    </row>
    <row r="95" spans="1:12" ht="25.5" x14ac:dyDescent="0.2">
      <c r="A95" s="45" t="s">
        <v>1454</v>
      </c>
      <c r="B95" s="34" t="s">
        <v>217</v>
      </c>
      <c r="C95" s="46">
        <v>15804.534506</v>
      </c>
      <c r="D95" s="43" t="str">
        <f t="shared" si="11"/>
        <v>N/A</v>
      </c>
      <c r="E95" s="46">
        <v>13810.017027</v>
      </c>
      <c r="F95" s="43" t="str">
        <f t="shared" si="12"/>
        <v>N/A</v>
      </c>
      <c r="G95" s="46">
        <v>14434.106952</v>
      </c>
      <c r="H95" s="43" t="str">
        <f t="shared" si="13"/>
        <v>N/A</v>
      </c>
      <c r="I95" s="12">
        <v>-12.6</v>
      </c>
      <c r="J95" s="12">
        <v>4.5190000000000001</v>
      </c>
      <c r="K95" s="44" t="s">
        <v>732</v>
      </c>
      <c r="L95" s="9" t="str">
        <f t="shared" si="14"/>
        <v>Yes</v>
      </c>
    </row>
    <row r="96" spans="1:12" ht="25.5" x14ac:dyDescent="0.2">
      <c r="A96" s="45" t="s">
        <v>625</v>
      </c>
      <c r="B96" s="34" t="s">
        <v>217</v>
      </c>
      <c r="C96" s="46">
        <v>908372</v>
      </c>
      <c r="D96" s="43" t="str">
        <f t="shared" si="11"/>
        <v>N/A</v>
      </c>
      <c r="E96" s="46">
        <v>1017015</v>
      </c>
      <c r="F96" s="43" t="str">
        <f t="shared" si="12"/>
        <v>N/A</v>
      </c>
      <c r="G96" s="46">
        <v>1360975</v>
      </c>
      <c r="H96" s="43" t="str">
        <f t="shared" si="13"/>
        <v>N/A</v>
      </c>
      <c r="I96" s="12">
        <v>11.96</v>
      </c>
      <c r="J96" s="12">
        <v>33.82</v>
      </c>
      <c r="K96" s="44" t="s">
        <v>732</v>
      </c>
      <c r="L96" s="9" t="str">
        <f t="shared" si="14"/>
        <v>No</v>
      </c>
    </row>
    <row r="97" spans="1:12" x14ac:dyDescent="0.2">
      <c r="A97" s="45" t="s">
        <v>626</v>
      </c>
      <c r="B97" s="34" t="s">
        <v>217</v>
      </c>
      <c r="C97" s="35">
        <v>1613</v>
      </c>
      <c r="D97" s="43" t="str">
        <f t="shared" si="11"/>
        <v>N/A</v>
      </c>
      <c r="E97" s="35">
        <v>2853</v>
      </c>
      <c r="F97" s="43" t="str">
        <f t="shared" si="12"/>
        <v>N/A</v>
      </c>
      <c r="G97" s="35">
        <v>4536</v>
      </c>
      <c r="H97" s="43" t="str">
        <f t="shared" si="13"/>
        <v>N/A</v>
      </c>
      <c r="I97" s="12">
        <v>76.88</v>
      </c>
      <c r="J97" s="12">
        <v>58.99</v>
      </c>
      <c r="K97" s="44" t="s">
        <v>732</v>
      </c>
      <c r="L97" s="9" t="str">
        <f t="shared" si="14"/>
        <v>No</v>
      </c>
    </row>
    <row r="98" spans="1:12" ht="25.5" x14ac:dyDescent="0.2">
      <c r="A98" s="45" t="s">
        <v>1455</v>
      </c>
      <c r="B98" s="34" t="s">
        <v>217</v>
      </c>
      <c r="C98" s="46">
        <v>563.15685058999998</v>
      </c>
      <c r="D98" s="43" t="str">
        <f t="shared" si="11"/>
        <v>N/A</v>
      </c>
      <c r="E98" s="46">
        <v>356.4721346</v>
      </c>
      <c r="F98" s="43" t="str">
        <f t="shared" si="12"/>
        <v>N/A</v>
      </c>
      <c r="G98" s="46">
        <v>300.03858025</v>
      </c>
      <c r="H98" s="43" t="str">
        <f t="shared" si="13"/>
        <v>N/A</v>
      </c>
      <c r="I98" s="12">
        <v>-36.700000000000003</v>
      </c>
      <c r="J98" s="12">
        <v>-15.8</v>
      </c>
      <c r="K98" s="44" t="s">
        <v>732</v>
      </c>
      <c r="L98" s="9" t="str">
        <f t="shared" si="14"/>
        <v>Yes</v>
      </c>
    </row>
    <row r="99" spans="1:12" ht="25.5" x14ac:dyDescent="0.2">
      <c r="A99" s="45" t="s">
        <v>627</v>
      </c>
      <c r="B99" s="34" t="s">
        <v>217</v>
      </c>
      <c r="C99" s="46">
        <v>0</v>
      </c>
      <c r="D99" s="43" t="str">
        <f t="shared" si="11"/>
        <v>N/A</v>
      </c>
      <c r="E99" s="46">
        <v>5158341</v>
      </c>
      <c r="F99" s="43" t="str">
        <f t="shared" si="12"/>
        <v>N/A</v>
      </c>
      <c r="G99" s="46">
        <v>74060103</v>
      </c>
      <c r="H99" s="43" t="str">
        <f t="shared" si="13"/>
        <v>N/A</v>
      </c>
      <c r="I99" s="12" t="s">
        <v>1743</v>
      </c>
      <c r="J99" s="12">
        <v>1336</v>
      </c>
      <c r="K99" s="44" t="s">
        <v>732</v>
      </c>
      <c r="L99" s="9" t="str">
        <f t="shared" si="14"/>
        <v>No</v>
      </c>
    </row>
    <row r="100" spans="1:12" x14ac:dyDescent="0.2">
      <c r="A100" s="45" t="s">
        <v>628</v>
      </c>
      <c r="B100" s="34" t="s">
        <v>217</v>
      </c>
      <c r="C100" s="35">
        <v>0</v>
      </c>
      <c r="D100" s="43" t="str">
        <f t="shared" si="11"/>
        <v>N/A</v>
      </c>
      <c r="E100" s="35">
        <v>1836</v>
      </c>
      <c r="F100" s="43" t="str">
        <f t="shared" si="12"/>
        <v>N/A</v>
      </c>
      <c r="G100" s="35">
        <v>3996</v>
      </c>
      <c r="H100" s="43" t="str">
        <f t="shared" si="13"/>
        <v>N/A</v>
      </c>
      <c r="I100" s="12" t="s">
        <v>1743</v>
      </c>
      <c r="J100" s="12">
        <v>117.6</v>
      </c>
      <c r="K100" s="44" t="s">
        <v>732</v>
      </c>
      <c r="L100" s="9" t="str">
        <f t="shared" si="14"/>
        <v>No</v>
      </c>
    </row>
    <row r="101" spans="1:12" ht="25.5" x14ac:dyDescent="0.2">
      <c r="A101" s="45" t="s">
        <v>1456</v>
      </c>
      <c r="B101" s="34" t="s">
        <v>217</v>
      </c>
      <c r="C101" s="46" t="s">
        <v>1743</v>
      </c>
      <c r="D101" s="43" t="str">
        <f t="shared" si="11"/>
        <v>N/A</v>
      </c>
      <c r="E101" s="46">
        <v>2809.5539216000002</v>
      </c>
      <c r="F101" s="43" t="str">
        <f t="shared" si="12"/>
        <v>N/A</v>
      </c>
      <c r="G101" s="46">
        <v>18533.559309</v>
      </c>
      <c r="H101" s="43" t="str">
        <f t="shared" si="13"/>
        <v>N/A</v>
      </c>
      <c r="I101" s="12" t="s">
        <v>1743</v>
      </c>
      <c r="J101" s="12">
        <v>559.70000000000005</v>
      </c>
      <c r="K101" s="44" t="s">
        <v>732</v>
      </c>
      <c r="L101" s="9" t="str">
        <f t="shared" si="14"/>
        <v>No</v>
      </c>
    </row>
    <row r="102" spans="1:12" ht="25.5" x14ac:dyDescent="0.2">
      <c r="A102" s="45" t="s">
        <v>629</v>
      </c>
      <c r="B102" s="34" t="s">
        <v>217</v>
      </c>
      <c r="C102" s="46">
        <v>0</v>
      </c>
      <c r="D102" s="43" t="str">
        <f t="shared" si="11"/>
        <v>N/A</v>
      </c>
      <c r="E102" s="46">
        <v>0</v>
      </c>
      <c r="F102" s="43" t="str">
        <f t="shared" si="12"/>
        <v>N/A</v>
      </c>
      <c r="G102" s="46">
        <v>0</v>
      </c>
      <c r="H102" s="43" t="str">
        <f t="shared" si="13"/>
        <v>N/A</v>
      </c>
      <c r="I102" s="12" t="s">
        <v>1743</v>
      </c>
      <c r="J102" s="12" t="s">
        <v>1743</v>
      </c>
      <c r="K102" s="44" t="s">
        <v>732</v>
      </c>
      <c r="L102" s="9" t="str">
        <f t="shared" si="14"/>
        <v>N/A</v>
      </c>
    </row>
    <row r="103" spans="1:12" ht="25.5" x14ac:dyDescent="0.2">
      <c r="A103" s="45" t="s">
        <v>630</v>
      </c>
      <c r="B103" s="34" t="s">
        <v>217</v>
      </c>
      <c r="C103" s="35">
        <v>0</v>
      </c>
      <c r="D103" s="43" t="str">
        <f t="shared" si="11"/>
        <v>N/A</v>
      </c>
      <c r="E103" s="35">
        <v>0</v>
      </c>
      <c r="F103" s="43" t="str">
        <f t="shared" si="12"/>
        <v>N/A</v>
      </c>
      <c r="G103" s="35">
        <v>0</v>
      </c>
      <c r="H103" s="43" t="str">
        <f t="shared" si="13"/>
        <v>N/A</v>
      </c>
      <c r="I103" s="12" t="s">
        <v>1743</v>
      </c>
      <c r="J103" s="12" t="s">
        <v>1743</v>
      </c>
      <c r="K103" s="44" t="s">
        <v>732</v>
      </c>
      <c r="L103" s="9" t="str">
        <f t="shared" si="14"/>
        <v>N/A</v>
      </c>
    </row>
    <row r="104" spans="1:12" ht="25.5" x14ac:dyDescent="0.2">
      <c r="A104" s="45" t="s">
        <v>1457</v>
      </c>
      <c r="B104" s="34" t="s">
        <v>217</v>
      </c>
      <c r="C104" s="46" t="s">
        <v>1743</v>
      </c>
      <c r="D104" s="43" t="str">
        <f t="shared" si="11"/>
        <v>N/A</v>
      </c>
      <c r="E104" s="46" t="s">
        <v>1743</v>
      </c>
      <c r="F104" s="43" t="str">
        <f t="shared" si="12"/>
        <v>N/A</v>
      </c>
      <c r="G104" s="46" t="s">
        <v>1743</v>
      </c>
      <c r="H104" s="43" t="str">
        <f t="shared" si="13"/>
        <v>N/A</v>
      </c>
      <c r="I104" s="12" t="s">
        <v>1743</v>
      </c>
      <c r="J104" s="12" t="s">
        <v>1743</v>
      </c>
      <c r="K104" s="44" t="s">
        <v>732</v>
      </c>
      <c r="L104" s="9" t="str">
        <f t="shared" si="14"/>
        <v>N/A</v>
      </c>
    </row>
    <row r="105" spans="1:12" ht="25.5" x14ac:dyDescent="0.2">
      <c r="A105" s="45" t="s">
        <v>631</v>
      </c>
      <c r="B105" s="34" t="s">
        <v>217</v>
      </c>
      <c r="C105" s="46">
        <v>224</v>
      </c>
      <c r="D105" s="43" t="str">
        <f t="shared" si="11"/>
        <v>N/A</v>
      </c>
      <c r="E105" s="46">
        <v>729404</v>
      </c>
      <c r="F105" s="43" t="str">
        <f t="shared" si="12"/>
        <v>N/A</v>
      </c>
      <c r="G105" s="46">
        <v>11538421</v>
      </c>
      <c r="H105" s="43" t="str">
        <f t="shared" si="13"/>
        <v>N/A</v>
      </c>
      <c r="I105" s="12">
        <v>326000</v>
      </c>
      <c r="J105" s="12">
        <v>1482</v>
      </c>
      <c r="K105" s="44" t="s">
        <v>732</v>
      </c>
      <c r="L105" s="9" t="str">
        <f t="shared" si="14"/>
        <v>No</v>
      </c>
    </row>
    <row r="106" spans="1:12" x14ac:dyDescent="0.2">
      <c r="A106" s="45" t="s">
        <v>632</v>
      </c>
      <c r="B106" s="34" t="s">
        <v>217</v>
      </c>
      <c r="C106" s="35">
        <v>11</v>
      </c>
      <c r="D106" s="43" t="str">
        <f t="shared" si="11"/>
        <v>N/A</v>
      </c>
      <c r="E106" s="35">
        <v>513</v>
      </c>
      <c r="F106" s="43" t="str">
        <f t="shared" si="12"/>
        <v>N/A</v>
      </c>
      <c r="G106" s="35">
        <v>843</v>
      </c>
      <c r="H106" s="43" t="str">
        <f t="shared" si="13"/>
        <v>N/A</v>
      </c>
      <c r="I106" s="12">
        <v>51200</v>
      </c>
      <c r="J106" s="12">
        <v>64.33</v>
      </c>
      <c r="K106" s="44" t="s">
        <v>732</v>
      </c>
      <c r="L106" s="9" t="str">
        <f t="shared" si="14"/>
        <v>No</v>
      </c>
    </row>
    <row r="107" spans="1:12" ht="25.5" x14ac:dyDescent="0.2">
      <c r="A107" s="45" t="s">
        <v>1458</v>
      </c>
      <c r="B107" s="34" t="s">
        <v>217</v>
      </c>
      <c r="C107" s="46">
        <v>224</v>
      </c>
      <c r="D107" s="43" t="str">
        <f t="shared" si="11"/>
        <v>N/A</v>
      </c>
      <c r="E107" s="46">
        <v>1421.8401558999999</v>
      </c>
      <c r="F107" s="43" t="str">
        <f t="shared" si="12"/>
        <v>N/A</v>
      </c>
      <c r="G107" s="46">
        <v>13687.332146999999</v>
      </c>
      <c r="H107" s="43" t="str">
        <f t="shared" si="13"/>
        <v>N/A</v>
      </c>
      <c r="I107" s="12">
        <v>534.79999999999995</v>
      </c>
      <c r="J107" s="12">
        <v>862.6</v>
      </c>
      <c r="K107" s="44" t="s">
        <v>732</v>
      </c>
      <c r="L107" s="9" t="str">
        <f t="shared" si="14"/>
        <v>No</v>
      </c>
    </row>
    <row r="108" spans="1:12" ht="25.5" x14ac:dyDescent="0.2">
      <c r="A108" s="45" t="s">
        <v>633</v>
      </c>
      <c r="B108" s="34" t="s">
        <v>217</v>
      </c>
      <c r="C108" s="46">
        <v>630</v>
      </c>
      <c r="D108" s="43" t="str">
        <f t="shared" si="11"/>
        <v>N/A</v>
      </c>
      <c r="E108" s="46">
        <v>1191</v>
      </c>
      <c r="F108" s="43" t="str">
        <f t="shared" si="12"/>
        <v>N/A</v>
      </c>
      <c r="G108" s="46">
        <v>2993</v>
      </c>
      <c r="H108" s="43" t="str">
        <f t="shared" si="13"/>
        <v>N/A</v>
      </c>
      <c r="I108" s="12">
        <v>89.05</v>
      </c>
      <c r="J108" s="12">
        <v>151.30000000000001</v>
      </c>
      <c r="K108" s="44" t="s">
        <v>732</v>
      </c>
      <c r="L108" s="9" t="str">
        <f t="shared" si="14"/>
        <v>No</v>
      </c>
    </row>
    <row r="109" spans="1:12" x14ac:dyDescent="0.2">
      <c r="A109" s="45" t="s">
        <v>634</v>
      </c>
      <c r="B109" s="34" t="s">
        <v>217</v>
      </c>
      <c r="C109" s="35">
        <v>20</v>
      </c>
      <c r="D109" s="43" t="str">
        <f t="shared" si="11"/>
        <v>N/A</v>
      </c>
      <c r="E109" s="35">
        <v>38</v>
      </c>
      <c r="F109" s="43" t="str">
        <f t="shared" si="12"/>
        <v>N/A</v>
      </c>
      <c r="G109" s="35">
        <v>33</v>
      </c>
      <c r="H109" s="43" t="str">
        <f t="shared" si="13"/>
        <v>N/A</v>
      </c>
      <c r="I109" s="12">
        <v>90</v>
      </c>
      <c r="J109" s="12">
        <v>-13.2</v>
      </c>
      <c r="K109" s="44" t="s">
        <v>732</v>
      </c>
      <c r="L109" s="9" t="str">
        <f t="shared" si="14"/>
        <v>Yes</v>
      </c>
    </row>
    <row r="110" spans="1:12" ht="25.5" x14ac:dyDescent="0.2">
      <c r="A110" s="45" t="s">
        <v>1459</v>
      </c>
      <c r="B110" s="34" t="s">
        <v>217</v>
      </c>
      <c r="C110" s="46">
        <v>31.5</v>
      </c>
      <c r="D110" s="43" t="str">
        <f t="shared" si="11"/>
        <v>N/A</v>
      </c>
      <c r="E110" s="46">
        <v>31.342105263000001</v>
      </c>
      <c r="F110" s="43" t="str">
        <f t="shared" si="12"/>
        <v>N/A</v>
      </c>
      <c r="G110" s="46">
        <v>90.696969697</v>
      </c>
      <c r="H110" s="43" t="str">
        <f t="shared" si="13"/>
        <v>N/A</v>
      </c>
      <c r="I110" s="12">
        <v>-0.501</v>
      </c>
      <c r="J110" s="12">
        <v>189.4</v>
      </c>
      <c r="K110" s="44" t="s">
        <v>732</v>
      </c>
      <c r="L110" s="9" t="str">
        <f t="shared" si="14"/>
        <v>No</v>
      </c>
    </row>
    <row r="111" spans="1:12" ht="25.5" x14ac:dyDescent="0.2">
      <c r="A111" s="45" t="s">
        <v>635</v>
      </c>
      <c r="B111" s="34" t="s">
        <v>217</v>
      </c>
      <c r="C111" s="46">
        <v>2273658</v>
      </c>
      <c r="D111" s="43" t="str">
        <f t="shared" si="11"/>
        <v>N/A</v>
      </c>
      <c r="E111" s="46">
        <v>2813839</v>
      </c>
      <c r="F111" s="43" t="str">
        <f t="shared" si="12"/>
        <v>N/A</v>
      </c>
      <c r="G111" s="46">
        <v>3164507</v>
      </c>
      <c r="H111" s="43" t="str">
        <f t="shared" si="13"/>
        <v>N/A</v>
      </c>
      <c r="I111" s="12">
        <v>23.76</v>
      </c>
      <c r="J111" s="12">
        <v>12.46</v>
      </c>
      <c r="K111" s="44" t="s">
        <v>732</v>
      </c>
      <c r="L111" s="9" t="str">
        <f t="shared" si="14"/>
        <v>Yes</v>
      </c>
    </row>
    <row r="112" spans="1:12" x14ac:dyDescent="0.2">
      <c r="A112" s="45" t="s">
        <v>636</v>
      </c>
      <c r="B112" s="34" t="s">
        <v>217</v>
      </c>
      <c r="C112" s="35">
        <v>126</v>
      </c>
      <c r="D112" s="43" t="str">
        <f t="shared" si="11"/>
        <v>N/A</v>
      </c>
      <c r="E112" s="35">
        <v>154</v>
      </c>
      <c r="F112" s="43" t="str">
        <f t="shared" si="12"/>
        <v>N/A</v>
      </c>
      <c r="G112" s="35">
        <v>175</v>
      </c>
      <c r="H112" s="43" t="str">
        <f t="shared" si="13"/>
        <v>N/A</v>
      </c>
      <c r="I112" s="12">
        <v>22.22</v>
      </c>
      <c r="J112" s="12">
        <v>13.64</v>
      </c>
      <c r="K112" s="44" t="s">
        <v>732</v>
      </c>
      <c r="L112" s="9" t="str">
        <f t="shared" si="14"/>
        <v>Yes</v>
      </c>
    </row>
    <row r="113" spans="1:12" x14ac:dyDescent="0.2">
      <c r="A113" s="45" t="s">
        <v>1460</v>
      </c>
      <c r="B113" s="34" t="s">
        <v>217</v>
      </c>
      <c r="C113" s="46">
        <v>18044.904761999998</v>
      </c>
      <c r="D113" s="43" t="str">
        <f t="shared" si="11"/>
        <v>N/A</v>
      </c>
      <c r="E113" s="46">
        <v>18271.681818000001</v>
      </c>
      <c r="F113" s="43" t="str">
        <f t="shared" si="12"/>
        <v>N/A</v>
      </c>
      <c r="G113" s="46">
        <v>18082.897142999998</v>
      </c>
      <c r="H113" s="43" t="str">
        <f t="shared" si="13"/>
        <v>N/A</v>
      </c>
      <c r="I113" s="12">
        <v>1.2569999999999999</v>
      </c>
      <c r="J113" s="12">
        <v>-1.03</v>
      </c>
      <c r="K113" s="44" t="s">
        <v>732</v>
      </c>
      <c r="L113" s="9" t="str">
        <f t="shared" si="14"/>
        <v>Yes</v>
      </c>
    </row>
    <row r="114" spans="1:12" ht="25.5" x14ac:dyDescent="0.2">
      <c r="A114" s="45" t="s">
        <v>637</v>
      </c>
      <c r="B114" s="34" t="s">
        <v>217</v>
      </c>
      <c r="C114" s="46">
        <v>4521</v>
      </c>
      <c r="D114" s="43" t="str">
        <f t="shared" si="11"/>
        <v>N/A</v>
      </c>
      <c r="E114" s="46">
        <v>43416</v>
      </c>
      <c r="F114" s="43" t="str">
        <f t="shared" si="12"/>
        <v>N/A</v>
      </c>
      <c r="G114" s="46">
        <v>172506</v>
      </c>
      <c r="H114" s="43" t="str">
        <f t="shared" si="13"/>
        <v>N/A</v>
      </c>
      <c r="I114" s="12">
        <v>860.3</v>
      </c>
      <c r="J114" s="12">
        <v>297.3</v>
      </c>
      <c r="K114" s="44" t="s">
        <v>732</v>
      </c>
      <c r="L114" s="9" t="str">
        <f>IF(J114="Div by 0", "N/A", IF(OR(J114="N/A",K114="N/A"),"N/A", IF(J114&gt;VALUE(MID(K114,1,2)), "No", IF(J114&lt;-1*VALUE(MID(K114,1,2)), "No", "Yes"))))</f>
        <v>No</v>
      </c>
    </row>
    <row r="115" spans="1:12" x14ac:dyDescent="0.2">
      <c r="A115" s="45" t="s">
        <v>638</v>
      </c>
      <c r="B115" s="34" t="s">
        <v>217</v>
      </c>
      <c r="C115" s="35">
        <v>31</v>
      </c>
      <c r="D115" s="43" t="str">
        <f t="shared" si="11"/>
        <v>N/A</v>
      </c>
      <c r="E115" s="35">
        <v>614</v>
      </c>
      <c r="F115" s="43" t="str">
        <f t="shared" si="12"/>
        <v>N/A</v>
      </c>
      <c r="G115" s="35">
        <v>1752</v>
      </c>
      <c r="H115" s="43" t="str">
        <f t="shared" si="13"/>
        <v>N/A</v>
      </c>
      <c r="I115" s="12">
        <v>1881</v>
      </c>
      <c r="J115" s="12">
        <v>185.3</v>
      </c>
      <c r="K115" s="44" t="s">
        <v>732</v>
      </c>
      <c r="L115" s="9" t="str">
        <f t="shared" ref="L115:L119" si="15">IF(J115="Div by 0", "N/A", IF(OR(J115="N/A",K115="N/A"),"N/A", IF(J115&gt;VALUE(MID(K115,1,2)), "No", IF(J115&lt;-1*VALUE(MID(K115,1,2)), "No", "Yes"))))</f>
        <v>No</v>
      </c>
    </row>
    <row r="116" spans="1:12" ht="25.5" x14ac:dyDescent="0.2">
      <c r="A116" s="45" t="s">
        <v>1461</v>
      </c>
      <c r="B116" s="34" t="s">
        <v>217</v>
      </c>
      <c r="C116" s="46">
        <v>145.83870967999999</v>
      </c>
      <c r="D116" s="43" t="str">
        <f t="shared" si="11"/>
        <v>N/A</v>
      </c>
      <c r="E116" s="46">
        <v>70.710097719999993</v>
      </c>
      <c r="F116" s="43" t="str">
        <f t="shared" si="12"/>
        <v>N/A</v>
      </c>
      <c r="G116" s="46">
        <v>98.462328767000002</v>
      </c>
      <c r="H116" s="43" t="str">
        <f t="shared" si="13"/>
        <v>N/A</v>
      </c>
      <c r="I116" s="12">
        <v>-51.5</v>
      </c>
      <c r="J116" s="12">
        <v>39.25</v>
      </c>
      <c r="K116" s="44" t="s">
        <v>732</v>
      </c>
      <c r="L116" s="9" t="str">
        <f t="shared" si="15"/>
        <v>No</v>
      </c>
    </row>
    <row r="117" spans="1:12" ht="25.5" x14ac:dyDescent="0.2">
      <c r="A117" s="45" t="s">
        <v>639</v>
      </c>
      <c r="B117" s="34" t="s">
        <v>217</v>
      </c>
      <c r="C117" s="46">
        <v>0</v>
      </c>
      <c r="D117" s="43" t="str">
        <f t="shared" si="11"/>
        <v>N/A</v>
      </c>
      <c r="E117" s="46">
        <v>0</v>
      </c>
      <c r="F117" s="43" t="str">
        <f t="shared" si="12"/>
        <v>N/A</v>
      </c>
      <c r="G117" s="46">
        <v>0</v>
      </c>
      <c r="H117" s="43" t="str">
        <f t="shared" si="13"/>
        <v>N/A</v>
      </c>
      <c r="I117" s="12" t="s">
        <v>1743</v>
      </c>
      <c r="J117" s="12" t="s">
        <v>1743</v>
      </c>
      <c r="K117" s="44" t="s">
        <v>732</v>
      </c>
      <c r="L117" s="9" t="str">
        <f t="shared" si="15"/>
        <v>N/A</v>
      </c>
    </row>
    <row r="118" spans="1:12" x14ac:dyDescent="0.2">
      <c r="A118" s="45" t="s">
        <v>640</v>
      </c>
      <c r="B118" s="34" t="s">
        <v>217</v>
      </c>
      <c r="C118" s="35">
        <v>0</v>
      </c>
      <c r="D118" s="43" t="str">
        <f t="shared" si="11"/>
        <v>N/A</v>
      </c>
      <c r="E118" s="35">
        <v>0</v>
      </c>
      <c r="F118" s="43" t="str">
        <f t="shared" si="12"/>
        <v>N/A</v>
      </c>
      <c r="G118" s="35">
        <v>0</v>
      </c>
      <c r="H118" s="43" t="str">
        <f t="shared" si="13"/>
        <v>N/A</v>
      </c>
      <c r="I118" s="12" t="s">
        <v>1743</v>
      </c>
      <c r="J118" s="12" t="s">
        <v>1743</v>
      </c>
      <c r="K118" s="44" t="s">
        <v>732</v>
      </c>
      <c r="L118" s="9" t="str">
        <f t="shared" si="15"/>
        <v>N/A</v>
      </c>
    </row>
    <row r="119" spans="1:12" ht="25.5" x14ac:dyDescent="0.2">
      <c r="A119" s="45" t="s">
        <v>1462</v>
      </c>
      <c r="B119" s="34" t="s">
        <v>217</v>
      </c>
      <c r="C119" s="46" t="s">
        <v>1743</v>
      </c>
      <c r="D119" s="43" t="str">
        <f t="shared" si="11"/>
        <v>N/A</v>
      </c>
      <c r="E119" s="46" t="s">
        <v>1743</v>
      </c>
      <c r="F119" s="43" t="str">
        <f t="shared" si="12"/>
        <v>N/A</v>
      </c>
      <c r="G119" s="46" t="s">
        <v>1743</v>
      </c>
      <c r="H119" s="43" t="str">
        <f t="shared" si="13"/>
        <v>N/A</v>
      </c>
      <c r="I119" s="12" t="s">
        <v>1743</v>
      </c>
      <c r="J119" s="12" t="s">
        <v>1743</v>
      </c>
      <c r="K119" s="44" t="s">
        <v>732</v>
      </c>
      <c r="L119" s="9" t="str">
        <f t="shared" si="15"/>
        <v>N/A</v>
      </c>
    </row>
    <row r="120" spans="1:12" ht="25.5" x14ac:dyDescent="0.2">
      <c r="A120" s="45" t="s">
        <v>641</v>
      </c>
      <c r="B120" s="34" t="s">
        <v>217</v>
      </c>
      <c r="C120" s="46">
        <v>41505841</v>
      </c>
      <c r="D120" s="43" t="str">
        <f t="shared" si="11"/>
        <v>N/A</v>
      </c>
      <c r="E120" s="46">
        <v>18712749</v>
      </c>
      <c r="F120" s="43" t="str">
        <f t="shared" si="12"/>
        <v>N/A</v>
      </c>
      <c r="G120" s="46">
        <v>7697783</v>
      </c>
      <c r="H120" s="43" t="str">
        <f t="shared" si="13"/>
        <v>N/A</v>
      </c>
      <c r="I120" s="12">
        <v>-54.9</v>
      </c>
      <c r="J120" s="12">
        <v>-58.9</v>
      </c>
      <c r="K120" s="44" t="s">
        <v>732</v>
      </c>
      <c r="L120" s="9" t="str">
        <f t="shared" ref="L120:L131" si="16">IF(J120="Div by 0", "N/A", IF(K120="N/A","N/A", IF(J120&gt;VALUE(MID(K120,1,2)), "No", IF(J120&lt;-1*VALUE(MID(K120,1,2)), "No", "Yes"))))</f>
        <v>No</v>
      </c>
    </row>
    <row r="121" spans="1:12" ht="25.5" x14ac:dyDescent="0.2">
      <c r="A121" s="45" t="s">
        <v>642</v>
      </c>
      <c r="B121" s="34" t="s">
        <v>217</v>
      </c>
      <c r="C121" s="35">
        <v>9562</v>
      </c>
      <c r="D121" s="43" t="str">
        <f t="shared" si="11"/>
        <v>N/A</v>
      </c>
      <c r="E121" s="35">
        <v>10324</v>
      </c>
      <c r="F121" s="43" t="str">
        <f t="shared" si="12"/>
        <v>N/A</v>
      </c>
      <c r="G121" s="35">
        <v>9177</v>
      </c>
      <c r="H121" s="43" t="str">
        <f t="shared" si="13"/>
        <v>N/A</v>
      </c>
      <c r="I121" s="12">
        <v>7.9690000000000003</v>
      </c>
      <c r="J121" s="12">
        <v>-11.1</v>
      </c>
      <c r="K121" s="44" t="s">
        <v>732</v>
      </c>
      <c r="L121" s="9" t="str">
        <f t="shared" si="16"/>
        <v>Yes</v>
      </c>
    </row>
    <row r="122" spans="1:12" ht="25.5" x14ac:dyDescent="0.2">
      <c r="A122" s="45" t="s">
        <v>1463</v>
      </c>
      <c r="B122" s="34" t="s">
        <v>217</v>
      </c>
      <c r="C122" s="46">
        <v>4340.7070696999999</v>
      </c>
      <c r="D122" s="43" t="str">
        <f t="shared" si="11"/>
        <v>N/A</v>
      </c>
      <c r="E122" s="46">
        <v>1812.5483340000001</v>
      </c>
      <c r="F122" s="43" t="str">
        <f t="shared" si="12"/>
        <v>N/A</v>
      </c>
      <c r="G122" s="46">
        <v>838.81257491999997</v>
      </c>
      <c r="H122" s="43" t="str">
        <f t="shared" si="13"/>
        <v>N/A</v>
      </c>
      <c r="I122" s="12">
        <v>-58.2</v>
      </c>
      <c r="J122" s="12">
        <v>-53.7</v>
      </c>
      <c r="K122" s="44" t="s">
        <v>732</v>
      </c>
      <c r="L122" s="9" t="str">
        <f t="shared" si="16"/>
        <v>No</v>
      </c>
    </row>
    <row r="123" spans="1:12" ht="25.5" x14ac:dyDescent="0.2">
      <c r="A123" s="45" t="s">
        <v>643</v>
      </c>
      <c r="B123" s="34" t="s">
        <v>217</v>
      </c>
      <c r="C123" s="46">
        <v>38397431</v>
      </c>
      <c r="D123" s="43" t="str">
        <f t="shared" ref="D123:D131" si="17">IF($B123="N/A","N/A",IF(C123&gt;10,"No",IF(C123&lt;-10,"No","Yes")))</f>
        <v>N/A</v>
      </c>
      <c r="E123" s="46">
        <v>45347145</v>
      </c>
      <c r="F123" s="43" t="str">
        <f t="shared" ref="F123:F131" si="18">IF($B123="N/A","N/A",IF(E123&gt;10,"No",IF(E123&lt;-10,"No","Yes")))</f>
        <v>N/A</v>
      </c>
      <c r="G123" s="46">
        <v>49418935</v>
      </c>
      <c r="H123" s="43" t="str">
        <f t="shared" ref="H123:H131" si="19">IF($B123="N/A","N/A",IF(G123&gt;10,"No",IF(G123&lt;-10,"No","Yes")))</f>
        <v>N/A</v>
      </c>
      <c r="I123" s="12">
        <v>18.100000000000001</v>
      </c>
      <c r="J123" s="12">
        <v>8.9789999999999992</v>
      </c>
      <c r="K123" s="44" t="s">
        <v>732</v>
      </c>
      <c r="L123" s="9" t="str">
        <f t="shared" si="16"/>
        <v>Yes</v>
      </c>
    </row>
    <row r="124" spans="1:12" x14ac:dyDescent="0.2">
      <c r="A124" s="45" t="s">
        <v>644</v>
      </c>
      <c r="B124" s="34" t="s">
        <v>217</v>
      </c>
      <c r="C124" s="35">
        <v>339</v>
      </c>
      <c r="D124" s="43" t="str">
        <f t="shared" si="17"/>
        <v>N/A</v>
      </c>
      <c r="E124" s="35">
        <v>392</v>
      </c>
      <c r="F124" s="43" t="str">
        <f t="shared" si="18"/>
        <v>N/A</v>
      </c>
      <c r="G124" s="35">
        <v>431</v>
      </c>
      <c r="H124" s="43" t="str">
        <f t="shared" si="19"/>
        <v>N/A</v>
      </c>
      <c r="I124" s="12">
        <v>15.63</v>
      </c>
      <c r="J124" s="12">
        <v>9.9489999999999998</v>
      </c>
      <c r="K124" s="44" t="s">
        <v>732</v>
      </c>
      <c r="L124" s="9" t="str">
        <f t="shared" si="16"/>
        <v>Yes</v>
      </c>
    </row>
    <row r="125" spans="1:12" ht="25.5" x14ac:dyDescent="0.2">
      <c r="A125" s="45" t="s">
        <v>1464</v>
      </c>
      <c r="B125" s="34" t="s">
        <v>217</v>
      </c>
      <c r="C125" s="46">
        <v>113266.75811</v>
      </c>
      <c r="D125" s="43" t="str">
        <f t="shared" si="17"/>
        <v>N/A</v>
      </c>
      <c r="E125" s="46">
        <v>115681.49235</v>
      </c>
      <c r="F125" s="43" t="str">
        <f t="shared" si="18"/>
        <v>N/A</v>
      </c>
      <c r="G125" s="46">
        <v>114661.10209</v>
      </c>
      <c r="H125" s="43" t="str">
        <f t="shared" si="19"/>
        <v>N/A</v>
      </c>
      <c r="I125" s="12">
        <v>2.1320000000000001</v>
      </c>
      <c r="J125" s="12">
        <v>-0.88200000000000001</v>
      </c>
      <c r="K125" s="44" t="s">
        <v>732</v>
      </c>
      <c r="L125" s="9" t="str">
        <f t="shared" si="16"/>
        <v>Yes</v>
      </c>
    </row>
    <row r="126" spans="1:12" ht="25.5" x14ac:dyDescent="0.2">
      <c r="A126" s="45" t="s">
        <v>645</v>
      </c>
      <c r="B126" s="34" t="s">
        <v>217</v>
      </c>
      <c r="C126" s="46">
        <v>8682365</v>
      </c>
      <c r="D126" s="43" t="str">
        <f t="shared" si="17"/>
        <v>N/A</v>
      </c>
      <c r="E126" s="46">
        <v>12493850</v>
      </c>
      <c r="F126" s="43" t="str">
        <f t="shared" si="18"/>
        <v>N/A</v>
      </c>
      <c r="G126" s="46">
        <v>15620944</v>
      </c>
      <c r="H126" s="43" t="str">
        <f t="shared" si="19"/>
        <v>N/A</v>
      </c>
      <c r="I126" s="12">
        <v>43.9</v>
      </c>
      <c r="J126" s="12">
        <v>25.03</v>
      </c>
      <c r="K126" s="44" t="s">
        <v>732</v>
      </c>
      <c r="L126" s="9" t="str">
        <f t="shared" si="16"/>
        <v>Yes</v>
      </c>
    </row>
    <row r="127" spans="1:12" x14ac:dyDescent="0.2">
      <c r="A127" s="45" t="s">
        <v>646</v>
      </c>
      <c r="B127" s="34" t="s">
        <v>217</v>
      </c>
      <c r="C127" s="35">
        <v>3182</v>
      </c>
      <c r="D127" s="43" t="str">
        <f t="shared" si="17"/>
        <v>N/A</v>
      </c>
      <c r="E127" s="35">
        <v>4689</v>
      </c>
      <c r="F127" s="43" t="str">
        <f t="shared" si="18"/>
        <v>N/A</v>
      </c>
      <c r="G127" s="35">
        <v>3980</v>
      </c>
      <c r="H127" s="43" t="str">
        <f t="shared" si="19"/>
        <v>N/A</v>
      </c>
      <c r="I127" s="12">
        <v>47.36</v>
      </c>
      <c r="J127" s="12">
        <v>-15.1</v>
      </c>
      <c r="K127" s="44" t="s">
        <v>732</v>
      </c>
      <c r="L127" s="9" t="str">
        <f t="shared" si="16"/>
        <v>Yes</v>
      </c>
    </row>
    <row r="128" spans="1:12" ht="25.5" x14ac:dyDescent="0.2">
      <c r="A128" s="45" t="s">
        <v>1465</v>
      </c>
      <c r="B128" s="34" t="s">
        <v>217</v>
      </c>
      <c r="C128" s="46">
        <v>2728.5873664000001</v>
      </c>
      <c r="D128" s="43" t="str">
        <f t="shared" si="17"/>
        <v>N/A</v>
      </c>
      <c r="E128" s="46">
        <v>2664.5020260000001</v>
      </c>
      <c r="F128" s="43" t="str">
        <f t="shared" si="18"/>
        <v>N/A</v>
      </c>
      <c r="G128" s="46">
        <v>3924.8603014999999</v>
      </c>
      <c r="H128" s="43" t="str">
        <f t="shared" si="19"/>
        <v>N/A</v>
      </c>
      <c r="I128" s="12">
        <v>-2.35</v>
      </c>
      <c r="J128" s="12">
        <v>47.3</v>
      </c>
      <c r="K128" s="44" t="s">
        <v>732</v>
      </c>
      <c r="L128" s="9" t="str">
        <f t="shared" si="16"/>
        <v>No</v>
      </c>
    </row>
    <row r="129" spans="1:12" ht="25.5" x14ac:dyDescent="0.2">
      <c r="A129" s="45" t="s">
        <v>647</v>
      </c>
      <c r="B129" s="34" t="s">
        <v>217</v>
      </c>
      <c r="C129" s="46">
        <v>0</v>
      </c>
      <c r="D129" s="43" t="str">
        <f t="shared" si="17"/>
        <v>N/A</v>
      </c>
      <c r="E129" s="46">
        <v>0</v>
      </c>
      <c r="F129" s="43" t="str">
        <f t="shared" si="18"/>
        <v>N/A</v>
      </c>
      <c r="G129" s="46">
        <v>0</v>
      </c>
      <c r="H129" s="43" t="str">
        <f t="shared" si="19"/>
        <v>N/A</v>
      </c>
      <c r="I129" s="12" t="s">
        <v>1743</v>
      </c>
      <c r="J129" s="12" t="s">
        <v>1743</v>
      </c>
      <c r="K129" s="44" t="s">
        <v>732</v>
      </c>
      <c r="L129" s="9" t="str">
        <f t="shared" si="16"/>
        <v>N/A</v>
      </c>
    </row>
    <row r="130" spans="1:12" x14ac:dyDescent="0.2">
      <c r="A130" s="45" t="s">
        <v>648</v>
      </c>
      <c r="B130" s="34" t="s">
        <v>217</v>
      </c>
      <c r="C130" s="35">
        <v>0</v>
      </c>
      <c r="D130" s="43" t="str">
        <f t="shared" si="17"/>
        <v>N/A</v>
      </c>
      <c r="E130" s="35">
        <v>0</v>
      </c>
      <c r="F130" s="43" t="str">
        <f t="shared" si="18"/>
        <v>N/A</v>
      </c>
      <c r="G130" s="35">
        <v>0</v>
      </c>
      <c r="H130" s="43" t="str">
        <f t="shared" si="19"/>
        <v>N/A</v>
      </c>
      <c r="I130" s="12" t="s">
        <v>1743</v>
      </c>
      <c r="J130" s="12" t="s">
        <v>1743</v>
      </c>
      <c r="K130" s="44" t="s">
        <v>732</v>
      </c>
      <c r="L130" s="9" t="str">
        <f t="shared" si="16"/>
        <v>N/A</v>
      </c>
    </row>
    <row r="131" spans="1:12" ht="25.5" x14ac:dyDescent="0.2">
      <c r="A131" s="45" t="s">
        <v>1466</v>
      </c>
      <c r="B131" s="34" t="s">
        <v>217</v>
      </c>
      <c r="C131" s="46" t="s">
        <v>1743</v>
      </c>
      <c r="D131" s="43" t="str">
        <f t="shared" si="17"/>
        <v>N/A</v>
      </c>
      <c r="E131" s="46" t="s">
        <v>1743</v>
      </c>
      <c r="F131" s="43" t="str">
        <f t="shared" si="18"/>
        <v>N/A</v>
      </c>
      <c r="G131" s="46" t="s">
        <v>1743</v>
      </c>
      <c r="H131" s="43" t="str">
        <f t="shared" si="19"/>
        <v>N/A</v>
      </c>
      <c r="I131" s="12" t="s">
        <v>1743</v>
      </c>
      <c r="J131" s="12" t="s">
        <v>1743</v>
      </c>
      <c r="K131" s="44" t="s">
        <v>732</v>
      </c>
      <c r="L131" s="9" t="str">
        <f t="shared" si="16"/>
        <v>N/A</v>
      </c>
    </row>
    <row r="132" spans="1:12" x14ac:dyDescent="0.2">
      <c r="A132" s="45" t="s">
        <v>1467</v>
      </c>
      <c r="B132" s="34" t="s">
        <v>217</v>
      </c>
      <c r="C132" s="46">
        <v>1514.5205679999999</v>
      </c>
      <c r="D132" s="43" t="str">
        <f t="shared" ref="D132:D143" si="20">IF($B132="N/A","N/A",IF(C132&gt;10,"No",IF(C132&lt;-10,"No","Yes")))</f>
        <v>N/A</v>
      </c>
      <c r="E132" s="46">
        <v>1482.2567669</v>
      </c>
      <c r="F132" s="43" t="str">
        <f t="shared" ref="F132:F143" si="21">IF($B132="N/A","N/A",IF(E132&gt;10,"No",IF(E132&lt;-10,"No","Yes")))</f>
        <v>N/A</v>
      </c>
      <c r="G132" s="46">
        <v>1326.3165595</v>
      </c>
      <c r="H132" s="43" t="str">
        <f t="shared" ref="H132:H143" si="22">IF($B132="N/A","N/A",IF(G132&gt;10,"No",IF(G132&lt;-10,"No","Yes")))</f>
        <v>N/A</v>
      </c>
      <c r="I132" s="12">
        <v>-2.13</v>
      </c>
      <c r="J132" s="12">
        <v>-10.5</v>
      </c>
      <c r="K132" s="44" t="s">
        <v>732</v>
      </c>
      <c r="L132" s="9" t="str">
        <f t="shared" ref="L132:L143" si="23">IF(J132="Div by 0", "N/A", IF(K132="N/A","N/A", IF(J132&gt;VALUE(MID(K132,1,2)), "No", IF(J132&lt;-1*VALUE(MID(K132,1,2)), "No", "Yes"))))</f>
        <v>Yes</v>
      </c>
    </row>
    <row r="133" spans="1:12" x14ac:dyDescent="0.2">
      <c r="A133" s="45" t="s">
        <v>1468</v>
      </c>
      <c r="B133" s="34" t="s">
        <v>217</v>
      </c>
      <c r="C133" s="46">
        <v>1237.2413833000001</v>
      </c>
      <c r="D133" s="43" t="str">
        <f t="shared" si="20"/>
        <v>N/A</v>
      </c>
      <c r="E133" s="46">
        <v>1275.0875349</v>
      </c>
      <c r="F133" s="43" t="str">
        <f t="shared" si="21"/>
        <v>N/A</v>
      </c>
      <c r="G133" s="46">
        <v>994.79561061000004</v>
      </c>
      <c r="H133" s="43" t="str">
        <f t="shared" si="22"/>
        <v>N/A</v>
      </c>
      <c r="I133" s="12">
        <v>3.0590000000000002</v>
      </c>
      <c r="J133" s="12">
        <v>-22</v>
      </c>
      <c r="K133" s="44" t="s">
        <v>732</v>
      </c>
      <c r="L133" s="9" t="str">
        <f t="shared" si="23"/>
        <v>Yes</v>
      </c>
    </row>
    <row r="134" spans="1:12" x14ac:dyDescent="0.2">
      <c r="A134" s="45" t="s">
        <v>1469</v>
      </c>
      <c r="B134" s="34" t="s">
        <v>217</v>
      </c>
      <c r="C134" s="46">
        <v>1755.0671075</v>
      </c>
      <c r="D134" s="43" t="str">
        <f t="shared" si="20"/>
        <v>N/A</v>
      </c>
      <c r="E134" s="46">
        <v>1684.1406543999999</v>
      </c>
      <c r="F134" s="43" t="str">
        <f t="shared" si="21"/>
        <v>N/A</v>
      </c>
      <c r="G134" s="46">
        <v>1545.8366119</v>
      </c>
      <c r="H134" s="43" t="str">
        <f t="shared" si="22"/>
        <v>N/A</v>
      </c>
      <c r="I134" s="12">
        <v>-4.04</v>
      </c>
      <c r="J134" s="12">
        <v>-8.2100000000000009</v>
      </c>
      <c r="K134" s="44" t="s">
        <v>732</v>
      </c>
      <c r="L134" s="9" t="str">
        <f t="shared" si="23"/>
        <v>Yes</v>
      </c>
    </row>
    <row r="135" spans="1:12" x14ac:dyDescent="0.2">
      <c r="A135" s="45" t="s">
        <v>1470</v>
      </c>
      <c r="B135" s="34" t="s">
        <v>217</v>
      </c>
      <c r="C135" s="46">
        <v>8112.2996907999996</v>
      </c>
      <c r="D135" s="43" t="str">
        <f t="shared" si="20"/>
        <v>N/A</v>
      </c>
      <c r="E135" s="46">
        <v>9748.3828988999994</v>
      </c>
      <c r="F135" s="43" t="str">
        <f t="shared" si="21"/>
        <v>N/A</v>
      </c>
      <c r="G135" s="46">
        <v>8255.5053248000004</v>
      </c>
      <c r="H135" s="43" t="str">
        <f t="shared" si="22"/>
        <v>N/A</v>
      </c>
      <c r="I135" s="12">
        <v>20.170000000000002</v>
      </c>
      <c r="J135" s="12">
        <v>-15.3</v>
      </c>
      <c r="K135" s="44" t="s">
        <v>732</v>
      </c>
      <c r="L135" s="9" t="str">
        <f t="shared" si="23"/>
        <v>Yes</v>
      </c>
    </row>
    <row r="136" spans="1:12" x14ac:dyDescent="0.2">
      <c r="A136" s="45" t="s">
        <v>1471</v>
      </c>
      <c r="B136" s="34" t="s">
        <v>217</v>
      </c>
      <c r="C136" s="46">
        <v>13396.130764</v>
      </c>
      <c r="D136" s="43" t="str">
        <f t="shared" si="20"/>
        <v>N/A</v>
      </c>
      <c r="E136" s="46">
        <v>15875.780435999999</v>
      </c>
      <c r="F136" s="43" t="str">
        <f t="shared" si="21"/>
        <v>N/A</v>
      </c>
      <c r="G136" s="46">
        <v>17265.555271000001</v>
      </c>
      <c r="H136" s="43" t="str">
        <f t="shared" si="22"/>
        <v>N/A</v>
      </c>
      <c r="I136" s="12">
        <v>18.510000000000002</v>
      </c>
      <c r="J136" s="12">
        <v>8.7539999999999996</v>
      </c>
      <c r="K136" s="44" t="s">
        <v>732</v>
      </c>
      <c r="L136" s="9" t="str">
        <f t="shared" si="23"/>
        <v>Yes</v>
      </c>
    </row>
    <row r="137" spans="1:12" x14ac:dyDescent="0.2">
      <c r="A137" s="45" t="s">
        <v>1472</v>
      </c>
      <c r="B137" s="34" t="s">
        <v>217</v>
      </c>
      <c r="C137" s="46">
        <v>3706.8575940000001</v>
      </c>
      <c r="D137" s="43" t="str">
        <f t="shared" si="20"/>
        <v>N/A</v>
      </c>
      <c r="E137" s="46">
        <v>4719.9453741999996</v>
      </c>
      <c r="F137" s="43" t="str">
        <f t="shared" si="21"/>
        <v>N/A</v>
      </c>
      <c r="G137" s="46">
        <v>3383.4533673000001</v>
      </c>
      <c r="H137" s="43" t="str">
        <f t="shared" si="22"/>
        <v>N/A</v>
      </c>
      <c r="I137" s="12">
        <v>27.33</v>
      </c>
      <c r="J137" s="12">
        <v>-28.3</v>
      </c>
      <c r="K137" s="44" t="s">
        <v>732</v>
      </c>
      <c r="L137" s="9" t="str">
        <f t="shared" si="23"/>
        <v>Yes</v>
      </c>
    </row>
    <row r="138" spans="1:12" x14ac:dyDescent="0.2">
      <c r="A138" s="45" t="s">
        <v>1473</v>
      </c>
      <c r="B138" s="34" t="s">
        <v>217</v>
      </c>
      <c r="C138" s="46">
        <v>271.29874758</v>
      </c>
      <c r="D138" s="43" t="str">
        <f t="shared" si="20"/>
        <v>N/A</v>
      </c>
      <c r="E138" s="46">
        <v>280.67033572000003</v>
      </c>
      <c r="F138" s="43" t="str">
        <f t="shared" si="21"/>
        <v>N/A</v>
      </c>
      <c r="G138" s="46">
        <v>306.10740670000001</v>
      </c>
      <c r="H138" s="43" t="str">
        <f t="shared" si="22"/>
        <v>N/A</v>
      </c>
      <c r="I138" s="12">
        <v>3.4540000000000002</v>
      </c>
      <c r="J138" s="12">
        <v>9.0630000000000006</v>
      </c>
      <c r="K138" s="44" t="s">
        <v>732</v>
      </c>
      <c r="L138" s="9" t="str">
        <f t="shared" si="23"/>
        <v>Yes</v>
      </c>
    </row>
    <row r="139" spans="1:12" x14ac:dyDescent="0.2">
      <c r="A139" s="45" t="s">
        <v>1474</v>
      </c>
      <c r="B139" s="34" t="s">
        <v>217</v>
      </c>
      <c r="C139" s="46">
        <v>68.785747555</v>
      </c>
      <c r="D139" s="43" t="str">
        <f t="shared" si="20"/>
        <v>N/A</v>
      </c>
      <c r="E139" s="46">
        <v>66.558300727000002</v>
      </c>
      <c r="F139" s="43" t="str">
        <f t="shared" si="21"/>
        <v>N/A</v>
      </c>
      <c r="G139" s="46">
        <v>75.380503567999995</v>
      </c>
      <c r="H139" s="43" t="str">
        <f t="shared" si="22"/>
        <v>N/A</v>
      </c>
      <c r="I139" s="12">
        <v>-3.24</v>
      </c>
      <c r="J139" s="12">
        <v>13.25</v>
      </c>
      <c r="K139" s="44" t="s">
        <v>732</v>
      </c>
      <c r="L139" s="9" t="str">
        <f t="shared" si="23"/>
        <v>Yes</v>
      </c>
    </row>
    <row r="140" spans="1:12" x14ac:dyDescent="0.2">
      <c r="A140" s="45" t="s">
        <v>1475</v>
      </c>
      <c r="B140" s="34" t="s">
        <v>217</v>
      </c>
      <c r="C140" s="46">
        <v>436.83381032</v>
      </c>
      <c r="D140" s="43" t="str">
        <f t="shared" si="20"/>
        <v>N/A</v>
      </c>
      <c r="E140" s="46">
        <v>456.21493041999997</v>
      </c>
      <c r="F140" s="43" t="str">
        <f t="shared" si="21"/>
        <v>N/A</v>
      </c>
      <c r="G140" s="46">
        <v>434.97261436000002</v>
      </c>
      <c r="H140" s="43" t="str">
        <f t="shared" si="22"/>
        <v>N/A</v>
      </c>
      <c r="I140" s="12">
        <v>4.4370000000000003</v>
      </c>
      <c r="J140" s="12">
        <v>-4.66</v>
      </c>
      <c r="K140" s="44" t="s">
        <v>732</v>
      </c>
      <c r="L140" s="9" t="str">
        <f t="shared" si="23"/>
        <v>Yes</v>
      </c>
    </row>
    <row r="141" spans="1:12" x14ac:dyDescent="0.2">
      <c r="A141" s="45" t="s">
        <v>1476</v>
      </c>
      <c r="B141" s="34" t="s">
        <v>217</v>
      </c>
      <c r="C141" s="46">
        <v>20134.287532999999</v>
      </c>
      <c r="D141" s="43" t="str">
        <f t="shared" si="20"/>
        <v>N/A</v>
      </c>
      <c r="E141" s="46">
        <v>18776.592635000001</v>
      </c>
      <c r="F141" s="43" t="str">
        <f t="shared" si="21"/>
        <v>N/A</v>
      </c>
      <c r="G141" s="46">
        <v>12524.396143</v>
      </c>
      <c r="H141" s="43" t="str">
        <f t="shared" si="22"/>
        <v>N/A</v>
      </c>
      <c r="I141" s="12">
        <v>-6.74</v>
      </c>
      <c r="J141" s="12">
        <v>-33.299999999999997</v>
      </c>
      <c r="K141" s="44" t="s">
        <v>732</v>
      </c>
      <c r="L141" s="9" t="str">
        <f t="shared" si="23"/>
        <v>No</v>
      </c>
    </row>
    <row r="142" spans="1:12" x14ac:dyDescent="0.2">
      <c r="A142" s="45" t="s">
        <v>1477</v>
      </c>
      <c r="B142" s="34" t="s">
        <v>217</v>
      </c>
      <c r="C142" s="46">
        <v>15524.323009</v>
      </c>
      <c r="D142" s="43" t="str">
        <f t="shared" si="20"/>
        <v>N/A</v>
      </c>
      <c r="E142" s="46">
        <v>16424.617887</v>
      </c>
      <c r="F142" s="43" t="str">
        <f t="shared" si="21"/>
        <v>N/A</v>
      </c>
      <c r="G142" s="46">
        <v>4094.6636595999998</v>
      </c>
      <c r="H142" s="43" t="str">
        <f t="shared" si="22"/>
        <v>N/A</v>
      </c>
      <c r="I142" s="12">
        <v>5.7990000000000004</v>
      </c>
      <c r="J142" s="12">
        <v>-75.099999999999994</v>
      </c>
      <c r="K142" s="44" t="s">
        <v>732</v>
      </c>
      <c r="L142" s="9" t="str">
        <f t="shared" si="23"/>
        <v>No</v>
      </c>
    </row>
    <row r="143" spans="1:12" x14ac:dyDescent="0.2">
      <c r="A143" s="45" t="s">
        <v>1478</v>
      </c>
      <c r="B143" s="34" t="s">
        <v>217</v>
      </c>
      <c r="C143" s="46">
        <v>24200.85266</v>
      </c>
      <c r="D143" s="43" t="str">
        <f t="shared" si="20"/>
        <v>N/A</v>
      </c>
      <c r="E143" s="46">
        <v>21083.845336999999</v>
      </c>
      <c r="F143" s="43" t="str">
        <f t="shared" si="21"/>
        <v>N/A</v>
      </c>
      <c r="G143" s="46">
        <v>17662.433233</v>
      </c>
      <c r="H143" s="43" t="str">
        <f t="shared" si="22"/>
        <v>N/A</v>
      </c>
      <c r="I143" s="12">
        <v>-12.9</v>
      </c>
      <c r="J143" s="12">
        <v>-16.2</v>
      </c>
      <c r="K143" s="44" t="s">
        <v>732</v>
      </c>
      <c r="L143" s="9" t="str">
        <f t="shared" si="23"/>
        <v>Yes</v>
      </c>
    </row>
    <row r="144" spans="1:12" x14ac:dyDescent="0.2">
      <c r="A144" s="45" t="s">
        <v>89</v>
      </c>
      <c r="B144" s="34" t="s">
        <v>217</v>
      </c>
      <c r="C144" s="8">
        <v>21.039668814999999</v>
      </c>
      <c r="D144" s="43" t="str">
        <f t="shared" ref="D144:D161" si="24">IF($B144="N/A","N/A",IF(C144&gt;10,"No",IF(C144&lt;-10,"No","Yes")))</f>
        <v>N/A</v>
      </c>
      <c r="E144" s="8">
        <v>23.980587382</v>
      </c>
      <c r="F144" s="43" t="str">
        <f t="shared" ref="F144:F161" si="25">IF($B144="N/A","N/A",IF(E144&gt;10,"No",IF(E144&lt;-10,"No","Yes")))</f>
        <v>N/A</v>
      </c>
      <c r="G144" s="8">
        <v>23.265854360999999</v>
      </c>
      <c r="H144" s="43" t="str">
        <f t="shared" ref="H144:H161" si="26">IF($B144="N/A","N/A",IF(G144&gt;10,"No",IF(G144&lt;-10,"No","Yes")))</f>
        <v>N/A</v>
      </c>
      <c r="I144" s="12">
        <v>13.98</v>
      </c>
      <c r="J144" s="12">
        <v>-2.98</v>
      </c>
      <c r="K144" s="44" t="s">
        <v>732</v>
      </c>
      <c r="L144" s="9" t="str">
        <f t="shared" ref="L144:L161" si="27">IF(J144="Div by 0", "N/A", IF(K144="N/A","N/A", IF(J144&gt;VALUE(MID(K144,1,2)), "No", IF(J144&lt;-1*VALUE(MID(K144,1,2)), "No", "Yes"))))</f>
        <v>Yes</v>
      </c>
    </row>
    <row r="145" spans="1:12" x14ac:dyDescent="0.2">
      <c r="A145" s="45" t="s">
        <v>477</v>
      </c>
      <c r="B145" s="34" t="s">
        <v>217</v>
      </c>
      <c r="C145" s="8">
        <v>20.761527713</v>
      </c>
      <c r="D145" s="43" t="str">
        <f t="shared" si="24"/>
        <v>N/A</v>
      </c>
      <c r="E145" s="8">
        <v>23.588596981999999</v>
      </c>
      <c r="F145" s="43" t="str">
        <f t="shared" si="25"/>
        <v>N/A</v>
      </c>
      <c r="G145" s="8">
        <v>22.229702437</v>
      </c>
      <c r="H145" s="43" t="str">
        <f t="shared" si="26"/>
        <v>N/A</v>
      </c>
      <c r="I145" s="12">
        <v>13.62</v>
      </c>
      <c r="J145" s="12">
        <v>-5.76</v>
      </c>
      <c r="K145" s="44" t="s">
        <v>732</v>
      </c>
      <c r="L145" s="9" t="str">
        <f t="shared" si="27"/>
        <v>Yes</v>
      </c>
    </row>
    <row r="146" spans="1:12" x14ac:dyDescent="0.2">
      <c r="A146" s="45" t="s">
        <v>478</v>
      </c>
      <c r="B146" s="34" t="s">
        <v>217</v>
      </c>
      <c r="C146" s="8">
        <v>21.355965656999999</v>
      </c>
      <c r="D146" s="43" t="str">
        <f t="shared" si="24"/>
        <v>N/A</v>
      </c>
      <c r="E146" s="8">
        <v>24.529898458000002</v>
      </c>
      <c r="F146" s="43" t="str">
        <f t="shared" si="25"/>
        <v>N/A</v>
      </c>
      <c r="G146" s="8">
        <v>24.037645607000002</v>
      </c>
      <c r="H146" s="43" t="str">
        <f t="shared" si="26"/>
        <v>N/A</v>
      </c>
      <c r="I146" s="12">
        <v>14.86</v>
      </c>
      <c r="J146" s="12">
        <v>-2.0099999999999998</v>
      </c>
      <c r="K146" s="44" t="s">
        <v>732</v>
      </c>
      <c r="L146" s="9" t="str">
        <f t="shared" si="27"/>
        <v>Yes</v>
      </c>
    </row>
    <row r="147" spans="1:12" x14ac:dyDescent="0.2">
      <c r="A147" s="45" t="s">
        <v>1479</v>
      </c>
      <c r="B147" s="34" t="s">
        <v>217</v>
      </c>
      <c r="C147" s="8">
        <v>15.008122413000001</v>
      </c>
      <c r="D147" s="43" t="str">
        <f t="shared" si="24"/>
        <v>N/A</v>
      </c>
      <c r="E147" s="8">
        <v>14.219242508000001</v>
      </c>
      <c r="F147" s="43" t="str">
        <f t="shared" si="25"/>
        <v>N/A</v>
      </c>
      <c r="G147" s="8">
        <v>13.60932553</v>
      </c>
      <c r="H147" s="43" t="str">
        <f t="shared" si="26"/>
        <v>N/A</v>
      </c>
      <c r="I147" s="12">
        <v>-5.26</v>
      </c>
      <c r="J147" s="12">
        <v>-4.29</v>
      </c>
      <c r="K147" s="44" t="s">
        <v>732</v>
      </c>
      <c r="L147" s="9" t="str">
        <f t="shared" si="27"/>
        <v>Yes</v>
      </c>
    </row>
    <row r="148" spans="1:12" x14ac:dyDescent="0.2">
      <c r="A148" s="45" t="s">
        <v>1480</v>
      </c>
      <c r="B148" s="34" t="s">
        <v>217</v>
      </c>
      <c r="C148" s="8">
        <v>24.871914299</v>
      </c>
      <c r="D148" s="43" t="str">
        <f t="shared" si="24"/>
        <v>N/A</v>
      </c>
      <c r="E148" s="8">
        <v>23.789826719000001</v>
      </c>
      <c r="F148" s="43" t="str">
        <f t="shared" si="25"/>
        <v>N/A</v>
      </c>
      <c r="G148" s="8">
        <v>27.575063956000001</v>
      </c>
      <c r="H148" s="43" t="str">
        <f t="shared" si="26"/>
        <v>N/A</v>
      </c>
      <c r="I148" s="12">
        <v>-4.3499999999999996</v>
      </c>
      <c r="J148" s="12">
        <v>15.91</v>
      </c>
      <c r="K148" s="44" t="s">
        <v>732</v>
      </c>
      <c r="L148" s="9" t="str">
        <f t="shared" si="27"/>
        <v>Yes</v>
      </c>
    </row>
    <row r="149" spans="1:12" x14ac:dyDescent="0.2">
      <c r="A149" s="45" t="s">
        <v>1481</v>
      </c>
      <c r="B149" s="34" t="s">
        <v>217</v>
      </c>
      <c r="C149" s="8">
        <v>6.8094345209</v>
      </c>
      <c r="D149" s="43" t="str">
        <f t="shared" si="24"/>
        <v>N/A</v>
      </c>
      <c r="E149" s="8">
        <v>6.3463708161000003</v>
      </c>
      <c r="F149" s="43" t="str">
        <f t="shared" si="25"/>
        <v>N/A</v>
      </c>
      <c r="G149" s="8">
        <v>6.0479827200000003</v>
      </c>
      <c r="H149" s="43" t="str">
        <f t="shared" si="26"/>
        <v>N/A</v>
      </c>
      <c r="I149" s="12">
        <v>-6.8</v>
      </c>
      <c r="J149" s="12">
        <v>-4.7</v>
      </c>
      <c r="K149" s="44" t="s">
        <v>732</v>
      </c>
      <c r="L149" s="9" t="str">
        <f t="shared" si="27"/>
        <v>Yes</v>
      </c>
    </row>
    <row r="150" spans="1:12" x14ac:dyDescent="0.2">
      <c r="A150" s="45" t="s">
        <v>90</v>
      </c>
      <c r="B150" s="34" t="s">
        <v>217</v>
      </c>
      <c r="C150" s="8">
        <v>35.901063774000001</v>
      </c>
      <c r="D150" s="43" t="str">
        <f t="shared" si="24"/>
        <v>N/A</v>
      </c>
      <c r="E150" s="8">
        <v>37.159153449999998</v>
      </c>
      <c r="F150" s="43" t="str">
        <f t="shared" si="25"/>
        <v>N/A</v>
      </c>
      <c r="G150" s="8">
        <v>39.033867409000003</v>
      </c>
      <c r="H150" s="43" t="str">
        <f t="shared" si="26"/>
        <v>N/A</v>
      </c>
      <c r="I150" s="12">
        <v>3.504</v>
      </c>
      <c r="J150" s="12">
        <v>5.0449999999999999</v>
      </c>
      <c r="K150" s="44" t="s">
        <v>732</v>
      </c>
      <c r="L150" s="9" t="str">
        <f t="shared" si="27"/>
        <v>Yes</v>
      </c>
    </row>
    <row r="151" spans="1:12" x14ac:dyDescent="0.2">
      <c r="A151" s="45" t="s">
        <v>479</v>
      </c>
      <c r="B151" s="34" t="s">
        <v>217</v>
      </c>
      <c r="C151" s="8">
        <v>32.952957615000003</v>
      </c>
      <c r="D151" s="43" t="str">
        <f t="shared" si="24"/>
        <v>N/A</v>
      </c>
      <c r="E151" s="8">
        <v>32.923420905999997</v>
      </c>
      <c r="F151" s="43" t="str">
        <f t="shared" si="25"/>
        <v>N/A</v>
      </c>
      <c r="G151" s="8">
        <v>32.220277365999998</v>
      </c>
      <c r="H151" s="43" t="str">
        <f t="shared" si="26"/>
        <v>N/A</v>
      </c>
      <c r="I151" s="12">
        <v>-0.09</v>
      </c>
      <c r="J151" s="12">
        <v>-2.14</v>
      </c>
      <c r="K151" s="44" t="s">
        <v>732</v>
      </c>
      <c r="L151" s="9" t="str">
        <f t="shared" si="27"/>
        <v>Yes</v>
      </c>
    </row>
    <row r="152" spans="1:12" x14ac:dyDescent="0.2">
      <c r="A152" s="45" t="s">
        <v>480</v>
      </c>
      <c r="B152" s="34" t="s">
        <v>217</v>
      </c>
      <c r="C152" s="8">
        <v>38.458501923999997</v>
      </c>
      <c r="D152" s="43" t="str">
        <f t="shared" si="24"/>
        <v>N/A</v>
      </c>
      <c r="E152" s="8">
        <v>40.729597593000001</v>
      </c>
      <c r="F152" s="43" t="str">
        <f t="shared" si="25"/>
        <v>N/A</v>
      </c>
      <c r="G152" s="8">
        <v>43.076448353000004</v>
      </c>
      <c r="H152" s="43" t="str">
        <f t="shared" si="26"/>
        <v>N/A</v>
      </c>
      <c r="I152" s="12">
        <v>5.9050000000000002</v>
      </c>
      <c r="J152" s="12">
        <v>5.7619999999999996</v>
      </c>
      <c r="K152" s="44" t="s">
        <v>732</v>
      </c>
      <c r="L152" s="9" t="str">
        <f t="shared" si="27"/>
        <v>Yes</v>
      </c>
    </row>
    <row r="153" spans="1:12" x14ac:dyDescent="0.2">
      <c r="A153" s="45" t="s">
        <v>117</v>
      </c>
      <c r="B153" s="34" t="s">
        <v>217</v>
      </c>
      <c r="C153" s="8">
        <v>86.039930827999996</v>
      </c>
      <c r="D153" s="43" t="str">
        <f t="shared" si="24"/>
        <v>N/A</v>
      </c>
      <c r="E153" s="8">
        <v>87.276729873999997</v>
      </c>
      <c r="F153" s="43" t="str">
        <f t="shared" si="25"/>
        <v>N/A</v>
      </c>
      <c r="G153" s="8">
        <v>87.570756979999999</v>
      </c>
      <c r="H153" s="43" t="str">
        <f t="shared" si="26"/>
        <v>N/A</v>
      </c>
      <c r="I153" s="12">
        <v>1.4370000000000001</v>
      </c>
      <c r="J153" s="12">
        <v>0.33689999999999998</v>
      </c>
      <c r="K153" s="44" t="s">
        <v>732</v>
      </c>
      <c r="L153" s="9" t="str">
        <f t="shared" si="27"/>
        <v>Yes</v>
      </c>
    </row>
    <row r="154" spans="1:12" x14ac:dyDescent="0.2">
      <c r="A154" s="45" t="s">
        <v>481</v>
      </c>
      <c r="B154" s="34" t="s">
        <v>217</v>
      </c>
      <c r="C154" s="8">
        <v>85.433162551999999</v>
      </c>
      <c r="D154" s="43" t="str">
        <f t="shared" si="24"/>
        <v>N/A</v>
      </c>
      <c r="E154" s="8">
        <v>86.249301286000005</v>
      </c>
      <c r="F154" s="43" t="str">
        <f t="shared" si="25"/>
        <v>N/A</v>
      </c>
      <c r="G154" s="8">
        <v>83.788878417000006</v>
      </c>
      <c r="H154" s="43" t="str">
        <f t="shared" si="26"/>
        <v>N/A</v>
      </c>
      <c r="I154" s="12">
        <v>0.95530000000000004</v>
      </c>
      <c r="J154" s="12">
        <v>-2.85</v>
      </c>
      <c r="K154" s="44" t="s">
        <v>732</v>
      </c>
      <c r="L154" s="9" t="str">
        <f t="shared" si="27"/>
        <v>Yes</v>
      </c>
    </row>
    <row r="155" spans="1:12" x14ac:dyDescent="0.2">
      <c r="A155" s="45" t="s">
        <v>482</v>
      </c>
      <c r="B155" s="34" t="s">
        <v>217</v>
      </c>
      <c r="C155" s="8">
        <v>86.736405802999997</v>
      </c>
      <c r="D155" s="43" t="str">
        <f t="shared" si="24"/>
        <v>N/A</v>
      </c>
      <c r="E155" s="8">
        <v>88.219255359000002</v>
      </c>
      <c r="F155" s="43" t="str">
        <f t="shared" si="25"/>
        <v>N/A</v>
      </c>
      <c r="G155" s="8">
        <v>90.017742806000001</v>
      </c>
      <c r="H155" s="43" t="str">
        <f t="shared" si="26"/>
        <v>N/A</v>
      </c>
      <c r="I155" s="12">
        <v>1.71</v>
      </c>
      <c r="J155" s="12">
        <v>2.0390000000000001</v>
      </c>
      <c r="K155" s="44" t="s">
        <v>732</v>
      </c>
      <c r="L155" s="9" t="str">
        <f t="shared" si="27"/>
        <v>Yes</v>
      </c>
    </row>
    <row r="156" spans="1:12" x14ac:dyDescent="0.2">
      <c r="A156" s="45" t="s">
        <v>1482</v>
      </c>
      <c r="B156" s="34" t="s">
        <v>217</v>
      </c>
      <c r="C156" s="35">
        <v>2.5603985055999998</v>
      </c>
      <c r="D156" s="43" t="str">
        <f t="shared" si="24"/>
        <v>N/A</v>
      </c>
      <c r="E156" s="35">
        <v>1.4917588149000001</v>
      </c>
      <c r="F156" s="43" t="str">
        <f t="shared" si="25"/>
        <v>N/A</v>
      </c>
      <c r="G156" s="35">
        <v>1.4057731958999999</v>
      </c>
      <c r="H156" s="43" t="str">
        <f t="shared" si="26"/>
        <v>N/A</v>
      </c>
      <c r="I156" s="12">
        <v>-41.7</v>
      </c>
      <c r="J156" s="12">
        <v>-5.76</v>
      </c>
      <c r="K156" s="44" t="s">
        <v>732</v>
      </c>
      <c r="L156" s="9" t="str">
        <f t="shared" si="27"/>
        <v>Yes</v>
      </c>
    </row>
    <row r="157" spans="1:12" x14ac:dyDescent="0.2">
      <c r="A157" s="45" t="s">
        <v>1483</v>
      </c>
      <c r="B157" s="34" t="s">
        <v>217</v>
      </c>
      <c r="C157" s="35">
        <v>1.7700504767</v>
      </c>
      <c r="D157" s="43" t="str">
        <f t="shared" si="24"/>
        <v>N/A</v>
      </c>
      <c r="E157" s="35">
        <v>1.0431279621</v>
      </c>
      <c r="F157" s="43" t="str">
        <f t="shared" si="25"/>
        <v>N/A</v>
      </c>
      <c r="G157" s="35">
        <v>0.7989097517</v>
      </c>
      <c r="H157" s="43" t="str">
        <f t="shared" si="26"/>
        <v>N/A</v>
      </c>
      <c r="I157" s="12">
        <v>-41.1</v>
      </c>
      <c r="J157" s="12">
        <v>-23.4</v>
      </c>
      <c r="K157" s="44" t="s">
        <v>732</v>
      </c>
      <c r="L157" s="9" t="str">
        <f t="shared" si="27"/>
        <v>Yes</v>
      </c>
    </row>
    <row r="158" spans="1:12" x14ac:dyDescent="0.2">
      <c r="A158" s="45" t="s">
        <v>1484</v>
      </c>
      <c r="B158" s="34" t="s">
        <v>217</v>
      </c>
      <c r="C158" s="35">
        <v>3.2301293900000001</v>
      </c>
      <c r="D158" s="43" t="str">
        <f t="shared" si="24"/>
        <v>N/A</v>
      </c>
      <c r="E158" s="35">
        <v>1.8509007282000001</v>
      </c>
      <c r="F158" s="43" t="str">
        <f t="shared" si="25"/>
        <v>N/A</v>
      </c>
      <c r="G158" s="35">
        <v>1.7419768935</v>
      </c>
      <c r="H158" s="43" t="str">
        <f t="shared" si="26"/>
        <v>N/A</v>
      </c>
      <c r="I158" s="12">
        <v>-42.7</v>
      </c>
      <c r="J158" s="12">
        <v>-5.88</v>
      </c>
      <c r="K158" s="44" t="s">
        <v>732</v>
      </c>
      <c r="L158" s="9" t="str">
        <f t="shared" si="27"/>
        <v>Yes</v>
      </c>
    </row>
    <row r="159" spans="1:12" x14ac:dyDescent="0.2">
      <c r="A159" s="45" t="s">
        <v>1485</v>
      </c>
      <c r="B159" s="34" t="s">
        <v>217</v>
      </c>
      <c r="C159" s="35">
        <v>219.81843574999999</v>
      </c>
      <c r="D159" s="43" t="str">
        <f t="shared" si="24"/>
        <v>N/A</v>
      </c>
      <c r="E159" s="35">
        <v>274.24630542</v>
      </c>
      <c r="F159" s="43" t="str">
        <f t="shared" si="25"/>
        <v>N/A</v>
      </c>
      <c r="G159" s="35">
        <v>238.91082129</v>
      </c>
      <c r="H159" s="43" t="str">
        <f t="shared" si="26"/>
        <v>N/A</v>
      </c>
      <c r="I159" s="12">
        <v>24.76</v>
      </c>
      <c r="J159" s="12">
        <v>-12.9</v>
      </c>
      <c r="K159" s="44" t="s">
        <v>732</v>
      </c>
      <c r="L159" s="9" t="str">
        <f t="shared" si="27"/>
        <v>Yes</v>
      </c>
    </row>
    <row r="160" spans="1:12" x14ac:dyDescent="0.2">
      <c r="A160" s="45" t="s">
        <v>1486</v>
      </c>
      <c r="B160" s="34" t="s">
        <v>217</v>
      </c>
      <c r="C160" s="35">
        <v>232.70599250999999</v>
      </c>
      <c r="D160" s="43" t="str">
        <f t="shared" si="24"/>
        <v>N/A</v>
      </c>
      <c r="E160" s="35">
        <v>282.77678571000001</v>
      </c>
      <c r="F160" s="43" t="str">
        <f t="shared" si="25"/>
        <v>N/A</v>
      </c>
      <c r="G160" s="35">
        <v>261.37402343999997</v>
      </c>
      <c r="H160" s="43" t="str">
        <f t="shared" si="26"/>
        <v>N/A</v>
      </c>
      <c r="I160" s="12">
        <v>21.52</v>
      </c>
      <c r="J160" s="12">
        <v>-7.57</v>
      </c>
      <c r="K160" s="44" t="s">
        <v>732</v>
      </c>
      <c r="L160" s="9" t="str">
        <f t="shared" si="27"/>
        <v>Yes</v>
      </c>
    </row>
    <row r="161" spans="1:12" x14ac:dyDescent="0.2">
      <c r="A161" s="45" t="s">
        <v>1487</v>
      </c>
      <c r="B161" s="34" t="s">
        <v>217</v>
      </c>
      <c r="C161" s="35">
        <v>178.72608696</v>
      </c>
      <c r="D161" s="43" t="str">
        <f t="shared" si="24"/>
        <v>N/A</v>
      </c>
      <c r="E161" s="35">
        <v>246.87111110999999</v>
      </c>
      <c r="F161" s="43" t="str">
        <f t="shared" si="25"/>
        <v>N/A</v>
      </c>
      <c r="G161" s="35">
        <v>181.73469388000001</v>
      </c>
      <c r="H161" s="43" t="str">
        <f t="shared" si="26"/>
        <v>N/A</v>
      </c>
      <c r="I161" s="12">
        <v>38.130000000000003</v>
      </c>
      <c r="J161" s="12">
        <v>-26.4</v>
      </c>
      <c r="K161" s="44" t="s">
        <v>732</v>
      </c>
      <c r="L161" s="9" t="str">
        <f t="shared" si="27"/>
        <v>Yes</v>
      </c>
    </row>
    <row r="162" spans="1:12" x14ac:dyDescent="0.2">
      <c r="A162" s="45" t="s">
        <v>1620</v>
      </c>
      <c r="B162" s="34" t="s">
        <v>217</v>
      </c>
      <c r="C162" s="35">
        <v>11</v>
      </c>
      <c r="D162" s="43" t="str">
        <f t="shared" ref="D162:D172" si="28">IF($B162="N/A","N/A",IF(C162&gt;10,"No",IF(C162&lt;-10,"No","Yes")))</f>
        <v>N/A</v>
      </c>
      <c r="E162" s="35">
        <v>11</v>
      </c>
      <c r="F162" s="43" t="str">
        <f t="shared" ref="F162:F172" si="29">IF($B162="N/A","N/A",IF(E162&gt;10,"No",IF(E162&lt;-10,"No","Yes")))</f>
        <v>N/A</v>
      </c>
      <c r="G162" s="35">
        <v>0</v>
      </c>
      <c r="H162" s="43" t="str">
        <f t="shared" ref="H162:H172" si="30">IF($B162="N/A","N/A",IF(G162&gt;10,"No",IF(G162&lt;-10,"No","Yes")))</f>
        <v>N/A</v>
      </c>
      <c r="I162" s="12">
        <v>0</v>
      </c>
      <c r="J162" s="12">
        <v>-100</v>
      </c>
      <c r="K162" s="14" t="s">
        <v>217</v>
      </c>
      <c r="L162" s="9" t="str">
        <f t="shared" ref="L162:L172" si="31">IF(J162="Div by 0", "N/A", IF(K162="N/A","N/A", IF(J162&gt;VALUE(MID(K162,1,2)), "No", IF(J162&lt;-1*VALUE(MID(K162,1,2)), "No", "Yes"))))</f>
        <v>N/A</v>
      </c>
    </row>
    <row r="163" spans="1:12" x14ac:dyDescent="0.2">
      <c r="A163" s="45" t="s">
        <v>126</v>
      </c>
      <c r="B163" s="34" t="s">
        <v>217</v>
      </c>
      <c r="C163" s="35">
        <v>42</v>
      </c>
      <c r="D163" s="43" t="str">
        <f t="shared" si="28"/>
        <v>N/A</v>
      </c>
      <c r="E163" s="35">
        <v>11</v>
      </c>
      <c r="F163" s="43" t="str">
        <f t="shared" si="29"/>
        <v>N/A</v>
      </c>
      <c r="G163" s="35">
        <v>0</v>
      </c>
      <c r="H163" s="43" t="str">
        <f t="shared" si="30"/>
        <v>N/A</v>
      </c>
      <c r="I163" s="12">
        <v>-76.2</v>
      </c>
      <c r="J163" s="12">
        <v>-100</v>
      </c>
      <c r="K163" s="14" t="s">
        <v>217</v>
      </c>
      <c r="L163" s="9" t="str">
        <f t="shared" si="31"/>
        <v>N/A</v>
      </c>
    </row>
    <row r="164" spans="1:12" ht="25.5" x14ac:dyDescent="0.2">
      <c r="A164" s="45" t="s">
        <v>1621</v>
      </c>
      <c r="B164" s="34" t="s">
        <v>217</v>
      </c>
      <c r="C164" s="35">
        <v>11</v>
      </c>
      <c r="D164" s="43" t="str">
        <f t="shared" si="28"/>
        <v>N/A</v>
      </c>
      <c r="E164" s="35">
        <v>0</v>
      </c>
      <c r="F164" s="43" t="str">
        <f t="shared" si="29"/>
        <v>N/A</v>
      </c>
      <c r="G164" s="35">
        <v>0</v>
      </c>
      <c r="H164" s="43" t="str">
        <f t="shared" si="30"/>
        <v>N/A</v>
      </c>
      <c r="I164" s="12">
        <v>-100</v>
      </c>
      <c r="J164" s="12" t="s">
        <v>1743</v>
      </c>
      <c r="K164" s="14" t="s">
        <v>217</v>
      </c>
      <c r="L164" s="9" t="str">
        <f t="shared" si="31"/>
        <v>N/A</v>
      </c>
    </row>
    <row r="165" spans="1:12" ht="25.5" x14ac:dyDescent="0.2">
      <c r="A165" s="45" t="s">
        <v>1488</v>
      </c>
      <c r="B165" s="34" t="s">
        <v>217</v>
      </c>
      <c r="C165" s="35">
        <v>11</v>
      </c>
      <c r="D165" s="43" t="str">
        <f t="shared" si="28"/>
        <v>N/A</v>
      </c>
      <c r="E165" s="35">
        <v>68</v>
      </c>
      <c r="F165" s="43" t="str">
        <f t="shared" si="29"/>
        <v>N/A</v>
      </c>
      <c r="G165" s="35">
        <v>13</v>
      </c>
      <c r="H165" s="43" t="str">
        <f t="shared" si="30"/>
        <v>N/A</v>
      </c>
      <c r="I165" s="12">
        <v>655.6</v>
      </c>
      <c r="J165" s="12">
        <v>-80.900000000000006</v>
      </c>
      <c r="K165" s="14" t="s">
        <v>217</v>
      </c>
      <c r="L165" s="9" t="str">
        <f t="shared" si="31"/>
        <v>N/A</v>
      </c>
    </row>
    <row r="166" spans="1:12" x14ac:dyDescent="0.2">
      <c r="A166" s="45" t="s">
        <v>1622</v>
      </c>
      <c r="B166" s="34" t="s">
        <v>217</v>
      </c>
      <c r="C166" s="35">
        <v>0</v>
      </c>
      <c r="D166" s="43" t="str">
        <f t="shared" si="28"/>
        <v>N/A</v>
      </c>
      <c r="E166" s="35">
        <v>0</v>
      </c>
      <c r="F166" s="43" t="str">
        <f t="shared" si="29"/>
        <v>N/A</v>
      </c>
      <c r="G166" s="35">
        <v>0</v>
      </c>
      <c r="H166" s="43" t="str">
        <f t="shared" si="30"/>
        <v>N/A</v>
      </c>
      <c r="I166" s="12" t="s">
        <v>1743</v>
      </c>
      <c r="J166" s="12" t="s">
        <v>1743</v>
      </c>
      <c r="K166" s="14" t="s">
        <v>217</v>
      </c>
      <c r="L166" s="9" t="str">
        <f t="shared" si="31"/>
        <v>N/A</v>
      </c>
    </row>
    <row r="167" spans="1:12" x14ac:dyDescent="0.2">
      <c r="A167" s="45" t="s">
        <v>1623</v>
      </c>
      <c r="B167" s="34" t="s">
        <v>217</v>
      </c>
      <c r="C167" s="35">
        <v>426</v>
      </c>
      <c r="D167" s="43" t="str">
        <f t="shared" si="28"/>
        <v>N/A</v>
      </c>
      <c r="E167" s="35">
        <v>313</v>
      </c>
      <c r="F167" s="43" t="str">
        <f t="shared" si="29"/>
        <v>N/A</v>
      </c>
      <c r="G167" s="35">
        <v>76</v>
      </c>
      <c r="H167" s="43" t="str">
        <f t="shared" si="30"/>
        <v>N/A</v>
      </c>
      <c r="I167" s="12">
        <v>-26.5</v>
      </c>
      <c r="J167" s="12">
        <v>-75.7</v>
      </c>
      <c r="K167" s="14" t="s">
        <v>217</v>
      </c>
      <c r="L167" s="9" t="str">
        <f t="shared" si="31"/>
        <v>N/A</v>
      </c>
    </row>
    <row r="168" spans="1:12" x14ac:dyDescent="0.2">
      <c r="A168" s="45" t="s">
        <v>125</v>
      </c>
      <c r="B168" s="34" t="s">
        <v>217</v>
      </c>
      <c r="C168" s="46">
        <v>1049055</v>
      </c>
      <c r="D168" s="43" t="str">
        <f t="shared" si="28"/>
        <v>N/A</v>
      </c>
      <c r="E168" s="46">
        <v>8201760</v>
      </c>
      <c r="F168" s="43" t="str">
        <f t="shared" si="29"/>
        <v>N/A</v>
      </c>
      <c r="G168" s="46">
        <v>440246</v>
      </c>
      <c r="H168" s="43" t="str">
        <f t="shared" si="30"/>
        <v>N/A</v>
      </c>
      <c r="I168" s="12">
        <v>681.8</v>
      </c>
      <c r="J168" s="12">
        <v>-94.6</v>
      </c>
      <c r="K168" s="14" t="s">
        <v>217</v>
      </c>
      <c r="L168" s="9" t="str">
        <f t="shared" si="31"/>
        <v>N/A</v>
      </c>
    </row>
    <row r="169" spans="1:12" x14ac:dyDescent="0.2">
      <c r="A169" s="45" t="s">
        <v>1624</v>
      </c>
      <c r="B169" s="34" t="s">
        <v>217</v>
      </c>
      <c r="C169" s="46">
        <v>843610</v>
      </c>
      <c r="D169" s="43" t="str">
        <f t="shared" si="28"/>
        <v>N/A</v>
      </c>
      <c r="E169" s="46">
        <v>294744</v>
      </c>
      <c r="F169" s="43" t="str">
        <f t="shared" si="29"/>
        <v>N/A</v>
      </c>
      <c r="G169" s="46">
        <v>284098</v>
      </c>
      <c r="H169" s="43" t="str">
        <f t="shared" si="30"/>
        <v>N/A</v>
      </c>
      <c r="I169" s="12">
        <v>-65.099999999999994</v>
      </c>
      <c r="J169" s="12">
        <v>-3.61</v>
      </c>
      <c r="K169" s="14" t="s">
        <v>217</v>
      </c>
      <c r="L169" s="9" t="str">
        <f t="shared" si="31"/>
        <v>N/A</v>
      </c>
    </row>
    <row r="170" spans="1:12" x14ac:dyDescent="0.2">
      <c r="A170" s="45" t="s">
        <v>1381</v>
      </c>
      <c r="B170" s="34" t="s">
        <v>217</v>
      </c>
      <c r="C170" s="46">
        <v>303499</v>
      </c>
      <c r="D170" s="43" t="str">
        <f t="shared" si="28"/>
        <v>N/A</v>
      </c>
      <c r="E170" s="46">
        <v>597492</v>
      </c>
      <c r="F170" s="43" t="str">
        <f t="shared" si="29"/>
        <v>N/A</v>
      </c>
      <c r="G170" s="46">
        <v>301459</v>
      </c>
      <c r="H170" s="43" t="str">
        <f t="shared" si="30"/>
        <v>N/A</v>
      </c>
      <c r="I170" s="12">
        <v>96.87</v>
      </c>
      <c r="J170" s="12">
        <v>-49.5</v>
      </c>
      <c r="K170" s="14" t="s">
        <v>217</v>
      </c>
      <c r="L170" s="9" t="str">
        <f t="shared" si="31"/>
        <v>N/A</v>
      </c>
    </row>
    <row r="171" spans="1:12" x14ac:dyDescent="0.2">
      <c r="A171" s="45" t="s">
        <v>1618</v>
      </c>
      <c r="B171" s="34" t="s">
        <v>217</v>
      </c>
      <c r="C171" s="46">
        <v>118499</v>
      </c>
      <c r="D171" s="43" t="str">
        <f t="shared" si="28"/>
        <v>N/A</v>
      </c>
      <c r="E171" s="46">
        <v>195798</v>
      </c>
      <c r="F171" s="43" t="str">
        <f t="shared" si="29"/>
        <v>N/A</v>
      </c>
      <c r="G171" s="46">
        <v>167246</v>
      </c>
      <c r="H171" s="43" t="str">
        <f t="shared" si="30"/>
        <v>N/A</v>
      </c>
      <c r="I171" s="12">
        <v>65.23</v>
      </c>
      <c r="J171" s="12">
        <v>-14.6</v>
      </c>
      <c r="K171" s="14" t="s">
        <v>217</v>
      </c>
      <c r="L171" s="9" t="str">
        <f t="shared" si="31"/>
        <v>N/A</v>
      </c>
    </row>
    <row r="172" spans="1:12" x14ac:dyDescent="0.2">
      <c r="A172" s="45" t="s">
        <v>1619</v>
      </c>
      <c r="B172" s="34" t="s">
        <v>217</v>
      </c>
      <c r="C172" s="46">
        <v>1047975</v>
      </c>
      <c r="D172" s="43" t="str">
        <f t="shared" si="28"/>
        <v>N/A</v>
      </c>
      <c r="E172" s="46">
        <v>8163228</v>
      </c>
      <c r="F172" s="43" t="str">
        <f t="shared" si="29"/>
        <v>N/A</v>
      </c>
      <c r="G172" s="46">
        <v>420472</v>
      </c>
      <c r="H172" s="43" t="str">
        <f t="shared" si="30"/>
        <v>N/A</v>
      </c>
      <c r="I172" s="12">
        <v>679</v>
      </c>
      <c r="J172" s="12">
        <v>-94.8</v>
      </c>
      <c r="K172" s="14" t="s">
        <v>217</v>
      </c>
      <c r="L172" s="9" t="str">
        <f t="shared" si="31"/>
        <v>N/A</v>
      </c>
    </row>
    <row r="173" spans="1:12" ht="25.5" x14ac:dyDescent="0.2">
      <c r="A173" s="45" t="s">
        <v>1382</v>
      </c>
      <c r="B173" s="34" t="s">
        <v>217</v>
      </c>
      <c r="C173" s="46">
        <v>2568</v>
      </c>
      <c r="D173" s="43" t="str">
        <f t="shared" ref="D173:D187" si="32">IF($B173="N/A","N/A",IF(C173&gt;10,"No",IF(C173&lt;-10,"No","Yes")))</f>
        <v>N/A</v>
      </c>
      <c r="E173" s="46">
        <v>3878</v>
      </c>
      <c r="F173" s="43" t="str">
        <f t="shared" ref="F173:F187" si="33">IF($B173="N/A","N/A",IF(E173&gt;10,"No",IF(E173&lt;-10,"No","Yes")))</f>
        <v>N/A</v>
      </c>
      <c r="G173" s="46">
        <v>1799</v>
      </c>
      <c r="H173" s="43" t="str">
        <f t="shared" ref="H173:H187" si="34">IF($B173="N/A","N/A",IF(G173&gt;10,"No",IF(G173&lt;-10,"No","Yes")))</f>
        <v>N/A</v>
      </c>
      <c r="I173" s="12">
        <v>51.01</v>
      </c>
      <c r="J173" s="12">
        <v>-53.6</v>
      </c>
      <c r="K173" s="44" t="s">
        <v>732</v>
      </c>
      <c r="L173" s="9" t="str">
        <f t="shared" ref="L173:L187" si="35">IF(J173="Div by 0", "N/A", IF(K173="N/A","N/A", IF(J173&gt;VALUE(MID(K173,1,2)), "No", IF(J173&lt;-1*VALUE(MID(K173,1,2)), "No", "Yes"))))</f>
        <v>No</v>
      </c>
    </row>
    <row r="174" spans="1:12" x14ac:dyDescent="0.2">
      <c r="A174" s="45" t="s">
        <v>649</v>
      </c>
      <c r="B174" s="34" t="s">
        <v>217</v>
      </c>
      <c r="C174" s="35">
        <v>14</v>
      </c>
      <c r="D174" s="43" t="str">
        <f t="shared" si="32"/>
        <v>N/A</v>
      </c>
      <c r="E174" s="35">
        <v>19</v>
      </c>
      <c r="F174" s="43" t="str">
        <f t="shared" si="33"/>
        <v>N/A</v>
      </c>
      <c r="G174" s="35">
        <v>12</v>
      </c>
      <c r="H174" s="43" t="str">
        <f t="shared" si="34"/>
        <v>N/A</v>
      </c>
      <c r="I174" s="12">
        <v>35.71</v>
      </c>
      <c r="J174" s="12">
        <v>-36.799999999999997</v>
      </c>
      <c r="K174" s="44" t="s">
        <v>732</v>
      </c>
      <c r="L174" s="9" t="str">
        <f t="shared" si="35"/>
        <v>No</v>
      </c>
    </row>
    <row r="175" spans="1:12" ht="25.5" x14ac:dyDescent="0.2">
      <c r="A175" s="45" t="s">
        <v>1383</v>
      </c>
      <c r="B175" s="34" t="s">
        <v>217</v>
      </c>
      <c r="C175" s="46">
        <v>183.42857143000001</v>
      </c>
      <c r="D175" s="43" t="str">
        <f t="shared" si="32"/>
        <v>N/A</v>
      </c>
      <c r="E175" s="46">
        <v>204.10526315999999</v>
      </c>
      <c r="F175" s="43" t="str">
        <f t="shared" si="33"/>
        <v>N/A</v>
      </c>
      <c r="G175" s="46">
        <v>149.91666667000001</v>
      </c>
      <c r="H175" s="43" t="str">
        <f t="shared" si="34"/>
        <v>N/A</v>
      </c>
      <c r="I175" s="12">
        <v>11.27</v>
      </c>
      <c r="J175" s="12">
        <v>-26.5</v>
      </c>
      <c r="K175" s="44" t="s">
        <v>732</v>
      </c>
      <c r="L175" s="9" t="str">
        <f t="shared" si="35"/>
        <v>Yes</v>
      </c>
    </row>
    <row r="176" spans="1:12" ht="25.5" x14ac:dyDescent="0.2">
      <c r="A176" s="45" t="s">
        <v>1384</v>
      </c>
      <c r="B176" s="34" t="s">
        <v>217</v>
      </c>
      <c r="C176" s="46">
        <v>0</v>
      </c>
      <c r="D176" s="43" t="str">
        <f t="shared" si="32"/>
        <v>N/A</v>
      </c>
      <c r="E176" s="46">
        <v>0</v>
      </c>
      <c r="F176" s="43" t="str">
        <f t="shared" si="33"/>
        <v>N/A</v>
      </c>
      <c r="G176" s="46">
        <v>0</v>
      </c>
      <c r="H176" s="43" t="str">
        <f t="shared" si="34"/>
        <v>N/A</v>
      </c>
      <c r="I176" s="12" t="s">
        <v>1743</v>
      </c>
      <c r="J176" s="12" t="s">
        <v>1743</v>
      </c>
      <c r="K176" s="44" t="s">
        <v>732</v>
      </c>
      <c r="L176" s="9" t="str">
        <f t="shared" si="35"/>
        <v>N/A</v>
      </c>
    </row>
    <row r="177" spans="1:12" x14ac:dyDescent="0.2">
      <c r="A177" s="45" t="s">
        <v>516</v>
      </c>
      <c r="B177" s="34" t="s">
        <v>217</v>
      </c>
      <c r="C177" s="35">
        <v>0</v>
      </c>
      <c r="D177" s="43" t="str">
        <f t="shared" si="32"/>
        <v>N/A</v>
      </c>
      <c r="E177" s="35">
        <v>0</v>
      </c>
      <c r="F177" s="43" t="str">
        <f t="shared" si="33"/>
        <v>N/A</v>
      </c>
      <c r="G177" s="35">
        <v>0</v>
      </c>
      <c r="H177" s="43" t="str">
        <f t="shared" si="34"/>
        <v>N/A</v>
      </c>
      <c r="I177" s="12" t="s">
        <v>1743</v>
      </c>
      <c r="J177" s="12" t="s">
        <v>1743</v>
      </c>
      <c r="K177" s="44" t="s">
        <v>732</v>
      </c>
      <c r="L177" s="9" t="str">
        <f t="shared" si="35"/>
        <v>N/A</v>
      </c>
    </row>
    <row r="178" spans="1:12" ht="25.5" x14ac:dyDescent="0.2">
      <c r="A178" s="45" t="s">
        <v>1385</v>
      </c>
      <c r="B178" s="34" t="s">
        <v>217</v>
      </c>
      <c r="C178" s="46" t="s">
        <v>1743</v>
      </c>
      <c r="D178" s="43" t="str">
        <f t="shared" si="32"/>
        <v>N/A</v>
      </c>
      <c r="E178" s="46" t="s">
        <v>1743</v>
      </c>
      <c r="F178" s="43" t="str">
        <f t="shared" si="33"/>
        <v>N/A</v>
      </c>
      <c r="G178" s="46" t="s">
        <v>1743</v>
      </c>
      <c r="H178" s="43" t="str">
        <f t="shared" si="34"/>
        <v>N/A</v>
      </c>
      <c r="I178" s="12" t="s">
        <v>1743</v>
      </c>
      <c r="J178" s="12" t="s">
        <v>1743</v>
      </c>
      <c r="K178" s="44" t="s">
        <v>732</v>
      </c>
      <c r="L178" s="9" t="str">
        <f t="shared" si="35"/>
        <v>N/A</v>
      </c>
    </row>
    <row r="179" spans="1:12" ht="25.5" x14ac:dyDescent="0.2">
      <c r="A179" s="45" t="s">
        <v>1386</v>
      </c>
      <c r="B179" s="34" t="s">
        <v>217</v>
      </c>
      <c r="C179" s="46">
        <v>654250</v>
      </c>
      <c r="D179" s="43" t="str">
        <f t="shared" si="32"/>
        <v>N/A</v>
      </c>
      <c r="E179" s="46">
        <v>865437</v>
      </c>
      <c r="F179" s="43" t="str">
        <f t="shared" si="33"/>
        <v>N/A</v>
      </c>
      <c r="G179" s="46">
        <v>830769</v>
      </c>
      <c r="H179" s="43" t="str">
        <f t="shared" si="34"/>
        <v>N/A</v>
      </c>
      <c r="I179" s="12">
        <v>32.28</v>
      </c>
      <c r="J179" s="12">
        <v>-4.01</v>
      </c>
      <c r="K179" s="44" t="s">
        <v>732</v>
      </c>
      <c r="L179" s="9" t="str">
        <f t="shared" si="35"/>
        <v>Yes</v>
      </c>
    </row>
    <row r="180" spans="1:12" x14ac:dyDescent="0.2">
      <c r="A180" s="45" t="s">
        <v>517</v>
      </c>
      <c r="B180" s="34" t="s">
        <v>217</v>
      </c>
      <c r="C180" s="35">
        <v>1042</v>
      </c>
      <c r="D180" s="43" t="str">
        <f t="shared" si="32"/>
        <v>N/A</v>
      </c>
      <c r="E180" s="35">
        <v>2361</v>
      </c>
      <c r="F180" s="43" t="str">
        <f t="shared" si="33"/>
        <v>N/A</v>
      </c>
      <c r="G180" s="35">
        <v>2917</v>
      </c>
      <c r="H180" s="43" t="str">
        <f t="shared" si="34"/>
        <v>N/A</v>
      </c>
      <c r="I180" s="12">
        <v>126.6</v>
      </c>
      <c r="J180" s="12">
        <v>23.55</v>
      </c>
      <c r="K180" s="44" t="s">
        <v>732</v>
      </c>
      <c r="L180" s="9" t="str">
        <f t="shared" si="35"/>
        <v>Yes</v>
      </c>
    </row>
    <row r="181" spans="1:12" ht="25.5" x14ac:dyDescent="0.2">
      <c r="A181" s="45" t="s">
        <v>1387</v>
      </c>
      <c r="B181" s="34" t="s">
        <v>217</v>
      </c>
      <c r="C181" s="46">
        <v>627.87907869000003</v>
      </c>
      <c r="D181" s="43" t="str">
        <f t="shared" si="32"/>
        <v>N/A</v>
      </c>
      <c r="E181" s="46">
        <v>366.55527318999998</v>
      </c>
      <c r="F181" s="43" t="str">
        <f t="shared" si="33"/>
        <v>N/A</v>
      </c>
      <c r="G181" s="46">
        <v>284.80253685000002</v>
      </c>
      <c r="H181" s="43" t="str">
        <f t="shared" si="34"/>
        <v>N/A</v>
      </c>
      <c r="I181" s="12">
        <v>-41.6</v>
      </c>
      <c r="J181" s="12">
        <v>-22.3</v>
      </c>
      <c r="K181" s="44" t="s">
        <v>732</v>
      </c>
      <c r="L181" s="9" t="str">
        <f t="shared" si="35"/>
        <v>Yes</v>
      </c>
    </row>
    <row r="182" spans="1:12" ht="25.5" x14ac:dyDescent="0.2">
      <c r="A182" s="45" t="s">
        <v>1388</v>
      </c>
      <c r="B182" s="34" t="s">
        <v>217</v>
      </c>
      <c r="C182" s="46">
        <v>0</v>
      </c>
      <c r="D182" s="43" t="str">
        <f t="shared" si="32"/>
        <v>N/A</v>
      </c>
      <c r="E182" s="46">
        <v>0</v>
      </c>
      <c r="F182" s="43" t="str">
        <f t="shared" si="33"/>
        <v>N/A</v>
      </c>
      <c r="G182" s="46">
        <v>0</v>
      </c>
      <c r="H182" s="43" t="str">
        <f t="shared" si="34"/>
        <v>N/A</v>
      </c>
      <c r="I182" s="12" t="s">
        <v>1743</v>
      </c>
      <c r="J182" s="12" t="s">
        <v>1743</v>
      </c>
      <c r="K182" s="44" t="s">
        <v>732</v>
      </c>
      <c r="L182" s="9" t="str">
        <f t="shared" si="35"/>
        <v>N/A</v>
      </c>
    </row>
    <row r="183" spans="1:12" x14ac:dyDescent="0.2">
      <c r="A183" s="45" t="s">
        <v>518</v>
      </c>
      <c r="B183" s="34" t="s">
        <v>217</v>
      </c>
      <c r="C183" s="35">
        <v>0</v>
      </c>
      <c r="D183" s="43" t="str">
        <f t="shared" si="32"/>
        <v>N/A</v>
      </c>
      <c r="E183" s="35">
        <v>0</v>
      </c>
      <c r="F183" s="43" t="str">
        <f t="shared" si="33"/>
        <v>N/A</v>
      </c>
      <c r="G183" s="35">
        <v>0</v>
      </c>
      <c r="H183" s="43" t="str">
        <f t="shared" si="34"/>
        <v>N/A</v>
      </c>
      <c r="I183" s="12" t="s">
        <v>1743</v>
      </c>
      <c r="J183" s="12" t="s">
        <v>1743</v>
      </c>
      <c r="K183" s="44" t="s">
        <v>732</v>
      </c>
      <c r="L183" s="9" t="str">
        <f t="shared" si="35"/>
        <v>N/A</v>
      </c>
    </row>
    <row r="184" spans="1:12" ht="25.5" x14ac:dyDescent="0.2">
      <c r="A184" s="45" t="s">
        <v>1389</v>
      </c>
      <c r="B184" s="34" t="s">
        <v>217</v>
      </c>
      <c r="C184" s="46" t="s">
        <v>1743</v>
      </c>
      <c r="D184" s="43" t="str">
        <f t="shared" si="32"/>
        <v>N/A</v>
      </c>
      <c r="E184" s="46" t="s">
        <v>1743</v>
      </c>
      <c r="F184" s="43" t="str">
        <f t="shared" si="33"/>
        <v>N/A</v>
      </c>
      <c r="G184" s="46" t="s">
        <v>1743</v>
      </c>
      <c r="H184" s="43" t="str">
        <f t="shared" si="34"/>
        <v>N/A</v>
      </c>
      <c r="I184" s="12" t="s">
        <v>1743</v>
      </c>
      <c r="J184" s="12" t="s">
        <v>1743</v>
      </c>
      <c r="K184" s="44" t="s">
        <v>732</v>
      </c>
      <c r="L184" s="9" t="str">
        <f t="shared" si="35"/>
        <v>N/A</v>
      </c>
    </row>
    <row r="185" spans="1:12" ht="25.5" x14ac:dyDescent="0.2">
      <c r="A185" s="45" t="s">
        <v>1390</v>
      </c>
      <c r="B185" s="34" t="s">
        <v>217</v>
      </c>
      <c r="C185" s="46">
        <v>92302641</v>
      </c>
      <c r="D185" s="43" t="str">
        <f t="shared" si="32"/>
        <v>N/A</v>
      </c>
      <c r="E185" s="46">
        <v>116142445</v>
      </c>
      <c r="F185" s="43" t="str">
        <f t="shared" si="33"/>
        <v>N/A</v>
      </c>
      <c r="G185" s="46">
        <v>121663417</v>
      </c>
      <c r="H185" s="43" t="str">
        <f t="shared" si="34"/>
        <v>N/A</v>
      </c>
      <c r="I185" s="12">
        <v>25.83</v>
      </c>
      <c r="J185" s="12">
        <v>4.7539999999999996</v>
      </c>
      <c r="K185" s="44" t="s">
        <v>732</v>
      </c>
      <c r="L185" s="9" t="str">
        <f t="shared" si="35"/>
        <v>Yes</v>
      </c>
    </row>
    <row r="186" spans="1:12" ht="25.5" x14ac:dyDescent="0.2">
      <c r="A186" s="45" t="s">
        <v>519</v>
      </c>
      <c r="B186" s="34" t="s">
        <v>217</v>
      </c>
      <c r="C186" s="35">
        <v>2326</v>
      </c>
      <c r="D186" s="43" t="str">
        <f t="shared" si="32"/>
        <v>N/A</v>
      </c>
      <c r="E186" s="35">
        <v>3163</v>
      </c>
      <c r="F186" s="43" t="str">
        <f t="shared" si="33"/>
        <v>N/A</v>
      </c>
      <c r="G186" s="35">
        <v>3414</v>
      </c>
      <c r="H186" s="43" t="str">
        <f t="shared" si="34"/>
        <v>N/A</v>
      </c>
      <c r="I186" s="12">
        <v>35.979999999999997</v>
      </c>
      <c r="J186" s="12">
        <v>7.9359999999999999</v>
      </c>
      <c r="K186" s="44" t="s">
        <v>732</v>
      </c>
      <c r="L186" s="9" t="str">
        <f t="shared" si="35"/>
        <v>Yes</v>
      </c>
    </row>
    <row r="187" spans="1:12" ht="25.5" x14ac:dyDescent="0.2">
      <c r="A187" s="45" t="s">
        <v>1391</v>
      </c>
      <c r="B187" s="34" t="s">
        <v>217</v>
      </c>
      <c r="C187" s="46">
        <v>39682.992690999999</v>
      </c>
      <c r="D187" s="43" t="str">
        <f t="shared" si="32"/>
        <v>N/A</v>
      </c>
      <c r="E187" s="46">
        <v>36719.078407000001</v>
      </c>
      <c r="F187" s="43" t="str">
        <f t="shared" si="33"/>
        <v>N/A</v>
      </c>
      <c r="G187" s="46">
        <v>35636.618922000001</v>
      </c>
      <c r="H187" s="43" t="str">
        <f t="shared" si="34"/>
        <v>N/A</v>
      </c>
      <c r="I187" s="12">
        <v>-7.47</v>
      </c>
      <c r="J187" s="12">
        <v>-2.95</v>
      </c>
      <c r="K187" s="44" t="s">
        <v>732</v>
      </c>
      <c r="L187" s="9" t="str">
        <f t="shared" si="35"/>
        <v>Yes</v>
      </c>
    </row>
    <row r="188" spans="1:12" x14ac:dyDescent="0.2">
      <c r="A188" s="4" t="s">
        <v>1392</v>
      </c>
      <c r="B188" s="34" t="s">
        <v>217</v>
      </c>
      <c r="C188" s="46">
        <v>147971161</v>
      </c>
      <c r="D188" s="43" t="str">
        <f t="shared" ref="D188:D203" si="36">IF($B188="N/A","N/A",IF(C188&gt;10,"No",IF(C188&lt;-10,"No","Yes")))</f>
        <v>N/A</v>
      </c>
      <c r="E188" s="46">
        <v>179730026</v>
      </c>
      <c r="F188" s="43" t="str">
        <f t="shared" ref="F188:F203" si="37">IF($B188="N/A","N/A",IF(E188&gt;10,"No",IF(E188&lt;-10,"No","Yes")))</f>
        <v>N/A</v>
      </c>
      <c r="G188" s="46">
        <v>199706486</v>
      </c>
      <c r="H188" s="43" t="str">
        <f t="shared" ref="H188:H203" si="38">IF($B188="N/A","N/A",IF(G188&gt;10,"No",IF(G188&lt;-10,"No","Yes")))</f>
        <v>N/A</v>
      </c>
      <c r="I188" s="12">
        <v>21.46</v>
      </c>
      <c r="J188" s="12">
        <v>11.11</v>
      </c>
      <c r="K188" s="44" t="s">
        <v>732</v>
      </c>
      <c r="L188" s="9" t="str">
        <f t="shared" ref="L188:L203" si="39">IF(J188="Div by 0", "N/A", IF(K188="N/A","N/A", IF(J188&gt;VALUE(MID(K188,1,2)), "No", IF(J188&lt;-1*VALUE(MID(K188,1,2)), "No", "Yes"))))</f>
        <v>Yes</v>
      </c>
    </row>
    <row r="189" spans="1:12" x14ac:dyDescent="0.2">
      <c r="A189" s="4" t="s">
        <v>1489</v>
      </c>
      <c r="B189" s="34" t="s">
        <v>217</v>
      </c>
      <c r="C189" s="35">
        <v>3907</v>
      </c>
      <c r="D189" s="43" t="str">
        <f t="shared" si="36"/>
        <v>N/A</v>
      </c>
      <c r="E189" s="35">
        <v>4688</v>
      </c>
      <c r="F189" s="43" t="str">
        <f t="shared" si="37"/>
        <v>N/A</v>
      </c>
      <c r="G189" s="35">
        <v>5432</v>
      </c>
      <c r="H189" s="43" t="str">
        <f t="shared" si="38"/>
        <v>N/A</v>
      </c>
      <c r="I189" s="12">
        <v>19.989999999999998</v>
      </c>
      <c r="J189" s="12">
        <v>15.87</v>
      </c>
      <c r="K189" s="44" t="s">
        <v>732</v>
      </c>
      <c r="L189" s="9" t="str">
        <f t="shared" si="39"/>
        <v>Yes</v>
      </c>
    </row>
    <row r="190" spans="1:12" x14ac:dyDescent="0.2">
      <c r="A190" s="4" t="s">
        <v>1490</v>
      </c>
      <c r="B190" s="34" t="s">
        <v>217</v>
      </c>
      <c r="C190" s="46">
        <v>37873.345534</v>
      </c>
      <c r="D190" s="43" t="str">
        <f t="shared" si="36"/>
        <v>N/A</v>
      </c>
      <c r="E190" s="46">
        <v>38338.316125999998</v>
      </c>
      <c r="F190" s="43" t="str">
        <f t="shared" si="37"/>
        <v>N/A</v>
      </c>
      <c r="G190" s="46">
        <v>36764.817009999999</v>
      </c>
      <c r="H190" s="43" t="str">
        <f t="shared" si="38"/>
        <v>N/A</v>
      </c>
      <c r="I190" s="12">
        <v>1.228</v>
      </c>
      <c r="J190" s="12">
        <v>-4.0999999999999996</v>
      </c>
      <c r="K190" s="44" t="s">
        <v>732</v>
      </c>
      <c r="L190" s="9" t="str">
        <f t="shared" si="39"/>
        <v>Yes</v>
      </c>
    </row>
    <row r="191" spans="1:12" x14ac:dyDescent="0.2">
      <c r="A191" s="4" t="s">
        <v>1491</v>
      </c>
      <c r="B191" s="34" t="s">
        <v>217</v>
      </c>
      <c r="C191" s="46">
        <v>30992.159038000002</v>
      </c>
      <c r="D191" s="43" t="str">
        <f t="shared" si="36"/>
        <v>N/A</v>
      </c>
      <c r="E191" s="46">
        <v>31971.145630999999</v>
      </c>
      <c r="F191" s="43" t="str">
        <f t="shared" si="37"/>
        <v>N/A</v>
      </c>
      <c r="G191" s="46">
        <v>19923.073434000002</v>
      </c>
      <c r="H191" s="43" t="str">
        <f t="shared" si="38"/>
        <v>N/A</v>
      </c>
      <c r="I191" s="12">
        <v>3.1589999999999998</v>
      </c>
      <c r="J191" s="12">
        <v>-37.700000000000003</v>
      </c>
      <c r="K191" s="44" t="s">
        <v>732</v>
      </c>
      <c r="L191" s="9" t="str">
        <f t="shared" si="39"/>
        <v>No</v>
      </c>
    </row>
    <row r="192" spans="1:12" x14ac:dyDescent="0.2">
      <c r="A192" s="4" t="s">
        <v>1492</v>
      </c>
      <c r="B192" s="34" t="s">
        <v>217</v>
      </c>
      <c r="C192" s="46">
        <v>46676.197916999998</v>
      </c>
      <c r="D192" s="43" t="str">
        <f t="shared" si="36"/>
        <v>N/A</v>
      </c>
      <c r="E192" s="46">
        <v>45823.058124000003</v>
      </c>
      <c r="F192" s="43" t="str">
        <f t="shared" si="37"/>
        <v>N/A</v>
      </c>
      <c r="G192" s="46">
        <v>40425.725112</v>
      </c>
      <c r="H192" s="43" t="str">
        <f t="shared" si="38"/>
        <v>N/A</v>
      </c>
      <c r="I192" s="12">
        <v>-1.83</v>
      </c>
      <c r="J192" s="12">
        <v>-11.8</v>
      </c>
      <c r="K192" s="44" t="s">
        <v>732</v>
      </c>
      <c r="L192" s="9" t="str">
        <f t="shared" si="39"/>
        <v>Yes</v>
      </c>
    </row>
    <row r="193" spans="1:12" x14ac:dyDescent="0.2">
      <c r="A193" s="45" t="s">
        <v>1493</v>
      </c>
      <c r="B193" s="34" t="s">
        <v>217</v>
      </c>
      <c r="C193" s="9">
        <v>20.473720064999998</v>
      </c>
      <c r="D193" s="43" t="str">
        <f t="shared" si="36"/>
        <v>N/A</v>
      </c>
      <c r="E193" s="9">
        <v>23.455245909999999</v>
      </c>
      <c r="F193" s="43" t="str">
        <f t="shared" si="37"/>
        <v>N/A</v>
      </c>
      <c r="G193" s="9">
        <v>26.057756884</v>
      </c>
      <c r="H193" s="43" t="str">
        <f t="shared" si="38"/>
        <v>N/A</v>
      </c>
      <c r="I193" s="12">
        <v>14.56</v>
      </c>
      <c r="J193" s="12">
        <v>11.1</v>
      </c>
      <c r="K193" s="44" t="s">
        <v>732</v>
      </c>
      <c r="L193" s="9" t="str">
        <f t="shared" si="39"/>
        <v>Yes</v>
      </c>
    </row>
    <row r="194" spans="1:12" x14ac:dyDescent="0.2">
      <c r="A194" s="45" t="s">
        <v>1494</v>
      </c>
      <c r="B194" s="34" t="s">
        <v>217</v>
      </c>
      <c r="C194" s="9">
        <v>25.186306473999998</v>
      </c>
      <c r="D194" s="43" t="str">
        <f t="shared" si="36"/>
        <v>N/A</v>
      </c>
      <c r="E194" s="9">
        <v>27.635550587000001</v>
      </c>
      <c r="F194" s="43" t="str">
        <f t="shared" si="37"/>
        <v>N/A</v>
      </c>
      <c r="G194" s="9">
        <v>12.468022081999999</v>
      </c>
      <c r="H194" s="43" t="str">
        <f t="shared" si="38"/>
        <v>N/A</v>
      </c>
      <c r="I194" s="12">
        <v>9.7249999999999996</v>
      </c>
      <c r="J194" s="12">
        <v>-54.9</v>
      </c>
      <c r="K194" s="44" t="s">
        <v>732</v>
      </c>
      <c r="L194" s="9" t="str">
        <f t="shared" si="39"/>
        <v>No</v>
      </c>
    </row>
    <row r="195" spans="1:12" x14ac:dyDescent="0.2">
      <c r="A195" s="45" t="s">
        <v>1495</v>
      </c>
      <c r="B195" s="34" t="s">
        <v>217</v>
      </c>
      <c r="C195" s="9">
        <v>17.053192539000001</v>
      </c>
      <c r="D195" s="43" t="str">
        <f t="shared" si="36"/>
        <v>N/A</v>
      </c>
      <c r="E195" s="9">
        <v>20.543437382</v>
      </c>
      <c r="F195" s="43" t="str">
        <f t="shared" si="37"/>
        <v>N/A</v>
      </c>
      <c r="G195" s="9">
        <v>34.405615984000001</v>
      </c>
      <c r="H195" s="43" t="str">
        <f t="shared" si="38"/>
        <v>N/A</v>
      </c>
      <c r="I195" s="12">
        <v>20.47</v>
      </c>
      <c r="J195" s="12">
        <v>67.48</v>
      </c>
      <c r="K195" s="44" t="s">
        <v>732</v>
      </c>
      <c r="L195" s="9" t="str">
        <f t="shared" si="39"/>
        <v>No</v>
      </c>
    </row>
    <row r="196" spans="1:12" ht="25.5" x14ac:dyDescent="0.2">
      <c r="A196" s="4" t="s">
        <v>1404</v>
      </c>
      <c r="B196" s="34" t="s">
        <v>217</v>
      </c>
      <c r="C196" s="46">
        <v>92302641</v>
      </c>
      <c r="D196" s="43" t="str">
        <f t="shared" si="36"/>
        <v>N/A</v>
      </c>
      <c r="E196" s="46">
        <v>116142445</v>
      </c>
      <c r="F196" s="43" t="str">
        <f t="shared" si="37"/>
        <v>N/A</v>
      </c>
      <c r="G196" s="46">
        <v>121663417</v>
      </c>
      <c r="H196" s="43" t="str">
        <f t="shared" si="38"/>
        <v>N/A</v>
      </c>
      <c r="I196" s="12">
        <v>25.83</v>
      </c>
      <c r="J196" s="12">
        <v>4.7539999999999996</v>
      </c>
      <c r="K196" s="44" t="s">
        <v>732</v>
      </c>
      <c r="L196" s="9" t="str">
        <f t="shared" si="39"/>
        <v>Yes</v>
      </c>
    </row>
    <row r="197" spans="1:12" x14ac:dyDescent="0.2">
      <c r="A197" s="4" t="s">
        <v>1496</v>
      </c>
      <c r="B197" s="34" t="s">
        <v>217</v>
      </c>
      <c r="C197" s="35">
        <v>2326</v>
      </c>
      <c r="D197" s="43" t="str">
        <f t="shared" si="36"/>
        <v>N/A</v>
      </c>
      <c r="E197" s="35">
        <v>3163</v>
      </c>
      <c r="F197" s="43" t="str">
        <f t="shared" si="37"/>
        <v>N/A</v>
      </c>
      <c r="G197" s="35">
        <v>3414</v>
      </c>
      <c r="H197" s="43" t="str">
        <f t="shared" si="38"/>
        <v>N/A</v>
      </c>
      <c r="I197" s="12">
        <v>35.979999999999997</v>
      </c>
      <c r="J197" s="12">
        <v>7.9359999999999999</v>
      </c>
      <c r="K197" s="44" t="s">
        <v>732</v>
      </c>
      <c r="L197" s="9" t="str">
        <f t="shared" si="39"/>
        <v>Yes</v>
      </c>
    </row>
    <row r="198" spans="1:12" ht="25.5" x14ac:dyDescent="0.2">
      <c r="A198" s="4" t="s">
        <v>1497</v>
      </c>
      <c r="B198" s="34" t="s">
        <v>217</v>
      </c>
      <c r="C198" s="46">
        <v>39682.992690999999</v>
      </c>
      <c r="D198" s="43" t="str">
        <f t="shared" si="36"/>
        <v>N/A</v>
      </c>
      <c r="E198" s="46">
        <v>36719.078407000001</v>
      </c>
      <c r="F198" s="43" t="str">
        <f t="shared" si="37"/>
        <v>N/A</v>
      </c>
      <c r="G198" s="46">
        <v>35636.618922000001</v>
      </c>
      <c r="H198" s="43" t="str">
        <f t="shared" si="38"/>
        <v>N/A</v>
      </c>
      <c r="I198" s="12">
        <v>-7.47</v>
      </c>
      <c r="J198" s="12">
        <v>-2.95</v>
      </c>
      <c r="K198" s="44" t="s">
        <v>732</v>
      </c>
      <c r="L198" s="9" t="str">
        <f t="shared" si="39"/>
        <v>Yes</v>
      </c>
    </row>
    <row r="199" spans="1:12" ht="25.5" x14ac:dyDescent="0.2">
      <c r="A199" s="4" t="s">
        <v>1498</v>
      </c>
      <c r="B199" s="34" t="s">
        <v>217</v>
      </c>
      <c r="C199" s="46">
        <v>24409.803266999999</v>
      </c>
      <c r="D199" s="43" t="str">
        <f t="shared" si="36"/>
        <v>N/A</v>
      </c>
      <c r="E199" s="46">
        <v>24933.234332</v>
      </c>
      <c r="F199" s="43" t="str">
        <f t="shared" si="37"/>
        <v>N/A</v>
      </c>
      <c r="G199" s="46">
        <v>7312.9</v>
      </c>
      <c r="H199" s="43" t="str">
        <f t="shared" si="38"/>
        <v>N/A</v>
      </c>
      <c r="I199" s="12">
        <v>2.1440000000000001</v>
      </c>
      <c r="J199" s="12">
        <v>-70.7</v>
      </c>
      <c r="K199" s="44" t="s">
        <v>732</v>
      </c>
      <c r="L199" s="9" t="str">
        <f t="shared" si="39"/>
        <v>No</v>
      </c>
    </row>
    <row r="200" spans="1:12" ht="25.5" x14ac:dyDescent="0.2">
      <c r="A200" s="4" t="s">
        <v>1499</v>
      </c>
      <c r="B200" s="34" t="s">
        <v>217</v>
      </c>
      <c r="C200" s="46">
        <v>63108.538125999999</v>
      </c>
      <c r="D200" s="43" t="str">
        <f t="shared" si="36"/>
        <v>N/A</v>
      </c>
      <c r="E200" s="46">
        <v>53385.748102999998</v>
      </c>
      <c r="F200" s="43" t="str">
        <f t="shared" si="37"/>
        <v>N/A</v>
      </c>
      <c r="G200" s="46">
        <v>38326.334402</v>
      </c>
      <c r="H200" s="43" t="str">
        <f t="shared" si="38"/>
        <v>N/A</v>
      </c>
      <c r="I200" s="12">
        <v>-15.4</v>
      </c>
      <c r="J200" s="12">
        <v>-28.2</v>
      </c>
      <c r="K200" s="44" t="s">
        <v>732</v>
      </c>
      <c r="L200" s="9" t="str">
        <f t="shared" si="39"/>
        <v>Yes</v>
      </c>
    </row>
    <row r="201" spans="1:12" ht="25.5" x14ac:dyDescent="0.2">
      <c r="A201" s="4" t="s">
        <v>1500</v>
      </c>
      <c r="B201" s="34" t="s">
        <v>217</v>
      </c>
      <c r="C201" s="9">
        <v>12.188859194000001</v>
      </c>
      <c r="D201" s="43" t="str">
        <f t="shared" si="36"/>
        <v>N/A</v>
      </c>
      <c r="E201" s="9">
        <v>15.825286436000001</v>
      </c>
      <c r="F201" s="43" t="str">
        <f t="shared" si="37"/>
        <v>N/A</v>
      </c>
      <c r="G201" s="9">
        <v>16.377242635999998</v>
      </c>
      <c r="H201" s="43" t="str">
        <f t="shared" si="38"/>
        <v>N/A</v>
      </c>
      <c r="I201" s="12">
        <v>29.83</v>
      </c>
      <c r="J201" s="12">
        <v>3.488</v>
      </c>
      <c r="K201" s="44" t="s">
        <v>732</v>
      </c>
      <c r="L201" s="9" t="str">
        <f t="shared" si="39"/>
        <v>Yes</v>
      </c>
    </row>
    <row r="202" spans="1:12" ht="25.5" x14ac:dyDescent="0.2">
      <c r="A202" s="4" t="s">
        <v>1501</v>
      </c>
      <c r="B202" s="34" t="s">
        <v>217</v>
      </c>
      <c r="C202" s="9">
        <v>16.394969724999999</v>
      </c>
      <c r="D202" s="43" t="str">
        <f t="shared" si="36"/>
        <v>N/A</v>
      </c>
      <c r="E202" s="9">
        <v>20.514253773</v>
      </c>
      <c r="F202" s="43" t="str">
        <f t="shared" si="37"/>
        <v>N/A</v>
      </c>
      <c r="G202" s="9">
        <v>3.9046721421999999</v>
      </c>
      <c r="H202" s="43" t="str">
        <f t="shared" si="38"/>
        <v>N/A</v>
      </c>
      <c r="I202" s="12">
        <v>25.13</v>
      </c>
      <c r="J202" s="12">
        <v>-81</v>
      </c>
      <c r="K202" s="44" t="s">
        <v>732</v>
      </c>
      <c r="L202" s="9" t="str">
        <f t="shared" si="39"/>
        <v>No</v>
      </c>
    </row>
    <row r="203" spans="1:12" ht="25.5" x14ac:dyDescent="0.2">
      <c r="A203" s="4" t="s">
        <v>1502</v>
      </c>
      <c r="B203" s="34" t="s">
        <v>217</v>
      </c>
      <c r="C203" s="9">
        <v>9.0595085364999992</v>
      </c>
      <c r="D203" s="43" t="str">
        <f t="shared" si="36"/>
        <v>N/A</v>
      </c>
      <c r="E203" s="9">
        <v>12.391876645</v>
      </c>
      <c r="F203" s="43" t="str">
        <f t="shared" si="37"/>
        <v>N/A</v>
      </c>
      <c r="G203" s="9">
        <v>24.060788398</v>
      </c>
      <c r="H203" s="43" t="str">
        <f t="shared" si="38"/>
        <v>N/A</v>
      </c>
      <c r="I203" s="12">
        <v>36.78</v>
      </c>
      <c r="J203" s="12">
        <v>94.17</v>
      </c>
      <c r="K203" s="44" t="s">
        <v>732</v>
      </c>
      <c r="L203" s="9" t="str">
        <f t="shared" si="39"/>
        <v>No</v>
      </c>
    </row>
    <row r="204" spans="1:12" x14ac:dyDescent="0.2">
      <c r="A204" s="173" t="s">
        <v>1649</v>
      </c>
      <c r="B204" s="174"/>
      <c r="C204" s="174"/>
      <c r="D204" s="174"/>
      <c r="E204" s="174"/>
      <c r="F204" s="174"/>
      <c r="G204" s="174"/>
      <c r="H204" s="174"/>
      <c r="I204" s="174"/>
      <c r="J204" s="174"/>
      <c r="K204" s="174"/>
      <c r="L204" s="175"/>
    </row>
    <row r="205" spans="1:12" x14ac:dyDescent="0.2">
      <c r="A205" s="167" t="s">
        <v>1647</v>
      </c>
      <c r="B205" s="168"/>
      <c r="C205" s="168"/>
      <c r="D205" s="168"/>
      <c r="E205" s="168"/>
      <c r="F205" s="168"/>
      <c r="G205" s="168"/>
      <c r="H205" s="168"/>
      <c r="I205" s="168"/>
      <c r="J205" s="168"/>
      <c r="K205" s="168"/>
      <c r="L205" s="169"/>
    </row>
    <row r="206" spans="1:12" x14ac:dyDescent="0.2">
      <c r="A206" s="55"/>
      <c r="B206" s="47"/>
    </row>
    <row r="207" spans="1:12" x14ac:dyDescent="0.2">
      <c r="A207" s="53"/>
      <c r="B207" s="47"/>
    </row>
    <row r="208" spans="1:12" x14ac:dyDescent="0.2">
      <c r="A208" s="2"/>
      <c r="B208" s="47"/>
    </row>
    <row r="209" spans="1:2" x14ac:dyDescent="0.2">
      <c r="A209" s="2"/>
      <c r="B209" s="47"/>
    </row>
    <row r="210" spans="1:2" x14ac:dyDescent="0.2">
      <c r="A210" s="53"/>
      <c r="B210" s="47"/>
    </row>
    <row r="211" spans="1:2" x14ac:dyDescent="0.2">
      <c r="A211" s="55"/>
      <c r="B211" s="47"/>
    </row>
    <row r="212" spans="1:2" x14ac:dyDescent="0.2">
      <c r="A212" s="55"/>
      <c r="B212" s="53"/>
    </row>
    <row r="213" spans="1:2" x14ac:dyDescent="0.2">
      <c r="A213" s="55"/>
      <c r="B213" s="53"/>
    </row>
    <row r="214" spans="1:2" x14ac:dyDescent="0.2">
      <c r="A214" s="55"/>
      <c r="B214" s="53"/>
    </row>
    <row r="215" spans="1:2" x14ac:dyDescent="0.2">
      <c r="A215" s="55"/>
      <c r="B215" s="53"/>
    </row>
    <row r="216" spans="1:2" x14ac:dyDescent="0.2">
      <c r="A216" s="55"/>
      <c r="B216" s="53"/>
    </row>
    <row r="217" spans="1:2" x14ac:dyDescent="0.2">
      <c r="A217" s="55"/>
      <c r="B217" s="53"/>
    </row>
    <row r="218" spans="1:2" x14ac:dyDescent="0.2">
      <c r="A218" s="55"/>
      <c r="B218" s="53"/>
    </row>
    <row r="219" spans="1:2" x14ac:dyDescent="0.2">
      <c r="A219" s="53"/>
      <c r="B219" s="53"/>
    </row>
    <row r="220" spans="1:2" x14ac:dyDescent="0.2">
      <c r="A220" s="53"/>
    </row>
    <row r="221" spans="1:2" x14ac:dyDescent="0.2">
      <c r="A221" s="53"/>
    </row>
    <row r="222" spans="1:2" x14ac:dyDescent="0.2">
      <c r="A222" s="53"/>
    </row>
    <row r="223" spans="1:2" x14ac:dyDescent="0.2">
      <c r="A223" s="53"/>
    </row>
    <row r="224" spans="1:2" x14ac:dyDescent="0.2">
      <c r="A224" s="53"/>
    </row>
    <row r="225" spans="1:1" x14ac:dyDescent="0.2">
      <c r="A225" s="53"/>
    </row>
    <row r="226" spans="1:1" x14ac:dyDescent="0.2">
      <c r="A226" s="53"/>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tabSelected="1"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ht="50.25" customHeight="1" x14ac:dyDescent="0.2">
      <c r="A2" s="176" t="s">
        <v>1612</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3" t="s">
        <v>9</v>
      </c>
      <c r="B6" s="34" t="s">
        <v>217</v>
      </c>
      <c r="C6" s="35">
        <v>52795</v>
      </c>
      <c r="D6" s="43" t="str">
        <f>IF($B6="N/A","N/A",IF(C6&gt;10,"No",IF(C6&lt;-10,"No","Yes")))</f>
        <v>N/A</v>
      </c>
      <c r="E6" s="35">
        <v>53301</v>
      </c>
      <c r="F6" s="43" t="str">
        <f>IF($B6="N/A","N/A",IF(E6&gt;10,"No",IF(E6&lt;-10,"No","Yes")))</f>
        <v>N/A</v>
      </c>
      <c r="G6" s="35">
        <v>59516</v>
      </c>
      <c r="H6" s="43" t="str">
        <f>IF($B6="N/A","N/A",IF(G6&gt;10,"No",IF(G6&lt;-10,"No","Yes")))</f>
        <v>N/A</v>
      </c>
      <c r="I6" s="12">
        <v>0.95840000000000003</v>
      </c>
      <c r="J6" s="12">
        <v>11.66</v>
      </c>
      <c r="K6" s="44" t="s">
        <v>732</v>
      </c>
      <c r="L6" s="9" t="str">
        <f t="shared" ref="L6:L46" si="0">IF(J6="Div by 0", "N/A", IF(K6="N/A","N/A", IF(J6&gt;VALUE(MID(K6,1,2)), "No", IF(J6&lt;-1*VALUE(MID(K6,1,2)), "No", "Yes"))))</f>
        <v>Yes</v>
      </c>
    </row>
    <row r="7" spans="1:12" x14ac:dyDescent="0.2">
      <c r="A7" s="45" t="s">
        <v>10</v>
      </c>
      <c r="B7" s="34" t="s">
        <v>217</v>
      </c>
      <c r="C7" s="35">
        <v>42410</v>
      </c>
      <c r="D7" s="43" t="str">
        <f>IF($B7="N/A","N/A",IF(C7&gt;10,"No",IF(C7&lt;-10,"No","Yes")))</f>
        <v>N/A</v>
      </c>
      <c r="E7" s="35">
        <v>43628</v>
      </c>
      <c r="F7" s="43" t="str">
        <f>IF($B7="N/A","N/A",IF(E7&gt;10,"No",IF(E7&lt;-10,"No","Yes")))</f>
        <v>N/A</v>
      </c>
      <c r="G7" s="35">
        <v>46675</v>
      </c>
      <c r="H7" s="43" t="str">
        <f>IF($B7="N/A","N/A",IF(G7&gt;10,"No",IF(G7&lt;-10,"No","Yes")))</f>
        <v>N/A</v>
      </c>
      <c r="I7" s="12">
        <v>2.8719999999999999</v>
      </c>
      <c r="J7" s="12">
        <v>6.984</v>
      </c>
      <c r="K7" s="44" t="s">
        <v>732</v>
      </c>
      <c r="L7" s="9" t="str">
        <f t="shared" si="0"/>
        <v>Yes</v>
      </c>
    </row>
    <row r="8" spans="1:12" x14ac:dyDescent="0.2">
      <c r="A8" s="45" t="s">
        <v>91</v>
      </c>
      <c r="B8" s="9" t="s">
        <v>301</v>
      </c>
      <c r="C8" s="8">
        <v>80.329576664000001</v>
      </c>
      <c r="D8" s="43" t="str">
        <f>IF($B8="N/A","N/A",IF(C8&gt;90,"No",IF(C8&lt;65,"No","Yes")))</f>
        <v>Yes</v>
      </c>
      <c r="E8" s="8">
        <v>81.852122848999997</v>
      </c>
      <c r="F8" s="43" t="str">
        <f>IF($B8="N/A","N/A",IF(E8&gt;90,"No",IF(E8&lt;65,"No","Yes")))</f>
        <v>Yes</v>
      </c>
      <c r="G8" s="8">
        <v>78.424289267000006</v>
      </c>
      <c r="H8" s="43" t="str">
        <f>IF($B8="N/A","N/A",IF(G8&gt;90,"No",IF(G8&lt;65,"No","Yes")))</f>
        <v>Yes</v>
      </c>
      <c r="I8" s="12">
        <v>1.895</v>
      </c>
      <c r="J8" s="12">
        <v>-4.1900000000000004</v>
      </c>
      <c r="K8" s="44" t="s">
        <v>732</v>
      </c>
      <c r="L8" s="9" t="str">
        <f t="shared" si="0"/>
        <v>Yes</v>
      </c>
    </row>
    <row r="9" spans="1:12" x14ac:dyDescent="0.2">
      <c r="A9" s="45" t="s">
        <v>92</v>
      </c>
      <c r="B9" s="9" t="s">
        <v>302</v>
      </c>
      <c r="C9" s="8">
        <v>86.143777482000004</v>
      </c>
      <c r="D9" s="43" t="str">
        <f>IF($B9="N/A","N/A",IF(C9&gt;100,"No",IF(C9&lt;90,"No","Yes")))</f>
        <v>No</v>
      </c>
      <c r="E9" s="8">
        <v>87.289663461999993</v>
      </c>
      <c r="F9" s="43" t="str">
        <f>IF($B9="N/A","N/A",IF(E9&gt;100,"No",IF(E9&lt;90,"No","Yes")))</f>
        <v>No</v>
      </c>
      <c r="G9" s="8">
        <v>85.610568912000005</v>
      </c>
      <c r="H9" s="43" t="str">
        <f>IF($B9="N/A","N/A",IF(G9&gt;100,"No",IF(G9&lt;90,"No","Yes")))</f>
        <v>No</v>
      </c>
      <c r="I9" s="12">
        <v>1.33</v>
      </c>
      <c r="J9" s="12">
        <v>-1.92</v>
      </c>
      <c r="K9" s="44" t="s">
        <v>732</v>
      </c>
      <c r="L9" s="9" t="str">
        <f t="shared" si="0"/>
        <v>Yes</v>
      </c>
    </row>
    <row r="10" spans="1:12" x14ac:dyDescent="0.2">
      <c r="A10" s="45" t="s">
        <v>93</v>
      </c>
      <c r="B10" s="9" t="s">
        <v>303</v>
      </c>
      <c r="C10" s="8">
        <v>85.070287444000002</v>
      </c>
      <c r="D10" s="43" t="str">
        <f>IF($B10="N/A","N/A",IF(C10&gt;100,"No",IF(C10&lt;85,"No","Yes")))</f>
        <v>Yes</v>
      </c>
      <c r="E10" s="8">
        <v>86.565688867999995</v>
      </c>
      <c r="F10" s="43" t="str">
        <f>IF($B10="N/A","N/A",IF(E10&gt;100,"No",IF(E10&lt;85,"No","Yes")))</f>
        <v>Yes</v>
      </c>
      <c r="G10" s="8">
        <v>88.670633773999995</v>
      </c>
      <c r="H10" s="43" t="str">
        <f>IF($B10="N/A","N/A",IF(G10&gt;100,"No",IF(G10&lt;85,"No","Yes")))</f>
        <v>Yes</v>
      </c>
      <c r="I10" s="12">
        <v>1.758</v>
      </c>
      <c r="J10" s="12">
        <v>2.4319999999999999</v>
      </c>
      <c r="K10" s="44" t="s">
        <v>732</v>
      </c>
      <c r="L10" s="9" t="str">
        <f t="shared" si="0"/>
        <v>Yes</v>
      </c>
    </row>
    <row r="11" spans="1:12" x14ac:dyDescent="0.2">
      <c r="A11" s="45" t="s">
        <v>94</v>
      </c>
      <c r="B11" s="9" t="s">
        <v>304</v>
      </c>
      <c r="C11" s="8">
        <v>60.533565318000001</v>
      </c>
      <c r="D11" s="43" t="str">
        <f>IF($B11="N/A","N/A",IF(C11&gt;100,"No",IF(C11&lt;80,"No","Yes")))</f>
        <v>No</v>
      </c>
      <c r="E11" s="8">
        <v>59.352740787000002</v>
      </c>
      <c r="F11" s="43" t="str">
        <f>IF($B11="N/A","N/A",IF(E11&gt;100,"No",IF(E11&lt;80,"No","Yes")))</f>
        <v>No</v>
      </c>
      <c r="G11" s="8">
        <v>59.859243433000003</v>
      </c>
      <c r="H11" s="43" t="str">
        <f>IF($B11="N/A","N/A",IF(G11&gt;100,"No",IF(G11&lt;80,"No","Yes")))</f>
        <v>No</v>
      </c>
      <c r="I11" s="12">
        <v>-1.95</v>
      </c>
      <c r="J11" s="12">
        <v>0.85340000000000005</v>
      </c>
      <c r="K11" s="44" t="s">
        <v>732</v>
      </c>
      <c r="L11" s="9" t="str">
        <f t="shared" si="0"/>
        <v>Yes</v>
      </c>
    </row>
    <row r="12" spans="1:12" x14ac:dyDescent="0.2">
      <c r="A12" s="45" t="s">
        <v>95</v>
      </c>
      <c r="B12" s="9" t="s">
        <v>304</v>
      </c>
      <c r="C12" s="8">
        <v>51.850507983</v>
      </c>
      <c r="D12" s="43" t="str">
        <f>IF($B12="N/A","N/A",IF(C12&gt;100,"No",IF(C12&lt;80,"No","Yes")))</f>
        <v>No</v>
      </c>
      <c r="E12" s="8">
        <v>52.965069049999997</v>
      </c>
      <c r="F12" s="43" t="str">
        <f>IF($B12="N/A","N/A",IF(E12&gt;100,"No",IF(E12&lt;80,"No","Yes")))</f>
        <v>No</v>
      </c>
      <c r="G12" s="8">
        <v>47.113245110999998</v>
      </c>
      <c r="H12" s="43" t="str">
        <f>IF($B12="N/A","N/A",IF(G12&gt;100,"No",IF(G12&lt;80,"No","Yes")))</f>
        <v>No</v>
      </c>
      <c r="I12" s="12">
        <v>2.15</v>
      </c>
      <c r="J12" s="12">
        <v>-11</v>
      </c>
      <c r="K12" s="44" t="s">
        <v>732</v>
      </c>
      <c r="L12" s="9" t="str">
        <f t="shared" si="0"/>
        <v>Yes</v>
      </c>
    </row>
    <row r="13" spans="1:12" x14ac:dyDescent="0.2">
      <c r="A13" s="3" t="s">
        <v>96</v>
      </c>
      <c r="B13" s="34" t="s">
        <v>217</v>
      </c>
      <c r="C13" s="35">
        <v>42819.68</v>
      </c>
      <c r="D13" s="43" t="str">
        <f t="shared" ref="D13:D44" si="1">IF($B13="N/A","N/A",IF(C13&gt;10,"No",IF(C13&lt;-10,"No","Yes")))</f>
        <v>N/A</v>
      </c>
      <c r="E13" s="35">
        <v>43541.72</v>
      </c>
      <c r="F13" s="43" t="str">
        <f t="shared" ref="F13:F44" si="2">IF($B13="N/A","N/A",IF(E13&gt;10,"No",IF(E13&lt;-10,"No","Yes")))</f>
        <v>N/A</v>
      </c>
      <c r="G13" s="35">
        <v>48087.25</v>
      </c>
      <c r="H13" s="43" t="str">
        <f t="shared" ref="H13:H44" si="3">IF($B13="N/A","N/A",IF(G13&gt;10,"No",IF(G13&lt;-10,"No","Yes")))</f>
        <v>N/A</v>
      </c>
      <c r="I13" s="12">
        <v>1.6859999999999999</v>
      </c>
      <c r="J13" s="12">
        <v>10.44</v>
      </c>
      <c r="K13" s="44" t="s">
        <v>732</v>
      </c>
      <c r="L13" s="9" t="str">
        <f t="shared" si="0"/>
        <v>Yes</v>
      </c>
    </row>
    <row r="14" spans="1:12" x14ac:dyDescent="0.2">
      <c r="A14" s="3" t="s">
        <v>100</v>
      </c>
      <c r="B14" s="34" t="s">
        <v>217</v>
      </c>
      <c r="C14" s="35">
        <v>9779</v>
      </c>
      <c r="D14" s="43" t="str">
        <f t="shared" si="1"/>
        <v>N/A</v>
      </c>
      <c r="E14" s="35">
        <v>9984</v>
      </c>
      <c r="F14" s="43" t="str">
        <f t="shared" si="2"/>
        <v>N/A</v>
      </c>
      <c r="G14" s="35">
        <v>8402</v>
      </c>
      <c r="H14" s="43" t="str">
        <f t="shared" si="3"/>
        <v>N/A</v>
      </c>
      <c r="I14" s="12">
        <v>2.0960000000000001</v>
      </c>
      <c r="J14" s="12">
        <v>-15.8</v>
      </c>
      <c r="K14" s="44" t="s">
        <v>732</v>
      </c>
      <c r="L14" s="9" t="str">
        <f t="shared" si="0"/>
        <v>Yes</v>
      </c>
    </row>
    <row r="15" spans="1:12" x14ac:dyDescent="0.2">
      <c r="A15" s="3" t="s">
        <v>984</v>
      </c>
      <c r="B15" s="34" t="s">
        <v>217</v>
      </c>
      <c r="C15" s="35">
        <v>2316</v>
      </c>
      <c r="D15" s="43" t="str">
        <f t="shared" si="1"/>
        <v>N/A</v>
      </c>
      <c r="E15" s="35">
        <v>2290</v>
      </c>
      <c r="F15" s="43" t="str">
        <f t="shared" si="2"/>
        <v>N/A</v>
      </c>
      <c r="G15" s="35">
        <v>2326</v>
      </c>
      <c r="H15" s="43" t="str">
        <f t="shared" si="3"/>
        <v>N/A</v>
      </c>
      <c r="I15" s="12">
        <v>-1.1200000000000001</v>
      </c>
      <c r="J15" s="12">
        <v>1.5720000000000001</v>
      </c>
      <c r="K15" s="44" t="s">
        <v>732</v>
      </c>
      <c r="L15" s="9" t="str">
        <f t="shared" si="0"/>
        <v>Yes</v>
      </c>
    </row>
    <row r="16" spans="1:12" x14ac:dyDescent="0.2">
      <c r="A16" s="3" t="s">
        <v>985</v>
      </c>
      <c r="B16" s="34" t="s">
        <v>217</v>
      </c>
      <c r="C16" s="35">
        <v>897</v>
      </c>
      <c r="D16" s="43" t="str">
        <f t="shared" si="1"/>
        <v>N/A</v>
      </c>
      <c r="E16" s="35">
        <v>619</v>
      </c>
      <c r="F16" s="43" t="str">
        <f t="shared" si="2"/>
        <v>N/A</v>
      </c>
      <c r="G16" s="35">
        <v>2260</v>
      </c>
      <c r="H16" s="43" t="str">
        <f t="shared" si="3"/>
        <v>N/A</v>
      </c>
      <c r="I16" s="12">
        <v>-31</v>
      </c>
      <c r="J16" s="12">
        <v>265.10000000000002</v>
      </c>
      <c r="K16" s="44" t="s">
        <v>732</v>
      </c>
      <c r="L16" s="9" t="str">
        <f t="shared" si="0"/>
        <v>No</v>
      </c>
    </row>
    <row r="17" spans="1:12" x14ac:dyDescent="0.2">
      <c r="A17" s="3" t="s">
        <v>986</v>
      </c>
      <c r="B17" s="34" t="s">
        <v>217</v>
      </c>
      <c r="C17" s="35">
        <v>2239</v>
      </c>
      <c r="D17" s="43" t="str">
        <f t="shared" si="1"/>
        <v>N/A</v>
      </c>
      <c r="E17" s="35">
        <v>2273</v>
      </c>
      <c r="F17" s="43" t="str">
        <f t="shared" si="2"/>
        <v>N/A</v>
      </c>
      <c r="G17" s="35">
        <v>2292</v>
      </c>
      <c r="H17" s="43" t="str">
        <f t="shared" si="3"/>
        <v>N/A</v>
      </c>
      <c r="I17" s="12">
        <v>1.5189999999999999</v>
      </c>
      <c r="J17" s="12">
        <v>0.83589999999999998</v>
      </c>
      <c r="K17" s="44" t="s">
        <v>732</v>
      </c>
      <c r="L17" s="9" t="str">
        <f t="shared" si="0"/>
        <v>Yes</v>
      </c>
    </row>
    <row r="18" spans="1:12" x14ac:dyDescent="0.2">
      <c r="A18" s="3" t="s">
        <v>987</v>
      </c>
      <c r="B18" s="34" t="s">
        <v>217</v>
      </c>
      <c r="C18" s="35">
        <v>4327</v>
      </c>
      <c r="D18" s="43" t="str">
        <f t="shared" si="1"/>
        <v>N/A</v>
      </c>
      <c r="E18" s="35">
        <v>4802</v>
      </c>
      <c r="F18" s="43" t="str">
        <f t="shared" si="2"/>
        <v>N/A</v>
      </c>
      <c r="G18" s="35">
        <v>1524</v>
      </c>
      <c r="H18" s="43" t="str">
        <f t="shared" si="3"/>
        <v>N/A</v>
      </c>
      <c r="I18" s="12">
        <v>10.98</v>
      </c>
      <c r="J18" s="12">
        <v>-68.3</v>
      </c>
      <c r="K18" s="44" t="s">
        <v>732</v>
      </c>
      <c r="L18" s="9" t="str">
        <f t="shared" si="0"/>
        <v>No</v>
      </c>
    </row>
    <row r="19" spans="1:12" x14ac:dyDescent="0.2">
      <c r="A19" s="3" t="s">
        <v>988</v>
      </c>
      <c r="B19" s="34" t="s">
        <v>217</v>
      </c>
      <c r="C19" s="35">
        <v>0</v>
      </c>
      <c r="D19" s="43" t="str">
        <f t="shared" si="1"/>
        <v>N/A</v>
      </c>
      <c r="E19" s="35">
        <v>0</v>
      </c>
      <c r="F19" s="43" t="str">
        <f t="shared" si="2"/>
        <v>N/A</v>
      </c>
      <c r="G19" s="35">
        <v>0</v>
      </c>
      <c r="H19" s="43" t="str">
        <f t="shared" si="3"/>
        <v>N/A</v>
      </c>
      <c r="I19" s="12" t="s">
        <v>1743</v>
      </c>
      <c r="J19" s="12" t="s">
        <v>1743</v>
      </c>
      <c r="K19" s="44" t="s">
        <v>732</v>
      </c>
      <c r="L19" s="9" t="str">
        <f t="shared" si="0"/>
        <v>N/A</v>
      </c>
    </row>
    <row r="20" spans="1:12" x14ac:dyDescent="0.2">
      <c r="A20" s="3" t="s">
        <v>101</v>
      </c>
      <c r="B20" s="34" t="s">
        <v>217</v>
      </c>
      <c r="C20" s="35">
        <v>33363</v>
      </c>
      <c r="D20" s="43" t="str">
        <f t="shared" si="1"/>
        <v>N/A</v>
      </c>
      <c r="E20" s="35">
        <v>34397</v>
      </c>
      <c r="F20" s="43" t="str">
        <f t="shared" si="2"/>
        <v>N/A</v>
      </c>
      <c r="G20" s="35">
        <v>34618</v>
      </c>
      <c r="H20" s="43" t="str">
        <f t="shared" si="3"/>
        <v>N/A</v>
      </c>
      <c r="I20" s="12">
        <v>3.0990000000000002</v>
      </c>
      <c r="J20" s="12">
        <v>0.64249999999999996</v>
      </c>
      <c r="K20" s="44" t="s">
        <v>732</v>
      </c>
      <c r="L20" s="9" t="str">
        <f t="shared" si="0"/>
        <v>Yes</v>
      </c>
    </row>
    <row r="21" spans="1:12" x14ac:dyDescent="0.2">
      <c r="A21" s="3" t="s">
        <v>989</v>
      </c>
      <c r="B21" s="34" t="s">
        <v>217</v>
      </c>
      <c r="C21" s="35">
        <v>19846</v>
      </c>
      <c r="D21" s="43" t="str">
        <f t="shared" si="1"/>
        <v>N/A</v>
      </c>
      <c r="E21" s="35">
        <v>20611</v>
      </c>
      <c r="F21" s="43" t="str">
        <f t="shared" si="2"/>
        <v>N/A</v>
      </c>
      <c r="G21" s="35">
        <v>20602</v>
      </c>
      <c r="H21" s="43" t="str">
        <f t="shared" si="3"/>
        <v>N/A</v>
      </c>
      <c r="I21" s="12">
        <v>3.855</v>
      </c>
      <c r="J21" s="12">
        <v>-4.3999999999999997E-2</v>
      </c>
      <c r="K21" s="44" t="s">
        <v>732</v>
      </c>
      <c r="L21" s="9" t="str">
        <f t="shared" si="0"/>
        <v>Yes</v>
      </c>
    </row>
    <row r="22" spans="1:12" x14ac:dyDescent="0.2">
      <c r="A22" s="3" t="s">
        <v>990</v>
      </c>
      <c r="B22" s="34" t="s">
        <v>217</v>
      </c>
      <c r="C22" s="35">
        <v>7509</v>
      </c>
      <c r="D22" s="43" t="str">
        <f t="shared" si="1"/>
        <v>N/A</v>
      </c>
      <c r="E22" s="35">
        <v>7629</v>
      </c>
      <c r="F22" s="43" t="str">
        <f t="shared" si="2"/>
        <v>N/A</v>
      </c>
      <c r="G22" s="35">
        <v>5397</v>
      </c>
      <c r="H22" s="43" t="str">
        <f t="shared" si="3"/>
        <v>N/A</v>
      </c>
      <c r="I22" s="12">
        <v>1.5980000000000001</v>
      </c>
      <c r="J22" s="12">
        <v>-29.3</v>
      </c>
      <c r="K22" s="44" t="s">
        <v>732</v>
      </c>
      <c r="L22" s="9" t="str">
        <f t="shared" si="0"/>
        <v>Yes</v>
      </c>
    </row>
    <row r="23" spans="1:12" x14ac:dyDescent="0.2">
      <c r="A23" s="3" t="s">
        <v>991</v>
      </c>
      <c r="B23" s="34" t="s">
        <v>217</v>
      </c>
      <c r="C23" s="35">
        <v>3007</v>
      </c>
      <c r="D23" s="43" t="str">
        <f t="shared" si="1"/>
        <v>N/A</v>
      </c>
      <c r="E23" s="35">
        <v>3206</v>
      </c>
      <c r="F23" s="43" t="str">
        <f t="shared" si="2"/>
        <v>N/A</v>
      </c>
      <c r="G23" s="35">
        <v>3134</v>
      </c>
      <c r="H23" s="43" t="str">
        <f t="shared" si="3"/>
        <v>N/A</v>
      </c>
      <c r="I23" s="12">
        <v>6.6180000000000003</v>
      </c>
      <c r="J23" s="12">
        <v>-2.25</v>
      </c>
      <c r="K23" s="44" t="s">
        <v>732</v>
      </c>
      <c r="L23" s="9" t="str">
        <f t="shared" si="0"/>
        <v>Yes</v>
      </c>
    </row>
    <row r="24" spans="1:12" x14ac:dyDescent="0.2">
      <c r="A24" s="3" t="s">
        <v>992</v>
      </c>
      <c r="B24" s="34" t="s">
        <v>217</v>
      </c>
      <c r="C24" s="35">
        <v>3001</v>
      </c>
      <c r="D24" s="43" t="str">
        <f t="shared" si="1"/>
        <v>N/A</v>
      </c>
      <c r="E24" s="35">
        <v>2951</v>
      </c>
      <c r="F24" s="43" t="str">
        <f t="shared" si="2"/>
        <v>N/A</v>
      </c>
      <c r="G24" s="35">
        <v>5485</v>
      </c>
      <c r="H24" s="43" t="str">
        <f t="shared" si="3"/>
        <v>N/A</v>
      </c>
      <c r="I24" s="12">
        <v>-1.67</v>
      </c>
      <c r="J24" s="12">
        <v>85.87</v>
      </c>
      <c r="K24" s="44" t="s">
        <v>732</v>
      </c>
      <c r="L24" s="9" t="str">
        <f t="shared" si="0"/>
        <v>No</v>
      </c>
    </row>
    <row r="25" spans="1:12" x14ac:dyDescent="0.2">
      <c r="A25" s="3" t="s">
        <v>993</v>
      </c>
      <c r="B25" s="34" t="s">
        <v>217</v>
      </c>
      <c r="C25" s="35">
        <v>0</v>
      </c>
      <c r="D25" s="43" t="str">
        <f t="shared" si="1"/>
        <v>N/A</v>
      </c>
      <c r="E25" s="35">
        <v>0</v>
      </c>
      <c r="F25" s="43" t="str">
        <f t="shared" si="2"/>
        <v>N/A</v>
      </c>
      <c r="G25" s="35">
        <v>0</v>
      </c>
      <c r="H25" s="43" t="str">
        <f t="shared" si="3"/>
        <v>N/A</v>
      </c>
      <c r="I25" s="12" t="s">
        <v>1743</v>
      </c>
      <c r="J25" s="12" t="s">
        <v>1743</v>
      </c>
      <c r="K25" s="44" t="s">
        <v>732</v>
      </c>
      <c r="L25" s="9" t="str">
        <f t="shared" si="0"/>
        <v>N/A</v>
      </c>
    </row>
    <row r="26" spans="1:12" x14ac:dyDescent="0.2">
      <c r="A26" s="3" t="s">
        <v>104</v>
      </c>
      <c r="B26" s="34" t="s">
        <v>217</v>
      </c>
      <c r="C26" s="35">
        <v>6897</v>
      </c>
      <c r="D26" s="43" t="str">
        <f t="shared" si="1"/>
        <v>N/A</v>
      </c>
      <c r="E26" s="35">
        <v>6458</v>
      </c>
      <c r="F26" s="43" t="str">
        <f t="shared" si="2"/>
        <v>N/A</v>
      </c>
      <c r="G26" s="35">
        <v>7957</v>
      </c>
      <c r="H26" s="43" t="str">
        <f t="shared" si="3"/>
        <v>N/A</v>
      </c>
      <c r="I26" s="12">
        <v>-6.37</v>
      </c>
      <c r="J26" s="12">
        <v>23.21</v>
      </c>
      <c r="K26" s="44" t="s">
        <v>732</v>
      </c>
      <c r="L26" s="9" t="str">
        <f t="shared" si="0"/>
        <v>Yes</v>
      </c>
    </row>
    <row r="27" spans="1:12" x14ac:dyDescent="0.2">
      <c r="A27" s="3" t="s">
        <v>994</v>
      </c>
      <c r="B27" s="34" t="s">
        <v>217</v>
      </c>
      <c r="C27" s="35">
        <v>890</v>
      </c>
      <c r="D27" s="43" t="str">
        <f t="shared" si="1"/>
        <v>N/A</v>
      </c>
      <c r="E27" s="35">
        <v>750</v>
      </c>
      <c r="F27" s="43" t="str">
        <f t="shared" si="2"/>
        <v>N/A</v>
      </c>
      <c r="G27" s="35">
        <v>838</v>
      </c>
      <c r="H27" s="43" t="str">
        <f t="shared" si="3"/>
        <v>N/A</v>
      </c>
      <c r="I27" s="12">
        <v>-15.7</v>
      </c>
      <c r="J27" s="12">
        <v>11.73</v>
      </c>
      <c r="K27" s="44" t="s">
        <v>732</v>
      </c>
      <c r="L27" s="9" t="str">
        <f t="shared" si="0"/>
        <v>Yes</v>
      </c>
    </row>
    <row r="28" spans="1:12" x14ac:dyDescent="0.2">
      <c r="A28" s="3" t="s">
        <v>995</v>
      </c>
      <c r="B28" s="34" t="s">
        <v>217</v>
      </c>
      <c r="C28" s="35">
        <v>0</v>
      </c>
      <c r="D28" s="43" t="str">
        <f t="shared" si="1"/>
        <v>N/A</v>
      </c>
      <c r="E28" s="35">
        <v>0</v>
      </c>
      <c r="F28" s="43" t="str">
        <f t="shared" si="2"/>
        <v>N/A</v>
      </c>
      <c r="G28" s="35">
        <v>0</v>
      </c>
      <c r="H28" s="43" t="str">
        <f t="shared" si="3"/>
        <v>N/A</v>
      </c>
      <c r="I28" s="12" t="s">
        <v>1743</v>
      </c>
      <c r="J28" s="12" t="s">
        <v>1743</v>
      </c>
      <c r="K28" s="44" t="s">
        <v>732</v>
      </c>
      <c r="L28" s="9" t="str">
        <f t="shared" si="0"/>
        <v>N/A</v>
      </c>
    </row>
    <row r="29" spans="1:12" x14ac:dyDescent="0.2">
      <c r="A29" s="3" t="s">
        <v>996</v>
      </c>
      <c r="B29" s="34" t="s">
        <v>217</v>
      </c>
      <c r="C29" s="35">
        <v>1402</v>
      </c>
      <c r="D29" s="43" t="str">
        <f t="shared" si="1"/>
        <v>N/A</v>
      </c>
      <c r="E29" s="35">
        <v>1311</v>
      </c>
      <c r="F29" s="43" t="str">
        <f t="shared" si="2"/>
        <v>N/A</v>
      </c>
      <c r="G29" s="116">
        <v>1207</v>
      </c>
      <c r="H29" s="43" t="str">
        <f t="shared" si="3"/>
        <v>N/A</v>
      </c>
      <c r="I29" s="12">
        <v>-6.49</v>
      </c>
      <c r="J29" s="12">
        <v>-7.93</v>
      </c>
      <c r="K29" s="44" t="s">
        <v>732</v>
      </c>
      <c r="L29" s="9" t="str">
        <f t="shared" si="0"/>
        <v>Yes</v>
      </c>
    </row>
    <row r="30" spans="1:12" x14ac:dyDescent="0.2">
      <c r="A30" s="3" t="s">
        <v>997</v>
      </c>
      <c r="B30" s="34" t="s">
        <v>217</v>
      </c>
      <c r="C30" s="35">
        <v>1109</v>
      </c>
      <c r="D30" s="43" t="str">
        <f t="shared" si="1"/>
        <v>N/A</v>
      </c>
      <c r="E30" s="35">
        <v>828</v>
      </c>
      <c r="F30" s="43" t="str">
        <f t="shared" si="2"/>
        <v>N/A</v>
      </c>
      <c r="G30" s="35">
        <v>873</v>
      </c>
      <c r="H30" s="43" t="str">
        <f t="shared" si="3"/>
        <v>N/A</v>
      </c>
      <c r="I30" s="12">
        <v>-25.3</v>
      </c>
      <c r="J30" s="12">
        <v>5.4349999999999996</v>
      </c>
      <c r="K30" s="44" t="s">
        <v>732</v>
      </c>
      <c r="L30" s="9" t="str">
        <f t="shared" si="0"/>
        <v>Yes</v>
      </c>
    </row>
    <row r="31" spans="1:12" x14ac:dyDescent="0.2">
      <c r="A31" s="3" t="s">
        <v>998</v>
      </c>
      <c r="B31" s="34" t="s">
        <v>217</v>
      </c>
      <c r="C31" s="35">
        <v>15</v>
      </c>
      <c r="D31" s="43" t="str">
        <f t="shared" si="1"/>
        <v>N/A</v>
      </c>
      <c r="E31" s="35">
        <v>11</v>
      </c>
      <c r="F31" s="43" t="str">
        <f t="shared" si="2"/>
        <v>N/A</v>
      </c>
      <c r="G31" s="35">
        <v>11</v>
      </c>
      <c r="H31" s="43" t="str">
        <f t="shared" si="3"/>
        <v>N/A</v>
      </c>
      <c r="I31" s="12">
        <v>-80</v>
      </c>
      <c r="J31" s="12">
        <v>166.7</v>
      </c>
      <c r="K31" s="44" t="s">
        <v>732</v>
      </c>
      <c r="L31" s="9" t="str">
        <f t="shared" si="0"/>
        <v>No</v>
      </c>
    </row>
    <row r="32" spans="1:12" x14ac:dyDescent="0.2">
      <c r="A32" s="3" t="s">
        <v>999</v>
      </c>
      <c r="B32" s="34" t="s">
        <v>217</v>
      </c>
      <c r="C32" s="35">
        <v>3481</v>
      </c>
      <c r="D32" s="43" t="str">
        <f t="shared" si="1"/>
        <v>N/A</v>
      </c>
      <c r="E32" s="35">
        <v>3566</v>
      </c>
      <c r="F32" s="43" t="str">
        <f t="shared" si="2"/>
        <v>N/A</v>
      </c>
      <c r="G32" s="35">
        <v>5031</v>
      </c>
      <c r="H32" s="43" t="str">
        <f t="shared" si="3"/>
        <v>N/A</v>
      </c>
      <c r="I32" s="12">
        <v>2.4420000000000002</v>
      </c>
      <c r="J32" s="12">
        <v>41.08</v>
      </c>
      <c r="K32" s="44" t="s">
        <v>732</v>
      </c>
      <c r="L32" s="9" t="str">
        <f t="shared" si="0"/>
        <v>No</v>
      </c>
    </row>
    <row r="33" spans="1:12" x14ac:dyDescent="0.2">
      <c r="A33" s="3" t="s">
        <v>1000</v>
      </c>
      <c r="B33" s="34" t="s">
        <v>217</v>
      </c>
      <c r="C33" s="35">
        <v>0</v>
      </c>
      <c r="D33" s="43" t="str">
        <f t="shared" si="1"/>
        <v>N/A</v>
      </c>
      <c r="E33" s="35">
        <v>0</v>
      </c>
      <c r="F33" s="43" t="str">
        <f t="shared" si="2"/>
        <v>N/A</v>
      </c>
      <c r="G33" s="35">
        <v>0</v>
      </c>
      <c r="H33" s="43" t="str">
        <f t="shared" si="3"/>
        <v>N/A</v>
      </c>
      <c r="I33" s="12" t="s">
        <v>1743</v>
      </c>
      <c r="J33" s="12" t="s">
        <v>1743</v>
      </c>
      <c r="K33" s="44" t="s">
        <v>732</v>
      </c>
      <c r="L33" s="9" t="str">
        <f t="shared" si="0"/>
        <v>N/A</v>
      </c>
    </row>
    <row r="34" spans="1:12" x14ac:dyDescent="0.2">
      <c r="A34" s="3" t="s">
        <v>105</v>
      </c>
      <c r="B34" s="34" t="s">
        <v>217</v>
      </c>
      <c r="C34" s="35">
        <v>2756</v>
      </c>
      <c r="D34" s="43" t="str">
        <f t="shared" si="1"/>
        <v>N/A</v>
      </c>
      <c r="E34" s="35">
        <v>2462</v>
      </c>
      <c r="F34" s="43" t="str">
        <f t="shared" si="2"/>
        <v>N/A</v>
      </c>
      <c r="G34" s="35">
        <v>8539</v>
      </c>
      <c r="H34" s="43" t="str">
        <f t="shared" si="3"/>
        <v>N/A</v>
      </c>
      <c r="I34" s="12">
        <v>-10.7</v>
      </c>
      <c r="J34" s="12">
        <v>246.8</v>
      </c>
      <c r="K34" s="44" t="s">
        <v>732</v>
      </c>
      <c r="L34" s="9" t="str">
        <f t="shared" si="0"/>
        <v>No</v>
      </c>
    </row>
    <row r="35" spans="1:12" x14ac:dyDescent="0.2">
      <c r="A35" s="3" t="s">
        <v>1001</v>
      </c>
      <c r="B35" s="34" t="s">
        <v>217</v>
      </c>
      <c r="C35" s="35">
        <v>1338</v>
      </c>
      <c r="D35" s="43" t="str">
        <f t="shared" si="1"/>
        <v>N/A</v>
      </c>
      <c r="E35" s="35">
        <v>1137</v>
      </c>
      <c r="F35" s="43" t="str">
        <f t="shared" si="2"/>
        <v>N/A</v>
      </c>
      <c r="G35" s="35">
        <v>1285</v>
      </c>
      <c r="H35" s="43" t="str">
        <f t="shared" si="3"/>
        <v>N/A</v>
      </c>
      <c r="I35" s="12">
        <v>-15</v>
      </c>
      <c r="J35" s="12">
        <v>13.02</v>
      </c>
      <c r="K35" s="44" t="s">
        <v>732</v>
      </c>
      <c r="L35" s="9" t="str">
        <f t="shared" si="0"/>
        <v>Yes</v>
      </c>
    </row>
    <row r="36" spans="1:12" x14ac:dyDescent="0.2">
      <c r="A36" s="3" t="s">
        <v>1002</v>
      </c>
      <c r="B36" s="34" t="s">
        <v>217</v>
      </c>
      <c r="C36" s="35">
        <v>0</v>
      </c>
      <c r="D36" s="43" t="str">
        <f t="shared" si="1"/>
        <v>N/A</v>
      </c>
      <c r="E36" s="35">
        <v>0</v>
      </c>
      <c r="F36" s="43" t="str">
        <f t="shared" si="2"/>
        <v>N/A</v>
      </c>
      <c r="G36" s="35">
        <v>0</v>
      </c>
      <c r="H36" s="43" t="str">
        <f t="shared" si="3"/>
        <v>N/A</v>
      </c>
      <c r="I36" s="12" t="s">
        <v>1743</v>
      </c>
      <c r="J36" s="12" t="s">
        <v>1743</v>
      </c>
      <c r="K36" s="44" t="s">
        <v>732</v>
      </c>
      <c r="L36" s="9" t="str">
        <f t="shared" si="0"/>
        <v>N/A</v>
      </c>
    </row>
    <row r="37" spans="1:12" x14ac:dyDescent="0.2">
      <c r="A37" s="3" t="s">
        <v>1003</v>
      </c>
      <c r="B37" s="34" t="s">
        <v>217</v>
      </c>
      <c r="C37" s="35">
        <v>757</v>
      </c>
      <c r="D37" s="43" t="str">
        <f t="shared" si="1"/>
        <v>N/A</v>
      </c>
      <c r="E37" s="35">
        <v>562</v>
      </c>
      <c r="F37" s="43" t="str">
        <f t="shared" si="2"/>
        <v>N/A</v>
      </c>
      <c r="G37" s="35">
        <v>510</v>
      </c>
      <c r="H37" s="43" t="str">
        <f t="shared" si="3"/>
        <v>N/A</v>
      </c>
      <c r="I37" s="12">
        <v>-25.8</v>
      </c>
      <c r="J37" s="12">
        <v>-9.25</v>
      </c>
      <c r="K37" s="44" t="s">
        <v>732</v>
      </c>
      <c r="L37" s="9" t="str">
        <f t="shared" si="0"/>
        <v>Yes</v>
      </c>
    </row>
    <row r="38" spans="1:12" x14ac:dyDescent="0.2">
      <c r="A38" s="3" t="s">
        <v>1004</v>
      </c>
      <c r="B38" s="34" t="s">
        <v>217</v>
      </c>
      <c r="C38" s="35">
        <v>145</v>
      </c>
      <c r="D38" s="43" t="str">
        <f t="shared" si="1"/>
        <v>N/A</v>
      </c>
      <c r="E38" s="35">
        <v>135</v>
      </c>
      <c r="F38" s="43" t="str">
        <f t="shared" si="2"/>
        <v>N/A</v>
      </c>
      <c r="G38" s="35">
        <v>75</v>
      </c>
      <c r="H38" s="43" t="str">
        <f t="shared" si="3"/>
        <v>N/A</v>
      </c>
      <c r="I38" s="12">
        <v>-6.9</v>
      </c>
      <c r="J38" s="12">
        <v>-44.4</v>
      </c>
      <c r="K38" s="44" t="s">
        <v>732</v>
      </c>
      <c r="L38" s="9" t="str">
        <f t="shared" si="0"/>
        <v>No</v>
      </c>
    </row>
    <row r="39" spans="1:12" x14ac:dyDescent="0.2">
      <c r="A39" s="3" t="s">
        <v>1005</v>
      </c>
      <c r="B39" s="34" t="s">
        <v>217</v>
      </c>
      <c r="C39" s="35">
        <v>156</v>
      </c>
      <c r="D39" s="43" t="str">
        <f t="shared" si="1"/>
        <v>N/A</v>
      </c>
      <c r="E39" s="35">
        <v>272</v>
      </c>
      <c r="F39" s="43" t="str">
        <f t="shared" si="2"/>
        <v>N/A</v>
      </c>
      <c r="G39" s="35">
        <v>6318</v>
      </c>
      <c r="H39" s="43" t="str">
        <f t="shared" si="3"/>
        <v>N/A</v>
      </c>
      <c r="I39" s="12">
        <v>74.36</v>
      </c>
      <c r="J39" s="12">
        <v>2223</v>
      </c>
      <c r="K39" s="44" t="s">
        <v>732</v>
      </c>
      <c r="L39" s="9" t="str">
        <f t="shared" si="0"/>
        <v>No</v>
      </c>
    </row>
    <row r="40" spans="1:12" x14ac:dyDescent="0.2">
      <c r="A40" s="3" t="s">
        <v>1006</v>
      </c>
      <c r="B40" s="34" t="s">
        <v>217</v>
      </c>
      <c r="C40" s="35">
        <v>360</v>
      </c>
      <c r="D40" s="43" t="str">
        <f t="shared" si="1"/>
        <v>N/A</v>
      </c>
      <c r="E40" s="35">
        <v>356</v>
      </c>
      <c r="F40" s="43" t="str">
        <f t="shared" si="2"/>
        <v>N/A</v>
      </c>
      <c r="G40" s="35">
        <v>351</v>
      </c>
      <c r="H40" s="43" t="str">
        <f t="shared" si="3"/>
        <v>N/A</v>
      </c>
      <c r="I40" s="12">
        <v>-1.1100000000000001</v>
      </c>
      <c r="J40" s="12">
        <v>-1.4</v>
      </c>
      <c r="K40" s="44" t="s">
        <v>732</v>
      </c>
      <c r="L40" s="9" t="str">
        <f t="shared" si="0"/>
        <v>Yes</v>
      </c>
    </row>
    <row r="41" spans="1:12" x14ac:dyDescent="0.2">
      <c r="A41" s="45" t="s">
        <v>84</v>
      </c>
      <c r="B41" s="34" t="s">
        <v>217</v>
      </c>
      <c r="C41" s="46">
        <v>1238852869</v>
      </c>
      <c r="D41" s="43" t="str">
        <f t="shared" si="1"/>
        <v>N/A</v>
      </c>
      <c r="E41" s="46">
        <v>1296040234</v>
      </c>
      <c r="F41" s="43" t="str">
        <f t="shared" si="2"/>
        <v>N/A</v>
      </c>
      <c r="G41" s="46">
        <v>1171624043</v>
      </c>
      <c r="H41" s="43" t="str">
        <f t="shared" si="3"/>
        <v>N/A</v>
      </c>
      <c r="I41" s="12">
        <v>4.6159999999999997</v>
      </c>
      <c r="J41" s="12">
        <v>-9.6</v>
      </c>
      <c r="K41" s="44" t="s">
        <v>732</v>
      </c>
      <c r="L41" s="9" t="str">
        <f t="shared" si="0"/>
        <v>Yes</v>
      </c>
    </row>
    <row r="42" spans="1:12" x14ac:dyDescent="0.2">
      <c r="A42" s="45" t="s">
        <v>1503</v>
      </c>
      <c r="B42" s="34" t="s">
        <v>217</v>
      </c>
      <c r="C42" s="46">
        <v>23465.344615999998</v>
      </c>
      <c r="D42" s="43" t="str">
        <f t="shared" si="1"/>
        <v>N/A</v>
      </c>
      <c r="E42" s="46">
        <v>24315.495656999999</v>
      </c>
      <c r="F42" s="43" t="str">
        <f t="shared" si="2"/>
        <v>N/A</v>
      </c>
      <c r="G42" s="46">
        <v>19685.866708000001</v>
      </c>
      <c r="H42" s="43" t="str">
        <f t="shared" si="3"/>
        <v>N/A</v>
      </c>
      <c r="I42" s="12">
        <v>3.6230000000000002</v>
      </c>
      <c r="J42" s="12">
        <v>-19</v>
      </c>
      <c r="K42" s="44" t="s">
        <v>732</v>
      </c>
      <c r="L42" s="9" t="str">
        <f t="shared" si="0"/>
        <v>Yes</v>
      </c>
    </row>
    <row r="43" spans="1:12" x14ac:dyDescent="0.2">
      <c r="A43" s="45" t="s">
        <v>1504</v>
      </c>
      <c r="B43" s="34" t="s">
        <v>217</v>
      </c>
      <c r="C43" s="46">
        <v>29211.338575999998</v>
      </c>
      <c r="D43" s="43" t="str">
        <f t="shared" si="1"/>
        <v>N/A</v>
      </c>
      <c r="E43" s="46">
        <v>29706.615796999999</v>
      </c>
      <c r="F43" s="43" t="str">
        <f t="shared" si="2"/>
        <v>N/A</v>
      </c>
      <c r="G43" s="46">
        <v>25101.747038000001</v>
      </c>
      <c r="H43" s="43" t="str">
        <f t="shared" si="3"/>
        <v>N/A</v>
      </c>
      <c r="I43" s="12">
        <v>1.6950000000000001</v>
      </c>
      <c r="J43" s="12">
        <v>-15.5</v>
      </c>
      <c r="K43" s="44" t="s">
        <v>732</v>
      </c>
      <c r="L43" s="9" t="str">
        <f t="shared" si="0"/>
        <v>Yes</v>
      </c>
    </row>
    <row r="44" spans="1:12" x14ac:dyDescent="0.2">
      <c r="A44" s="4" t="s">
        <v>107</v>
      </c>
      <c r="B44" s="34" t="s">
        <v>217</v>
      </c>
      <c r="C44" s="46">
        <v>10175318</v>
      </c>
      <c r="D44" s="43" t="str">
        <f t="shared" si="1"/>
        <v>N/A</v>
      </c>
      <c r="E44" s="46">
        <v>16996254</v>
      </c>
      <c r="F44" s="43" t="str">
        <f t="shared" si="2"/>
        <v>N/A</v>
      </c>
      <c r="G44" s="46">
        <v>20973016</v>
      </c>
      <c r="H44" s="43" t="str">
        <f t="shared" si="3"/>
        <v>N/A</v>
      </c>
      <c r="I44" s="12">
        <v>67.03</v>
      </c>
      <c r="J44" s="12">
        <v>23.4</v>
      </c>
      <c r="K44" s="44" t="s">
        <v>732</v>
      </c>
      <c r="L44" s="9" t="str">
        <f t="shared" si="0"/>
        <v>Yes</v>
      </c>
    </row>
    <row r="45" spans="1:12" x14ac:dyDescent="0.2">
      <c r="A45" s="45" t="s">
        <v>162</v>
      </c>
      <c r="B45" s="47" t="s">
        <v>221</v>
      </c>
      <c r="C45" s="1">
        <v>69</v>
      </c>
      <c r="D45" s="43" t="str">
        <f>IF($B45="N/A","N/A",IF(C45&gt;0,"No",IF(C45&lt;0,"No","Yes")))</f>
        <v>No</v>
      </c>
      <c r="E45" s="1">
        <v>494</v>
      </c>
      <c r="F45" s="43" t="str">
        <f>IF($B45="N/A","N/A",IF(E45&gt;0,"No",IF(E45&lt;0,"No","Yes")))</f>
        <v>No</v>
      </c>
      <c r="G45" s="1">
        <v>1568</v>
      </c>
      <c r="H45" s="43" t="str">
        <f>IF($B45="N/A","N/A",IF(G45&gt;0,"No",IF(G45&lt;0,"No","Yes")))</f>
        <v>No</v>
      </c>
      <c r="I45" s="12">
        <v>615.9</v>
      </c>
      <c r="J45" s="12">
        <v>217.4</v>
      </c>
      <c r="K45" s="44" t="s">
        <v>732</v>
      </c>
      <c r="L45" s="9" t="str">
        <f t="shared" si="0"/>
        <v>No</v>
      </c>
    </row>
    <row r="46" spans="1:12" x14ac:dyDescent="0.2">
      <c r="A46" s="45" t="s">
        <v>160</v>
      </c>
      <c r="B46" s="34" t="s">
        <v>217</v>
      </c>
      <c r="C46" s="46">
        <v>98894</v>
      </c>
      <c r="D46" s="43" t="str">
        <f t="shared" ref="D46:D47" si="4">IF($B46="N/A","N/A",IF(C46&gt;10,"No",IF(C46&lt;-10,"No","Yes")))</f>
        <v>N/A</v>
      </c>
      <c r="E46" s="46">
        <v>1532723</v>
      </c>
      <c r="F46" s="43" t="str">
        <f t="shared" ref="F46:F47" si="5">IF($B46="N/A","N/A",IF(E46&gt;10,"No",IF(E46&lt;-10,"No","Yes")))</f>
        <v>N/A</v>
      </c>
      <c r="G46" s="46">
        <v>3492846</v>
      </c>
      <c r="H46" s="43" t="str">
        <f t="shared" ref="H46:H47" si="6">IF($B46="N/A","N/A",IF(G46&gt;10,"No",IF(G46&lt;-10,"No","Yes")))</f>
        <v>N/A</v>
      </c>
      <c r="I46" s="12">
        <v>1450</v>
      </c>
      <c r="J46" s="12">
        <v>127.9</v>
      </c>
      <c r="K46" s="44" t="s">
        <v>732</v>
      </c>
      <c r="L46" s="9" t="str">
        <f t="shared" si="0"/>
        <v>No</v>
      </c>
    </row>
    <row r="47" spans="1:12" x14ac:dyDescent="0.2">
      <c r="A47" s="45" t="s">
        <v>1290</v>
      </c>
      <c r="B47" s="34" t="s">
        <v>217</v>
      </c>
      <c r="C47" s="46">
        <v>1433.2463768</v>
      </c>
      <c r="D47" s="43" t="str">
        <f t="shared" si="4"/>
        <v>N/A</v>
      </c>
      <c r="E47" s="46">
        <v>3102.6781377000002</v>
      </c>
      <c r="F47" s="43" t="str">
        <f t="shared" si="5"/>
        <v>N/A</v>
      </c>
      <c r="G47" s="46">
        <v>2227.5803571000001</v>
      </c>
      <c r="H47" s="43" t="str">
        <f t="shared" si="6"/>
        <v>N/A</v>
      </c>
      <c r="I47" s="12">
        <v>116.5</v>
      </c>
      <c r="J47" s="12">
        <v>-28.2</v>
      </c>
      <c r="K47" s="44" t="s">
        <v>732</v>
      </c>
      <c r="L47" s="9" t="str">
        <f>IF(J47="Div by 0", "N/A", IF(OR(J47="N/A",K47="N/A"),"N/A", IF(J47&gt;VALUE(MID(K47,1,2)), "No", IF(J47&lt;-1*VALUE(MID(K47,1,2)), "No", "Yes"))))</f>
        <v>Yes</v>
      </c>
    </row>
    <row r="48" spans="1:12" x14ac:dyDescent="0.2">
      <c r="A48" s="45" t="s">
        <v>1505</v>
      </c>
      <c r="B48" s="34" t="s">
        <v>217</v>
      </c>
      <c r="C48" s="46">
        <v>29473.486756999999</v>
      </c>
      <c r="D48" s="43" t="str">
        <f t="shared" ref="D48:D74" si="7">IF($B48="N/A","N/A",IF(C48&gt;10,"No",IF(C48&lt;-10,"No","Yes")))</f>
        <v>N/A</v>
      </c>
      <c r="E48" s="46">
        <v>32909.608373000003</v>
      </c>
      <c r="F48" s="43" t="str">
        <f t="shared" ref="F48:F74" si="8">IF($B48="N/A","N/A",IF(E48&gt;10,"No",IF(E48&lt;-10,"No","Yes")))</f>
        <v>N/A</v>
      </c>
      <c r="G48" s="46">
        <v>22512.267911999999</v>
      </c>
      <c r="H48" s="43" t="str">
        <f t="shared" ref="H48:H74" si="9">IF($B48="N/A","N/A",IF(G48&gt;10,"No",IF(G48&lt;-10,"No","Yes")))</f>
        <v>N/A</v>
      </c>
      <c r="I48" s="12">
        <v>11.66</v>
      </c>
      <c r="J48" s="12">
        <v>-31.6</v>
      </c>
      <c r="K48" s="44" t="s">
        <v>732</v>
      </c>
      <c r="L48" s="9" t="str">
        <f t="shared" ref="L48:L74" si="10">IF(J48="Div by 0", "N/A", IF(K48="N/A","N/A", IF(J48&gt;VALUE(MID(K48,1,2)), "No", IF(J48&lt;-1*VALUE(MID(K48,1,2)), "No", "Yes"))))</f>
        <v>No</v>
      </c>
    </row>
    <row r="49" spans="1:12" x14ac:dyDescent="0.2">
      <c r="A49" s="45" t="s">
        <v>1506</v>
      </c>
      <c r="B49" s="34" t="s">
        <v>217</v>
      </c>
      <c r="C49" s="46">
        <v>18084.203799999999</v>
      </c>
      <c r="D49" s="43" t="str">
        <f t="shared" si="7"/>
        <v>N/A</v>
      </c>
      <c r="E49" s="46">
        <v>21405.289519999998</v>
      </c>
      <c r="F49" s="43" t="str">
        <f t="shared" si="8"/>
        <v>N/A</v>
      </c>
      <c r="G49" s="46">
        <v>15632.831039999999</v>
      </c>
      <c r="H49" s="43" t="str">
        <f t="shared" si="9"/>
        <v>N/A</v>
      </c>
      <c r="I49" s="12">
        <v>18.36</v>
      </c>
      <c r="J49" s="12">
        <v>-27</v>
      </c>
      <c r="K49" s="44" t="s">
        <v>732</v>
      </c>
      <c r="L49" s="9" t="str">
        <f t="shared" si="10"/>
        <v>Yes</v>
      </c>
    </row>
    <row r="50" spans="1:12" x14ac:dyDescent="0.2">
      <c r="A50" s="45" t="s">
        <v>1507</v>
      </c>
      <c r="B50" s="34" t="s">
        <v>217</v>
      </c>
      <c r="C50" s="46">
        <v>52931.724638</v>
      </c>
      <c r="D50" s="43" t="str">
        <f t="shared" si="7"/>
        <v>N/A</v>
      </c>
      <c r="E50" s="46">
        <v>91015.578351999997</v>
      </c>
      <c r="F50" s="43" t="str">
        <f t="shared" si="8"/>
        <v>N/A</v>
      </c>
      <c r="G50" s="46">
        <v>22893.225664000001</v>
      </c>
      <c r="H50" s="43" t="str">
        <f t="shared" si="9"/>
        <v>N/A</v>
      </c>
      <c r="I50" s="12">
        <v>71.95</v>
      </c>
      <c r="J50" s="12">
        <v>-74.8</v>
      </c>
      <c r="K50" s="44" t="s">
        <v>732</v>
      </c>
      <c r="L50" s="9" t="str">
        <f t="shared" si="10"/>
        <v>No</v>
      </c>
    </row>
    <row r="51" spans="1:12" x14ac:dyDescent="0.2">
      <c r="A51" s="45" t="s">
        <v>1508</v>
      </c>
      <c r="B51" s="34" t="s">
        <v>217</v>
      </c>
      <c r="C51" s="46">
        <v>11843.094238</v>
      </c>
      <c r="D51" s="43" t="str">
        <f t="shared" si="7"/>
        <v>N/A</v>
      </c>
      <c r="E51" s="46">
        <v>10957.453146</v>
      </c>
      <c r="F51" s="43" t="str">
        <f t="shared" si="8"/>
        <v>N/A</v>
      </c>
      <c r="G51" s="46">
        <v>5346.3861256999999</v>
      </c>
      <c r="H51" s="43" t="str">
        <f t="shared" si="9"/>
        <v>N/A</v>
      </c>
      <c r="I51" s="12">
        <v>-7.48</v>
      </c>
      <c r="J51" s="12">
        <v>-51.2</v>
      </c>
      <c r="K51" s="44" t="s">
        <v>732</v>
      </c>
      <c r="L51" s="9" t="str">
        <f t="shared" si="10"/>
        <v>No</v>
      </c>
    </row>
    <row r="52" spans="1:12" x14ac:dyDescent="0.2">
      <c r="A52" s="45" t="s">
        <v>1509</v>
      </c>
      <c r="B52" s="34" t="s">
        <v>217</v>
      </c>
      <c r="C52" s="46">
        <v>39829.388953000001</v>
      </c>
      <c r="D52" s="43" t="str">
        <f t="shared" si="7"/>
        <v>N/A</v>
      </c>
      <c r="E52" s="46">
        <v>41296.643689999997</v>
      </c>
      <c r="F52" s="43" t="str">
        <f t="shared" si="8"/>
        <v>N/A</v>
      </c>
      <c r="G52" s="46">
        <v>58263.453412000003</v>
      </c>
      <c r="H52" s="43" t="str">
        <f t="shared" si="9"/>
        <v>N/A</v>
      </c>
      <c r="I52" s="12">
        <v>3.6840000000000002</v>
      </c>
      <c r="J52" s="12">
        <v>41.09</v>
      </c>
      <c r="K52" s="44" t="s">
        <v>732</v>
      </c>
      <c r="L52" s="9" t="str">
        <f t="shared" si="10"/>
        <v>No</v>
      </c>
    </row>
    <row r="53" spans="1:12" x14ac:dyDescent="0.2">
      <c r="A53" s="45" t="s">
        <v>1510</v>
      </c>
      <c r="B53" s="34" t="s">
        <v>217</v>
      </c>
      <c r="C53" s="46" t="s">
        <v>1743</v>
      </c>
      <c r="D53" s="43" t="str">
        <f t="shared" si="7"/>
        <v>N/A</v>
      </c>
      <c r="E53" s="46" t="s">
        <v>1743</v>
      </c>
      <c r="F53" s="43" t="str">
        <f t="shared" si="8"/>
        <v>N/A</v>
      </c>
      <c r="G53" s="46" t="s">
        <v>1743</v>
      </c>
      <c r="H53" s="43" t="str">
        <f t="shared" si="9"/>
        <v>N/A</v>
      </c>
      <c r="I53" s="12" t="s">
        <v>1743</v>
      </c>
      <c r="J53" s="12" t="s">
        <v>1743</v>
      </c>
      <c r="K53" s="44" t="s">
        <v>732</v>
      </c>
      <c r="L53" s="9" t="str">
        <f t="shared" si="10"/>
        <v>N/A</v>
      </c>
    </row>
    <row r="54" spans="1:12" x14ac:dyDescent="0.2">
      <c r="A54" s="45" t="s">
        <v>1511</v>
      </c>
      <c r="B54" s="34" t="s">
        <v>217</v>
      </c>
      <c r="C54" s="46">
        <v>25828.372359000001</v>
      </c>
      <c r="D54" s="43" t="str">
        <f t="shared" si="7"/>
        <v>N/A</v>
      </c>
      <c r="E54" s="46">
        <v>26452.119602999999</v>
      </c>
      <c r="F54" s="43" t="str">
        <f t="shared" si="8"/>
        <v>N/A</v>
      </c>
      <c r="G54" s="46">
        <v>26587.524004999999</v>
      </c>
      <c r="H54" s="43" t="str">
        <f t="shared" si="9"/>
        <v>N/A</v>
      </c>
      <c r="I54" s="12">
        <v>2.415</v>
      </c>
      <c r="J54" s="12">
        <v>0.51190000000000002</v>
      </c>
      <c r="K54" s="44" t="s">
        <v>732</v>
      </c>
      <c r="L54" s="9" t="str">
        <f t="shared" si="10"/>
        <v>Yes</v>
      </c>
    </row>
    <row r="55" spans="1:12" x14ac:dyDescent="0.2">
      <c r="A55" s="45" t="s">
        <v>1512</v>
      </c>
      <c r="B55" s="34" t="s">
        <v>217</v>
      </c>
      <c r="C55" s="46">
        <v>21811.489318</v>
      </c>
      <c r="D55" s="43" t="str">
        <f t="shared" si="7"/>
        <v>N/A</v>
      </c>
      <c r="E55" s="46">
        <v>21620.328805000001</v>
      </c>
      <c r="F55" s="43" t="str">
        <f t="shared" si="8"/>
        <v>N/A</v>
      </c>
      <c r="G55" s="46">
        <v>20701.693815999999</v>
      </c>
      <c r="H55" s="43" t="str">
        <f t="shared" si="9"/>
        <v>N/A</v>
      </c>
      <c r="I55" s="12">
        <v>-0.876</v>
      </c>
      <c r="J55" s="12">
        <v>-4.25</v>
      </c>
      <c r="K55" s="44" t="s">
        <v>732</v>
      </c>
      <c r="L55" s="9" t="str">
        <f t="shared" si="10"/>
        <v>Yes</v>
      </c>
    </row>
    <row r="56" spans="1:12" ht="25.5" x14ac:dyDescent="0.2">
      <c r="A56" s="45" t="s">
        <v>1513</v>
      </c>
      <c r="B56" s="34" t="s">
        <v>217</v>
      </c>
      <c r="C56" s="46">
        <v>24611.430016999999</v>
      </c>
      <c r="D56" s="43" t="str">
        <f t="shared" si="7"/>
        <v>N/A</v>
      </c>
      <c r="E56" s="46">
        <v>26654.508978999998</v>
      </c>
      <c r="F56" s="43" t="str">
        <f t="shared" si="8"/>
        <v>N/A</v>
      </c>
      <c r="G56" s="46">
        <v>29280.937927999999</v>
      </c>
      <c r="H56" s="43" t="str">
        <f t="shared" si="9"/>
        <v>N/A</v>
      </c>
      <c r="I56" s="12">
        <v>8.3010000000000002</v>
      </c>
      <c r="J56" s="12">
        <v>9.8539999999999992</v>
      </c>
      <c r="K56" s="44" t="s">
        <v>732</v>
      </c>
      <c r="L56" s="9" t="str">
        <f t="shared" si="10"/>
        <v>Yes</v>
      </c>
    </row>
    <row r="57" spans="1:12" x14ac:dyDescent="0.2">
      <c r="A57" s="45" t="s">
        <v>1514</v>
      </c>
      <c r="B57" s="34" t="s">
        <v>217</v>
      </c>
      <c r="C57" s="46">
        <v>19441.928500000002</v>
      </c>
      <c r="D57" s="43" t="str">
        <f t="shared" si="7"/>
        <v>N/A</v>
      </c>
      <c r="E57" s="46">
        <v>14651.329382</v>
      </c>
      <c r="F57" s="43" t="str">
        <f t="shared" si="8"/>
        <v>N/A</v>
      </c>
      <c r="G57" s="46">
        <v>8354.3873643999996</v>
      </c>
      <c r="H57" s="43" t="str">
        <f t="shared" si="9"/>
        <v>N/A</v>
      </c>
      <c r="I57" s="12">
        <v>-24.6</v>
      </c>
      <c r="J57" s="12">
        <v>-43</v>
      </c>
      <c r="K57" s="44" t="s">
        <v>732</v>
      </c>
      <c r="L57" s="9" t="str">
        <f t="shared" si="10"/>
        <v>No</v>
      </c>
    </row>
    <row r="58" spans="1:12" x14ac:dyDescent="0.2">
      <c r="A58" s="45" t="s">
        <v>1515</v>
      </c>
      <c r="B58" s="34" t="s">
        <v>217</v>
      </c>
      <c r="C58" s="46">
        <v>61836.742085999998</v>
      </c>
      <c r="D58" s="43" t="str">
        <f t="shared" si="7"/>
        <v>N/A</v>
      </c>
      <c r="E58" s="46">
        <v>72496.628261999998</v>
      </c>
      <c r="F58" s="43" t="str">
        <f t="shared" si="8"/>
        <v>N/A</v>
      </c>
      <c r="G58" s="46">
        <v>56462.851047999997</v>
      </c>
      <c r="H58" s="43" t="str">
        <f t="shared" si="9"/>
        <v>N/A</v>
      </c>
      <c r="I58" s="12">
        <v>17.239999999999998</v>
      </c>
      <c r="J58" s="12">
        <v>-22.1</v>
      </c>
      <c r="K58" s="44" t="s">
        <v>732</v>
      </c>
      <c r="L58" s="9" t="str">
        <f t="shared" si="10"/>
        <v>Yes</v>
      </c>
    </row>
    <row r="59" spans="1:12" x14ac:dyDescent="0.2">
      <c r="A59" s="45" t="s">
        <v>1516</v>
      </c>
      <c r="B59" s="34" t="s">
        <v>217</v>
      </c>
      <c r="C59" s="46" t="s">
        <v>1743</v>
      </c>
      <c r="D59" s="43" t="str">
        <f t="shared" si="7"/>
        <v>N/A</v>
      </c>
      <c r="E59" s="46" t="s">
        <v>1743</v>
      </c>
      <c r="F59" s="43" t="str">
        <f t="shared" si="8"/>
        <v>N/A</v>
      </c>
      <c r="G59" s="46" t="s">
        <v>1743</v>
      </c>
      <c r="H59" s="43" t="str">
        <f t="shared" si="9"/>
        <v>N/A</v>
      </c>
      <c r="I59" s="12" t="s">
        <v>1743</v>
      </c>
      <c r="J59" s="12" t="s">
        <v>1743</v>
      </c>
      <c r="K59" s="44" t="s">
        <v>732</v>
      </c>
      <c r="L59" s="9" t="str">
        <f t="shared" si="10"/>
        <v>N/A</v>
      </c>
    </row>
    <row r="60" spans="1:12" x14ac:dyDescent="0.2">
      <c r="A60" s="45" t="s">
        <v>1517</v>
      </c>
      <c r="B60" s="34" t="s">
        <v>217</v>
      </c>
      <c r="C60" s="46">
        <v>10013.177178</v>
      </c>
      <c r="D60" s="43" t="str">
        <f t="shared" si="7"/>
        <v>N/A</v>
      </c>
      <c r="E60" s="46">
        <v>6094.4722824</v>
      </c>
      <c r="F60" s="43" t="str">
        <f t="shared" si="8"/>
        <v>N/A</v>
      </c>
      <c r="G60" s="46">
        <v>4877.8339827</v>
      </c>
      <c r="H60" s="43" t="str">
        <f t="shared" si="9"/>
        <v>N/A</v>
      </c>
      <c r="I60" s="12">
        <v>-39.1</v>
      </c>
      <c r="J60" s="12">
        <v>-20</v>
      </c>
      <c r="K60" s="44" t="s">
        <v>732</v>
      </c>
      <c r="L60" s="9" t="str">
        <f t="shared" si="10"/>
        <v>Yes</v>
      </c>
    </row>
    <row r="61" spans="1:12" x14ac:dyDescent="0.2">
      <c r="A61" s="45" t="s">
        <v>1518</v>
      </c>
      <c r="B61" s="34" t="s">
        <v>217</v>
      </c>
      <c r="C61" s="46">
        <v>3144.9910111999998</v>
      </c>
      <c r="D61" s="43" t="str">
        <f t="shared" si="7"/>
        <v>N/A</v>
      </c>
      <c r="E61" s="46">
        <v>2128.9213332999998</v>
      </c>
      <c r="F61" s="43" t="str">
        <f t="shared" si="8"/>
        <v>N/A</v>
      </c>
      <c r="G61" s="46">
        <v>2645.0214796999999</v>
      </c>
      <c r="H61" s="43" t="str">
        <f t="shared" si="9"/>
        <v>N/A</v>
      </c>
      <c r="I61" s="12">
        <v>-32.299999999999997</v>
      </c>
      <c r="J61" s="12">
        <v>24.24</v>
      </c>
      <c r="K61" s="44" t="s">
        <v>732</v>
      </c>
      <c r="L61" s="9" t="str">
        <f t="shared" si="10"/>
        <v>Yes</v>
      </c>
    </row>
    <row r="62" spans="1:12" x14ac:dyDescent="0.2">
      <c r="A62" s="45" t="s">
        <v>1519</v>
      </c>
      <c r="B62" s="34" t="s">
        <v>217</v>
      </c>
      <c r="C62" s="46" t="s">
        <v>1743</v>
      </c>
      <c r="D62" s="43" t="str">
        <f t="shared" si="7"/>
        <v>N/A</v>
      </c>
      <c r="E62" s="46" t="s">
        <v>1743</v>
      </c>
      <c r="F62" s="43" t="str">
        <f t="shared" si="8"/>
        <v>N/A</v>
      </c>
      <c r="G62" s="46" t="s">
        <v>1743</v>
      </c>
      <c r="H62" s="43" t="str">
        <f t="shared" si="9"/>
        <v>N/A</v>
      </c>
      <c r="I62" s="12" t="s">
        <v>1743</v>
      </c>
      <c r="J62" s="12" t="s">
        <v>1743</v>
      </c>
      <c r="K62" s="44" t="s">
        <v>732</v>
      </c>
      <c r="L62" s="9" t="str">
        <f t="shared" si="10"/>
        <v>N/A</v>
      </c>
    </row>
    <row r="63" spans="1:12" ht="25.5" x14ac:dyDescent="0.2">
      <c r="A63" s="45" t="s">
        <v>1520</v>
      </c>
      <c r="B63" s="34" t="s">
        <v>217</v>
      </c>
      <c r="C63" s="46">
        <v>5474.7475035999996</v>
      </c>
      <c r="D63" s="43" t="str">
        <f t="shared" si="7"/>
        <v>N/A</v>
      </c>
      <c r="E63" s="46">
        <v>3727.4897025</v>
      </c>
      <c r="F63" s="43" t="str">
        <f t="shared" si="8"/>
        <v>N/A</v>
      </c>
      <c r="G63" s="46">
        <v>3084.8699253999998</v>
      </c>
      <c r="H63" s="43" t="str">
        <f t="shared" si="9"/>
        <v>N/A</v>
      </c>
      <c r="I63" s="12">
        <v>-31.9</v>
      </c>
      <c r="J63" s="12">
        <v>-17.2</v>
      </c>
      <c r="K63" s="44" t="s">
        <v>732</v>
      </c>
      <c r="L63" s="9" t="str">
        <f t="shared" si="10"/>
        <v>Yes</v>
      </c>
    </row>
    <row r="64" spans="1:12" x14ac:dyDescent="0.2">
      <c r="A64" s="45" t="s">
        <v>1521</v>
      </c>
      <c r="B64" s="34" t="s">
        <v>217</v>
      </c>
      <c r="C64" s="46">
        <v>2114.1893598000001</v>
      </c>
      <c r="D64" s="43" t="str">
        <f t="shared" si="7"/>
        <v>N/A</v>
      </c>
      <c r="E64" s="46">
        <v>2668.1074878999998</v>
      </c>
      <c r="F64" s="43" t="str">
        <f t="shared" si="8"/>
        <v>N/A</v>
      </c>
      <c r="G64" s="46">
        <v>1322.5200457999999</v>
      </c>
      <c r="H64" s="43" t="str">
        <f t="shared" si="9"/>
        <v>N/A</v>
      </c>
      <c r="I64" s="12">
        <v>26.2</v>
      </c>
      <c r="J64" s="12">
        <v>-50.4</v>
      </c>
      <c r="K64" s="44" t="s">
        <v>732</v>
      </c>
      <c r="L64" s="9" t="str">
        <f t="shared" si="10"/>
        <v>No</v>
      </c>
    </row>
    <row r="65" spans="1:12" x14ac:dyDescent="0.2">
      <c r="A65" s="45" t="s">
        <v>1522</v>
      </c>
      <c r="B65" s="34" t="s">
        <v>217</v>
      </c>
      <c r="C65" s="46">
        <v>248.33333332999999</v>
      </c>
      <c r="D65" s="43" t="str">
        <f t="shared" si="7"/>
        <v>N/A</v>
      </c>
      <c r="E65" s="46">
        <v>735.33333332999996</v>
      </c>
      <c r="F65" s="43" t="str">
        <f t="shared" si="8"/>
        <v>N/A</v>
      </c>
      <c r="G65" s="46">
        <v>8453.375</v>
      </c>
      <c r="H65" s="43" t="str">
        <f t="shared" si="9"/>
        <v>N/A</v>
      </c>
      <c r="I65" s="12">
        <v>196.1</v>
      </c>
      <c r="J65" s="12">
        <v>1050</v>
      </c>
      <c r="K65" s="44" t="s">
        <v>732</v>
      </c>
      <c r="L65" s="9" t="str">
        <f t="shared" si="10"/>
        <v>No</v>
      </c>
    </row>
    <row r="66" spans="1:12" x14ac:dyDescent="0.2">
      <c r="A66" s="45" t="s">
        <v>1523</v>
      </c>
      <c r="B66" s="34" t="s">
        <v>217</v>
      </c>
      <c r="C66" s="46">
        <v>16155.669061000001</v>
      </c>
      <c r="D66" s="43" t="str">
        <f t="shared" si="7"/>
        <v>N/A</v>
      </c>
      <c r="E66" s="46">
        <v>8598.7865956000005</v>
      </c>
      <c r="F66" s="43" t="str">
        <f t="shared" si="8"/>
        <v>N/A</v>
      </c>
      <c r="G66" s="46">
        <v>6291.1492744999996</v>
      </c>
      <c r="H66" s="43" t="str">
        <f t="shared" si="9"/>
        <v>N/A</v>
      </c>
      <c r="I66" s="12">
        <v>-46.8</v>
      </c>
      <c r="J66" s="12">
        <v>-26.8</v>
      </c>
      <c r="K66" s="44" t="s">
        <v>732</v>
      </c>
      <c r="L66" s="9" t="str">
        <f t="shared" si="10"/>
        <v>Yes</v>
      </c>
    </row>
    <row r="67" spans="1:12" x14ac:dyDescent="0.2">
      <c r="A67" s="45" t="s">
        <v>1524</v>
      </c>
      <c r="B67" s="34" t="s">
        <v>217</v>
      </c>
      <c r="C67" s="46" t="s">
        <v>1743</v>
      </c>
      <c r="D67" s="43" t="str">
        <f t="shared" si="7"/>
        <v>N/A</v>
      </c>
      <c r="E67" s="46" t="s">
        <v>1743</v>
      </c>
      <c r="F67" s="43" t="str">
        <f t="shared" si="8"/>
        <v>N/A</v>
      </c>
      <c r="G67" s="46" t="s">
        <v>1743</v>
      </c>
      <c r="H67" s="43" t="str">
        <f t="shared" si="9"/>
        <v>N/A</v>
      </c>
      <c r="I67" s="12" t="s">
        <v>1743</v>
      </c>
      <c r="J67" s="12" t="s">
        <v>1743</v>
      </c>
      <c r="K67" s="44" t="s">
        <v>732</v>
      </c>
      <c r="L67" s="9" t="str">
        <f t="shared" si="10"/>
        <v>N/A</v>
      </c>
    </row>
    <row r="68" spans="1:12" x14ac:dyDescent="0.2">
      <c r="A68" s="45" t="s">
        <v>1525</v>
      </c>
      <c r="B68" s="34" t="s">
        <v>217</v>
      </c>
      <c r="C68" s="46">
        <v>7205.6502177000002</v>
      </c>
      <c r="D68" s="43" t="str">
        <f t="shared" si="7"/>
        <v>N/A</v>
      </c>
      <c r="E68" s="46">
        <v>7408.2225833000002</v>
      </c>
      <c r="F68" s="43" t="str">
        <f t="shared" si="8"/>
        <v>N/A</v>
      </c>
      <c r="G68" s="46">
        <v>2723.5199671999999</v>
      </c>
      <c r="H68" s="43" t="str">
        <f t="shared" si="9"/>
        <v>N/A</v>
      </c>
      <c r="I68" s="12">
        <v>2.8109999999999999</v>
      </c>
      <c r="J68" s="12">
        <v>-63.2</v>
      </c>
      <c r="K68" s="44" t="s">
        <v>732</v>
      </c>
      <c r="L68" s="9" t="str">
        <f t="shared" si="10"/>
        <v>No</v>
      </c>
    </row>
    <row r="69" spans="1:12" x14ac:dyDescent="0.2">
      <c r="A69" s="45" t="s">
        <v>1526</v>
      </c>
      <c r="B69" s="34" t="s">
        <v>217</v>
      </c>
      <c r="C69" s="46">
        <v>4719.3393124000004</v>
      </c>
      <c r="D69" s="43" t="str">
        <f t="shared" si="7"/>
        <v>N/A</v>
      </c>
      <c r="E69" s="46">
        <v>4908.0360597999997</v>
      </c>
      <c r="F69" s="43" t="str">
        <f t="shared" si="8"/>
        <v>N/A</v>
      </c>
      <c r="G69" s="46">
        <v>2519.6544746999998</v>
      </c>
      <c r="H69" s="43" t="str">
        <f t="shared" si="9"/>
        <v>N/A</v>
      </c>
      <c r="I69" s="12">
        <v>3.9980000000000002</v>
      </c>
      <c r="J69" s="12">
        <v>-48.7</v>
      </c>
      <c r="K69" s="44" t="s">
        <v>732</v>
      </c>
      <c r="L69" s="9" t="str">
        <f t="shared" si="10"/>
        <v>No</v>
      </c>
    </row>
    <row r="70" spans="1:12" x14ac:dyDescent="0.2">
      <c r="A70" s="45" t="s">
        <v>1527</v>
      </c>
      <c r="B70" s="34" t="s">
        <v>217</v>
      </c>
      <c r="C70" s="46" t="s">
        <v>1743</v>
      </c>
      <c r="D70" s="43" t="str">
        <f t="shared" si="7"/>
        <v>N/A</v>
      </c>
      <c r="E70" s="46" t="s">
        <v>1743</v>
      </c>
      <c r="F70" s="43" t="str">
        <f t="shared" si="8"/>
        <v>N/A</v>
      </c>
      <c r="G70" s="46" t="s">
        <v>1743</v>
      </c>
      <c r="H70" s="43" t="str">
        <f t="shared" si="9"/>
        <v>N/A</v>
      </c>
      <c r="I70" s="12" t="s">
        <v>1743</v>
      </c>
      <c r="J70" s="12" t="s">
        <v>1743</v>
      </c>
      <c r="K70" s="44" t="s">
        <v>732</v>
      </c>
      <c r="L70" s="9" t="str">
        <f t="shared" si="10"/>
        <v>N/A</v>
      </c>
    </row>
    <row r="71" spans="1:12" ht="25.5" x14ac:dyDescent="0.2">
      <c r="A71" s="45" t="s">
        <v>1528</v>
      </c>
      <c r="B71" s="34" t="s">
        <v>217</v>
      </c>
      <c r="C71" s="46">
        <v>3796.8916776999999</v>
      </c>
      <c r="D71" s="43" t="str">
        <f t="shared" si="7"/>
        <v>N/A</v>
      </c>
      <c r="E71" s="46">
        <v>6399.405694</v>
      </c>
      <c r="F71" s="43" t="str">
        <f t="shared" si="8"/>
        <v>N/A</v>
      </c>
      <c r="G71" s="46">
        <v>1416.4078431</v>
      </c>
      <c r="H71" s="43" t="str">
        <f t="shared" si="9"/>
        <v>N/A</v>
      </c>
      <c r="I71" s="12">
        <v>68.540000000000006</v>
      </c>
      <c r="J71" s="12">
        <v>-77.900000000000006</v>
      </c>
      <c r="K71" s="44" t="s">
        <v>732</v>
      </c>
      <c r="L71" s="9" t="str">
        <f t="shared" si="10"/>
        <v>No</v>
      </c>
    </row>
    <row r="72" spans="1:12" x14ac:dyDescent="0.2">
      <c r="A72" s="45" t="s">
        <v>1529</v>
      </c>
      <c r="B72" s="34" t="s">
        <v>217</v>
      </c>
      <c r="C72" s="46">
        <v>7019.4482759000002</v>
      </c>
      <c r="D72" s="43" t="str">
        <f t="shared" si="7"/>
        <v>N/A</v>
      </c>
      <c r="E72" s="46">
        <v>2877.7407407000001</v>
      </c>
      <c r="F72" s="43" t="str">
        <f t="shared" si="8"/>
        <v>N/A</v>
      </c>
      <c r="G72" s="46">
        <v>652.82666667000001</v>
      </c>
      <c r="H72" s="43" t="str">
        <f t="shared" si="9"/>
        <v>N/A</v>
      </c>
      <c r="I72" s="12">
        <v>-59</v>
      </c>
      <c r="J72" s="12">
        <v>-77.3</v>
      </c>
      <c r="K72" s="44" t="s">
        <v>732</v>
      </c>
      <c r="L72" s="9" t="str">
        <f t="shared" si="10"/>
        <v>No</v>
      </c>
    </row>
    <row r="73" spans="1:12" x14ac:dyDescent="0.2">
      <c r="A73" s="45" t="s">
        <v>1530</v>
      </c>
      <c r="B73" s="34" t="s">
        <v>217</v>
      </c>
      <c r="C73" s="46">
        <v>27035.570512999999</v>
      </c>
      <c r="D73" s="43" t="str">
        <f t="shared" si="7"/>
        <v>N/A</v>
      </c>
      <c r="E73" s="46">
        <v>14274.382353000001</v>
      </c>
      <c r="F73" s="43" t="str">
        <f t="shared" si="8"/>
        <v>N/A</v>
      </c>
      <c r="G73" s="46">
        <v>2688.5210510000002</v>
      </c>
      <c r="H73" s="43" t="str">
        <f t="shared" si="9"/>
        <v>N/A</v>
      </c>
      <c r="I73" s="12">
        <v>-47.2</v>
      </c>
      <c r="J73" s="12">
        <v>-81.2</v>
      </c>
      <c r="K73" s="44" t="s">
        <v>732</v>
      </c>
      <c r="L73" s="9" t="str">
        <f t="shared" si="10"/>
        <v>No</v>
      </c>
    </row>
    <row r="74" spans="1:12" x14ac:dyDescent="0.2">
      <c r="A74" s="45" t="s">
        <v>1531</v>
      </c>
      <c r="B74" s="34" t="s">
        <v>217</v>
      </c>
      <c r="C74" s="46">
        <v>15096.333333</v>
      </c>
      <c r="D74" s="43" t="str">
        <f t="shared" si="7"/>
        <v>N/A</v>
      </c>
      <c r="E74" s="46">
        <v>13457.904494</v>
      </c>
      <c r="F74" s="43" t="str">
        <f t="shared" si="8"/>
        <v>N/A</v>
      </c>
      <c r="G74" s="46">
        <v>6441.5242165</v>
      </c>
      <c r="H74" s="43" t="str">
        <f t="shared" si="9"/>
        <v>N/A</v>
      </c>
      <c r="I74" s="12">
        <v>-10.9</v>
      </c>
      <c r="J74" s="12">
        <v>-52.1</v>
      </c>
      <c r="K74" s="44" t="s">
        <v>732</v>
      </c>
      <c r="L74" s="9" t="str">
        <f t="shared" si="10"/>
        <v>No</v>
      </c>
    </row>
    <row r="75" spans="1:12" x14ac:dyDescent="0.2">
      <c r="A75" s="45" t="s">
        <v>1613</v>
      </c>
      <c r="B75" s="34" t="s">
        <v>217</v>
      </c>
      <c r="C75" s="46">
        <v>269295041</v>
      </c>
      <c r="D75" s="43" t="str">
        <f t="shared" ref="D75:D144" si="11">IF($B75="N/A","N/A",IF(C75&gt;10,"No",IF(C75&lt;-10,"No","Yes")))</f>
        <v>N/A</v>
      </c>
      <c r="E75" s="46">
        <v>260837011</v>
      </c>
      <c r="F75" s="43" t="str">
        <f t="shared" ref="F75:F144" si="12">IF($B75="N/A","N/A",IF(E75&gt;10,"No",IF(E75&lt;-10,"No","Yes")))</f>
        <v>N/A</v>
      </c>
      <c r="G75" s="46">
        <v>239670755</v>
      </c>
      <c r="H75" s="43" t="str">
        <f t="shared" ref="H75:H144" si="13">IF($B75="N/A","N/A",IF(G75&gt;10,"No",IF(G75&lt;-10,"No","Yes")))</f>
        <v>N/A</v>
      </c>
      <c r="I75" s="12">
        <v>-3.14</v>
      </c>
      <c r="J75" s="12">
        <v>-8.11</v>
      </c>
      <c r="K75" s="44" t="s">
        <v>732</v>
      </c>
      <c r="L75" s="9" t="str">
        <f t="shared" ref="L75:L135" si="14">IF(J75="Div by 0", "N/A", IF(K75="N/A","N/A", IF(J75&gt;VALUE(MID(K75,1,2)), "No", IF(J75&lt;-1*VALUE(MID(K75,1,2)), "No", "Yes"))))</f>
        <v>Yes</v>
      </c>
    </row>
    <row r="76" spans="1:12" x14ac:dyDescent="0.2">
      <c r="A76" s="45" t="s">
        <v>598</v>
      </c>
      <c r="B76" s="34" t="s">
        <v>217</v>
      </c>
      <c r="C76" s="35">
        <v>10769</v>
      </c>
      <c r="D76" s="43" t="str">
        <f t="shared" si="11"/>
        <v>N/A</v>
      </c>
      <c r="E76" s="35">
        <v>11875</v>
      </c>
      <c r="F76" s="43" t="str">
        <f t="shared" si="12"/>
        <v>N/A</v>
      </c>
      <c r="G76" s="35">
        <v>11574</v>
      </c>
      <c r="H76" s="43" t="str">
        <f t="shared" si="13"/>
        <v>N/A</v>
      </c>
      <c r="I76" s="12">
        <v>10.27</v>
      </c>
      <c r="J76" s="12">
        <v>-2.5299999999999998</v>
      </c>
      <c r="K76" s="44" t="s">
        <v>732</v>
      </c>
      <c r="L76" s="9" t="str">
        <f t="shared" si="14"/>
        <v>Yes</v>
      </c>
    </row>
    <row r="77" spans="1:12" x14ac:dyDescent="0.2">
      <c r="A77" s="45" t="s">
        <v>1440</v>
      </c>
      <c r="B77" s="34" t="s">
        <v>217</v>
      </c>
      <c r="C77" s="46">
        <v>25006.503947000001</v>
      </c>
      <c r="D77" s="43" t="str">
        <f t="shared" si="11"/>
        <v>N/A</v>
      </c>
      <c r="E77" s="46">
        <v>21965.221979000002</v>
      </c>
      <c r="F77" s="43" t="str">
        <f t="shared" si="12"/>
        <v>N/A</v>
      </c>
      <c r="G77" s="46">
        <v>20707.685761000001</v>
      </c>
      <c r="H77" s="43" t="str">
        <f t="shared" si="13"/>
        <v>N/A</v>
      </c>
      <c r="I77" s="12">
        <v>-12.2</v>
      </c>
      <c r="J77" s="12">
        <v>-5.73</v>
      </c>
      <c r="K77" s="44" t="s">
        <v>732</v>
      </c>
      <c r="L77" s="9" t="str">
        <f t="shared" si="14"/>
        <v>Yes</v>
      </c>
    </row>
    <row r="78" spans="1:12" x14ac:dyDescent="0.2">
      <c r="A78" s="45" t="s">
        <v>1441</v>
      </c>
      <c r="B78" s="34" t="s">
        <v>217</v>
      </c>
      <c r="C78" s="35">
        <v>12.244869532999999</v>
      </c>
      <c r="D78" s="43" t="str">
        <f t="shared" si="11"/>
        <v>N/A</v>
      </c>
      <c r="E78" s="35">
        <v>10.358905263</v>
      </c>
      <c r="F78" s="43" t="str">
        <f t="shared" si="12"/>
        <v>N/A</v>
      </c>
      <c r="G78" s="35">
        <v>8.6160359425999999</v>
      </c>
      <c r="H78" s="43" t="str">
        <f t="shared" si="13"/>
        <v>N/A</v>
      </c>
      <c r="I78" s="12">
        <v>-15.4</v>
      </c>
      <c r="J78" s="12">
        <v>-16.8</v>
      </c>
      <c r="K78" s="44" t="s">
        <v>732</v>
      </c>
      <c r="L78" s="9" t="str">
        <f t="shared" si="14"/>
        <v>Yes</v>
      </c>
    </row>
    <row r="79" spans="1:12" ht="25.5" x14ac:dyDescent="0.2">
      <c r="A79" s="45" t="s">
        <v>599</v>
      </c>
      <c r="B79" s="34" t="s">
        <v>217</v>
      </c>
      <c r="C79" s="46">
        <v>455010</v>
      </c>
      <c r="D79" s="43" t="str">
        <f t="shared" si="11"/>
        <v>N/A</v>
      </c>
      <c r="E79" s="46">
        <v>4597313</v>
      </c>
      <c r="F79" s="43" t="str">
        <f t="shared" si="12"/>
        <v>N/A</v>
      </c>
      <c r="G79" s="46">
        <v>7132514</v>
      </c>
      <c r="H79" s="43" t="str">
        <f t="shared" si="13"/>
        <v>N/A</v>
      </c>
      <c r="I79" s="12">
        <v>910.4</v>
      </c>
      <c r="J79" s="12">
        <v>55.15</v>
      </c>
      <c r="K79" s="44" t="s">
        <v>732</v>
      </c>
      <c r="L79" s="9" t="str">
        <f t="shared" si="14"/>
        <v>No</v>
      </c>
    </row>
    <row r="80" spans="1:12" x14ac:dyDescent="0.2">
      <c r="A80" s="45" t="s">
        <v>600</v>
      </c>
      <c r="B80" s="34" t="s">
        <v>217</v>
      </c>
      <c r="C80" s="35">
        <v>93</v>
      </c>
      <c r="D80" s="43" t="str">
        <f t="shared" si="11"/>
        <v>N/A</v>
      </c>
      <c r="E80" s="35">
        <v>118</v>
      </c>
      <c r="F80" s="43" t="str">
        <f t="shared" si="12"/>
        <v>N/A</v>
      </c>
      <c r="G80" s="35">
        <v>86</v>
      </c>
      <c r="H80" s="43" t="str">
        <f t="shared" si="13"/>
        <v>N/A</v>
      </c>
      <c r="I80" s="12">
        <v>26.88</v>
      </c>
      <c r="J80" s="12">
        <v>-27.1</v>
      </c>
      <c r="K80" s="44" t="s">
        <v>732</v>
      </c>
      <c r="L80" s="9" t="str">
        <f t="shared" si="14"/>
        <v>Yes</v>
      </c>
    </row>
    <row r="81" spans="1:12" x14ac:dyDescent="0.2">
      <c r="A81" s="45" t="s">
        <v>1442</v>
      </c>
      <c r="B81" s="34" t="s">
        <v>217</v>
      </c>
      <c r="C81" s="46">
        <v>4892.5806451999997</v>
      </c>
      <c r="D81" s="43" t="str">
        <f t="shared" si="11"/>
        <v>N/A</v>
      </c>
      <c r="E81" s="46">
        <v>38960.279661</v>
      </c>
      <c r="F81" s="43" t="str">
        <f t="shared" si="12"/>
        <v>N/A</v>
      </c>
      <c r="G81" s="46">
        <v>82936.209302000003</v>
      </c>
      <c r="H81" s="43" t="str">
        <f t="shared" si="13"/>
        <v>N/A</v>
      </c>
      <c r="I81" s="12">
        <v>696.3</v>
      </c>
      <c r="J81" s="12">
        <v>112.9</v>
      </c>
      <c r="K81" s="44" t="s">
        <v>732</v>
      </c>
      <c r="L81" s="9" t="str">
        <f t="shared" si="14"/>
        <v>No</v>
      </c>
    </row>
    <row r="82" spans="1:12" ht="25.5" x14ac:dyDescent="0.2">
      <c r="A82" s="45" t="s">
        <v>601</v>
      </c>
      <c r="B82" s="34" t="s">
        <v>217</v>
      </c>
      <c r="C82" s="46">
        <v>3177505</v>
      </c>
      <c r="D82" s="43" t="str">
        <f t="shared" si="11"/>
        <v>N/A</v>
      </c>
      <c r="E82" s="46">
        <v>2591538</v>
      </c>
      <c r="F82" s="43" t="str">
        <f t="shared" si="12"/>
        <v>N/A</v>
      </c>
      <c r="G82" s="46">
        <v>2195410</v>
      </c>
      <c r="H82" s="43" t="str">
        <f t="shared" si="13"/>
        <v>N/A</v>
      </c>
      <c r="I82" s="12">
        <v>-18.399999999999999</v>
      </c>
      <c r="J82" s="12">
        <v>-15.3</v>
      </c>
      <c r="K82" s="44" t="s">
        <v>732</v>
      </c>
      <c r="L82" s="9" t="str">
        <f t="shared" si="14"/>
        <v>Yes</v>
      </c>
    </row>
    <row r="83" spans="1:12" x14ac:dyDescent="0.2">
      <c r="A83" s="45" t="s">
        <v>602</v>
      </c>
      <c r="B83" s="34" t="s">
        <v>217</v>
      </c>
      <c r="C83" s="35">
        <v>129</v>
      </c>
      <c r="D83" s="43" t="str">
        <f t="shared" si="11"/>
        <v>N/A</v>
      </c>
      <c r="E83" s="35">
        <v>131</v>
      </c>
      <c r="F83" s="43" t="str">
        <f t="shared" si="12"/>
        <v>N/A</v>
      </c>
      <c r="G83" s="35">
        <v>141</v>
      </c>
      <c r="H83" s="43" t="str">
        <f t="shared" si="13"/>
        <v>N/A</v>
      </c>
      <c r="I83" s="12">
        <v>1.55</v>
      </c>
      <c r="J83" s="12">
        <v>7.6340000000000003</v>
      </c>
      <c r="K83" s="44" t="s">
        <v>732</v>
      </c>
      <c r="L83" s="9" t="str">
        <f t="shared" si="14"/>
        <v>Yes</v>
      </c>
    </row>
    <row r="84" spans="1:12" ht="25.5" x14ac:dyDescent="0.2">
      <c r="A84" s="4" t="s">
        <v>1443</v>
      </c>
      <c r="B84" s="34" t="s">
        <v>217</v>
      </c>
      <c r="C84" s="46">
        <v>24631.821704999998</v>
      </c>
      <c r="D84" s="43" t="str">
        <f t="shared" si="11"/>
        <v>N/A</v>
      </c>
      <c r="E84" s="46">
        <v>19782.732823999999</v>
      </c>
      <c r="F84" s="43" t="str">
        <f t="shared" si="12"/>
        <v>N/A</v>
      </c>
      <c r="G84" s="46">
        <v>15570.283688</v>
      </c>
      <c r="H84" s="43" t="str">
        <f t="shared" si="13"/>
        <v>N/A</v>
      </c>
      <c r="I84" s="12">
        <v>-19.7</v>
      </c>
      <c r="J84" s="12">
        <v>-21.3</v>
      </c>
      <c r="K84" s="44" t="s">
        <v>732</v>
      </c>
      <c r="L84" s="9" t="str">
        <f t="shared" si="14"/>
        <v>Yes</v>
      </c>
    </row>
    <row r="85" spans="1:12" x14ac:dyDescent="0.2">
      <c r="A85" s="4" t="s">
        <v>603</v>
      </c>
      <c r="B85" s="34" t="s">
        <v>217</v>
      </c>
      <c r="C85" s="46">
        <v>70121924</v>
      </c>
      <c r="D85" s="43" t="str">
        <f t="shared" si="11"/>
        <v>N/A</v>
      </c>
      <c r="E85" s="46">
        <v>80487505</v>
      </c>
      <c r="F85" s="43" t="str">
        <f t="shared" si="12"/>
        <v>N/A</v>
      </c>
      <c r="G85" s="46">
        <v>53012894</v>
      </c>
      <c r="H85" s="43" t="str">
        <f t="shared" si="13"/>
        <v>N/A</v>
      </c>
      <c r="I85" s="12">
        <v>14.78</v>
      </c>
      <c r="J85" s="12">
        <v>-34.1</v>
      </c>
      <c r="K85" s="44" t="s">
        <v>732</v>
      </c>
      <c r="L85" s="9" t="str">
        <f t="shared" si="14"/>
        <v>No</v>
      </c>
    </row>
    <row r="86" spans="1:12" x14ac:dyDescent="0.2">
      <c r="A86" s="4" t="s">
        <v>604</v>
      </c>
      <c r="B86" s="34" t="s">
        <v>217</v>
      </c>
      <c r="C86" s="35">
        <v>599</v>
      </c>
      <c r="D86" s="43" t="str">
        <f t="shared" si="11"/>
        <v>N/A</v>
      </c>
      <c r="E86" s="35">
        <v>517</v>
      </c>
      <c r="F86" s="43" t="str">
        <f t="shared" si="12"/>
        <v>N/A</v>
      </c>
      <c r="G86" s="35">
        <v>590</v>
      </c>
      <c r="H86" s="43" t="str">
        <f t="shared" si="13"/>
        <v>N/A</v>
      </c>
      <c r="I86" s="12">
        <v>-13.7</v>
      </c>
      <c r="J86" s="12">
        <v>14.12</v>
      </c>
      <c r="K86" s="44" t="s">
        <v>732</v>
      </c>
      <c r="L86" s="9" t="str">
        <f t="shared" si="14"/>
        <v>Yes</v>
      </c>
    </row>
    <row r="87" spans="1:12" x14ac:dyDescent="0.2">
      <c r="A87" s="4" t="s">
        <v>1444</v>
      </c>
      <c r="B87" s="34" t="s">
        <v>217</v>
      </c>
      <c r="C87" s="46">
        <v>117064.98164</v>
      </c>
      <c r="D87" s="43" t="str">
        <f t="shared" si="11"/>
        <v>N/A</v>
      </c>
      <c r="E87" s="46">
        <v>155681.82785</v>
      </c>
      <c r="F87" s="43" t="str">
        <f t="shared" si="12"/>
        <v>N/A</v>
      </c>
      <c r="G87" s="46">
        <v>89852.362712000002</v>
      </c>
      <c r="H87" s="43" t="str">
        <f t="shared" si="13"/>
        <v>N/A</v>
      </c>
      <c r="I87" s="12">
        <v>32.99</v>
      </c>
      <c r="J87" s="12">
        <v>-42.3</v>
      </c>
      <c r="K87" s="44" t="s">
        <v>732</v>
      </c>
      <c r="L87" s="9" t="str">
        <f t="shared" si="14"/>
        <v>No</v>
      </c>
    </row>
    <row r="88" spans="1:12" x14ac:dyDescent="0.2">
      <c r="A88" s="45" t="s">
        <v>605</v>
      </c>
      <c r="B88" s="34" t="s">
        <v>217</v>
      </c>
      <c r="C88" s="46">
        <v>170140668</v>
      </c>
      <c r="D88" s="43" t="str">
        <f t="shared" si="11"/>
        <v>N/A</v>
      </c>
      <c r="E88" s="46">
        <v>209007828</v>
      </c>
      <c r="F88" s="43" t="str">
        <f t="shared" si="12"/>
        <v>N/A</v>
      </c>
      <c r="G88" s="46">
        <v>208445993</v>
      </c>
      <c r="H88" s="43" t="str">
        <f t="shared" si="13"/>
        <v>N/A</v>
      </c>
      <c r="I88" s="12">
        <v>22.84</v>
      </c>
      <c r="J88" s="12">
        <v>-0.26900000000000002</v>
      </c>
      <c r="K88" s="44" t="s">
        <v>732</v>
      </c>
      <c r="L88" s="9" t="str">
        <f t="shared" si="14"/>
        <v>Yes</v>
      </c>
    </row>
    <row r="89" spans="1:12" x14ac:dyDescent="0.2">
      <c r="A89" s="48" t="s">
        <v>606</v>
      </c>
      <c r="B89" s="35" t="s">
        <v>217</v>
      </c>
      <c r="C89" s="35">
        <v>3318</v>
      </c>
      <c r="D89" s="43" t="str">
        <f t="shared" si="11"/>
        <v>N/A</v>
      </c>
      <c r="E89" s="35">
        <v>3400</v>
      </c>
      <c r="F89" s="43" t="str">
        <f t="shared" si="12"/>
        <v>N/A</v>
      </c>
      <c r="G89" s="35">
        <v>3457</v>
      </c>
      <c r="H89" s="43" t="str">
        <f t="shared" si="13"/>
        <v>N/A</v>
      </c>
      <c r="I89" s="12">
        <v>2.4710000000000001</v>
      </c>
      <c r="J89" s="12">
        <v>1.6759999999999999</v>
      </c>
      <c r="K89" s="49" t="s">
        <v>732</v>
      </c>
      <c r="L89" s="9" t="str">
        <f t="shared" si="14"/>
        <v>Yes</v>
      </c>
    </row>
    <row r="90" spans="1:12" x14ac:dyDescent="0.2">
      <c r="A90" s="45" t="s">
        <v>1445</v>
      </c>
      <c r="B90" s="34" t="s">
        <v>217</v>
      </c>
      <c r="C90" s="46">
        <v>51278.079566</v>
      </c>
      <c r="D90" s="43" t="str">
        <f t="shared" si="11"/>
        <v>N/A</v>
      </c>
      <c r="E90" s="46">
        <v>61472.890588000002</v>
      </c>
      <c r="F90" s="43" t="str">
        <f t="shared" si="12"/>
        <v>N/A</v>
      </c>
      <c r="G90" s="46">
        <v>60296.787099000001</v>
      </c>
      <c r="H90" s="43" t="str">
        <f t="shared" si="13"/>
        <v>N/A</v>
      </c>
      <c r="I90" s="12">
        <v>19.88</v>
      </c>
      <c r="J90" s="12">
        <v>-1.91</v>
      </c>
      <c r="K90" s="44" t="s">
        <v>732</v>
      </c>
      <c r="L90" s="9" t="str">
        <f t="shared" si="14"/>
        <v>Yes</v>
      </c>
    </row>
    <row r="91" spans="1:12" ht="25.5" x14ac:dyDescent="0.2">
      <c r="A91" s="45" t="s">
        <v>607</v>
      </c>
      <c r="B91" s="34" t="s">
        <v>217</v>
      </c>
      <c r="C91" s="46">
        <v>18656582</v>
      </c>
      <c r="D91" s="43" t="str">
        <f t="shared" si="11"/>
        <v>N/A</v>
      </c>
      <c r="E91" s="46">
        <v>32965606</v>
      </c>
      <c r="F91" s="43" t="str">
        <f t="shared" si="12"/>
        <v>N/A</v>
      </c>
      <c r="G91" s="46">
        <v>43482260</v>
      </c>
      <c r="H91" s="43" t="str">
        <f t="shared" si="13"/>
        <v>N/A</v>
      </c>
      <c r="I91" s="12">
        <v>76.7</v>
      </c>
      <c r="J91" s="12">
        <v>31.9</v>
      </c>
      <c r="K91" s="44" t="s">
        <v>732</v>
      </c>
      <c r="L91" s="9" t="str">
        <f t="shared" si="14"/>
        <v>No</v>
      </c>
    </row>
    <row r="92" spans="1:12" x14ac:dyDescent="0.2">
      <c r="A92" s="45" t="s">
        <v>608</v>
      </c>
      <c r="B92" s="34" t="s">
        <v>217</v>
      </c>
      <c r="C92" s="35">
        <v>18839</v>
      </c>
      <c r="D92" s="43" t="str">
        <f t="shared" si="11"/>
        <v>N/A</v>
      </c>
      <c r="E92" s="35">
        <v>25961</v>
      </c>
      <c r="F92" s="43" t="str">
        <f t="shared" si="12"/>
        <v>N/A</v>
      </c>
      <c r="G92" s="35">
        <v>33821</v>
      </c>
      <c r="H92" s="43" t="str">
        <f t="shared" si="13"/>
        <v>N/A</v>
      </c>
      <c r="I92" s="12">
        <v>37.799999999999997</v>
      </c>
      <c r="J92" s="12">
        <v>30.28</v>
      </c>
      <c r="K92" s="44" t="s">
        <v>732</v>
      </c>
      <c r="L92" s="9" t="str">
        <f t="shared" si="14"/>
        <v>No</v>
      </c>
    </row>
    <row r="93" spans="1:12" x14ac:dyDescent="0.2">
      <c r="A93" s="45" t="s">
        <v>1446</v>
      </c>
      <c r="B93" s="34" t="s">
        <v>217</v>
      </c>
      <c r="C93" s="46">
        <v>990.31700195999997</v>
      </c>
      <c r="D93" s="43" t="str">
        <f t="shared" si="11"/>
        <v>N/A</v>
      </c>
      <c r="E93" s="46">
        <v>1269.8126420000001</v>
      </c>
      <c r="F93" s="43" t="str">
        <f t="shared" si="12"/>
        <v>N/A</v>
      </c>
      <c r="G93" s="46">
        <v>1285.6586145000001</v>
      </c>
      <c r="H93" s="43" t="str">
        <f t="shared" si="13"/>
        <v>N/A</v>
      </c>
      <c r="I93" s="12">
        <v>28.22</v>
      </c>
      <c r="J93" s="12">
        <v>1.248</v>
      </c>
      <c r="K93" s="44" t="s">
        <v>732</v>
      </c>
      <c r="L93" s="9" t="str">
        <f t="shared" si="14"/>
        <v>Yes</v>
      </c>
    </row>
    <row r="94" spans="1:12" x14ac:dyDescent="0.2">
      <c r="A94" s="45" t="s">
        <v>609</v>
      </c>
      <c r="B94" s="34" t="s">
        <v>217</v>
      </c>
      <c r="C94" s="46">
        <v>8087057</v>
      </c>
      <c r="D94" s="43" t="str">
        <f t="shared" si="11"/>
        <v>N/A</v>
      </c>
      <c r="E94" s="46">
        <v>12872387</v>
      </c>
      <c r="F94" s="43" t="str">
        <f t="shared" si="12"/>
        <v>N/A</v>
      </c>
      <c r="G94" s="46">
        <v>13484730</v>
      </c>
      <c r="H94" s="43" t="str">
        <f t="shared" si="13"/>
        <v>N/A</v>
      </c>
      <c r="I94" s="12">
        <v>59.17</v>
      </c>
      <c r="J94" s="12">
        <v>4.7569999999999997</v>
      </c>
      <c r="K94" s="44" t="s">
        <v>732</v>
      </c>
      <c r="L94" s="9" t="str">
        <f t="shared" si="14"/>
        <v>Yes</v>
      </c>
    </row>
    <row r="95" spans="1:12" x14ac:dyDescent="0.2">
      <c r="A95" s="45" t="s">
        <v>610</v>
      </c>
      <c r="B95" s="34" t="s">
        <v>217</v>
      </c>
      <c r="C95" s="35">
        <v>9440</v>
      </c>
      <c r="D95" s="43" t="str">
        <f t="shared" si="11"/>
        <v>N/A</v>
      </c>
      <c r="E95" s="35">
        <v>12889</v>
      </c>
      <c r="F95" s="43" t="str">
        <f t="shared" si="12"/>
        <v>N/A</v>
      </c>
      <c r="G95" s="35">
        <v>14708</v>
      </c>
      <c r="H95" s="43" t="str">
        <f t="shared" si="13"/>
        <v>N/A</v>
      </c>
      <c r="I95" s="12">
        <v>36.54</v>
      </c>
      <c r="J95" s="12">
        <v>14.11</v>
      </c>
      <c r="K95" s="44" t="s">
        <v>732</v>
      </c>
      <c r="L95" s="9" t="str">
        <f t="shared" si="14"/>
        <v>Yes</v>
      </c>
    </row>
    <row r="96" spans="1:12" x14ac:dyDescent="0.2">
      <c r="A96" s="45" t="s">
        <v>1447</v>
      </c>
      <c r="B96" s="34" t="s">
        <v>217</v>
      </c>
      <c r="C96" s="46">
        <v>856.67976695000004</v>
      </c>
      <c r="D96" s="43" t="str">
        <f t="shared" si="11"/>
        <v>N/A</v>
      </c>
      <c r="E96" s="46">
        <v>998.71107145999997</v>
      </c>
      <c r="F96" s="43" t="str">
        <f t="shared" si="12"/>
        <v>N/A</v>
      </c>
      <c r="G96" s="46">
        <v>916.82961653999996</v>
      </c>
      <c r="H96" s="43" t="str">
        <f t="shared" si="13"/>
        <v>N/A</v>
      </c>
      <c r="I96" s="12">
        <v>16.579999999999998</v>
      </c>
      <c r="J96" s="12">
        <v>-8.1999999999999993</v>
      </c>
      <c r="K96" s="44" t="s">
        <v>732</v>
      </c>
      <c r="L96" s="9" t="str">
        <f t="shared" si="14"/>
        <v>Yes</v>
      </c>
    </row>
    <row r="97" spans="1:12" ht="25.5" x14ac:dyDescent="0.2">
      <c r="A97" s="45" t="s">
        <v>611</v>
      </c>
      <c r="B97" s="34" t="s">
        <v>217</v>
      </c>
      <c r="C97" s="46">
        <v>874252</v>
      </c>
      <c r="D97" s="43" t="str">
        <f t="shared" si="11"/>
        <v>N/A</v>
      </c>
      <c r="E97" s="46">
        <v>1374953</v>
      </c>
      <c r="F97" s="43" t="str">
        <f t="shared" si="12"/>
        <v>N/A</v>
      </c>
      <c r="G97" s="46">
        <v>1553783</v>
      </c>
      <c r="H97" s="43" t="str">
        <f t="shared" si="13"/>
        <v>N/A</v>
      </c>
      <c r="I97" s="12">
        <v>57.27</v>
      </c>
      <c r="J97" s="12">
        <v>13.01</v>
      </c>
      <c r="K97" s="44" t="s">
        <v>732</v>
      </c>
      <c r="L97" s="9" t="str">
        <f t="shared" si="14"/>
        <v>Yes</v>
      </c>
    </row>
    <row r="98" spans="1:12" x14ac:dyDescent="0.2">
      <c r="A98" s="45" t="s">
        <v>612</v>
      </c>
      <c r="B98" s="34" t="s">
        <v>217</v>
      </c>
      <c r="C98" s="35">
        <v>7531</v>
      </c>
      <c r="D98" s="43" t="str">
        <f t="shared" si="11"/>
        <v>N/A</v>
      </c>
      <c r="E98" s="35">
        <v>8421</v>
      </c>
      <c r="F98" s="43" t="str">
        <f t="shared" si="12"/>
        <v>N/A</v>
      </c>
      <c r="G98" s="35">
        <v>10241</v>
      </c>
      <c r="H98" s="43" t="str">
        <f t="shared" si="13"/>
        <v>N/A</v>
      </c>
      <c r="I98" s="12">
        <v>11.82</v>
      </c>
      <c r="J98" s="12">
        <v>21.61</v>
      </c>
      <c r="K98" s="44" t="s">
        <v>732</v>
      </c>
      <c r="L98" s="9" t="str">
        <f t="shared" si="14"/>
        <v>Yes</v>
      </c>
    </row>
    <row r="99" spans="1:12" ht="25.5" x14ac:dyDescent="0.2">
      <c r="A99" s="45" t="s">
        <v>1448</v>
      </c>
      <c r="B99" s="34" t="s">
        <v>217</v>
      </c>
      <c r="C99" s="46">
        <v>116.08710662999999</v>
      </c>
      <c r="D99" s="43" t="str">
        <f t="shared" si="11"/>
        <v>N/A</v>
      </c>
      <c r="E99" s="46">
        <v>163.27668922999999</v>
      </c>
      <c r="F99" s="43" t="str">
        <f t="shared" si="12"/>
        <v>N/A</v>
      </c>
      <c r="G99" s="46">
        <v>151.72180451</v>
      </c>
      <c r="H99" s="43" t="str">
        <f t="shared" si="13"/>
        <v>N/A</v>
      </c>
      <c r="I99" s="12">
        <v>40.65</v>
      </c>
      <c r="J99" s="12">
        <v>-7.08</v>
      </c>
      <c r="K99" s="44" t="s">
        <v>732</v>
      </c>
      <c r="L99" s="9" t="str">
        <f t="shared" si="14"/>
        <v>Yes</v>
      </c>
    </row>
    <row r="100" spans="1:12" ht="25.5" x14ac:dyDescent="0.2">
      <c r="A100" s="45" t="s">
        <v>613</v>
      </c>
      <c r="B100" s="34" t="s">
        <v>217</v>
      </c>
      <c r="C100" s="46">
        <v>12374743</v>
      </c>
      <c r="D100" s="43" t="str">
        <f t="shared" si="11"/>
        <v>N/A</v>
      </c>
      <c r="E100" s="46">
        <v>13913149</v>
      </c>
      <c r="F100" s="43" t="str">
        <f t="shared" si="12"/>
        <v>N/A</v>
      </c>
      <c r="G100" s="46">
        <v>15661690</v>
      </c>
      <c r="H100" s="43" t="str">
        <f t="shared" si="13"/>
        <v>N/A</v>
      </c>
      <c r="I100" s="12">
        <v>12.43</v>
      </c>
      <c r="J100" s="12">
        <v>12.57</v>
      </c>
      <c r="K100" s="44" t="s">
        <v>732</v>
      </c>
      <c r="L100" s="9" t="str">
        <f t="shared" si="14"/>
        <v>Yes</v>
      </c>
    </row>
    <row r="101" spans="1:12" x14ac:dyDescent="0.2">
      <c r="A101" s="45" t="s">
        <v>614</v>
      </c>
      <c r="B101" s="34" t="s">
        <v>217</v>
      </c>
      <c r="C101" s="35">
        <v>17240</v>
      </c>
      <c r="D101" s="43" t="str">
        <f t="shared" si="11"/>
        <v>N/A</v>
      </c>
      <c r="E101" s="35">
        <v>19038</v>
      </c>
      <c r="F101" s="43" t="str">
        <f t="shared" si="12"/>
        <v>N/A</v>
      </c>
      <c r="G101" s="35">
        <v>20561</v>
      </c>
      <c r="H101" s="43" t="str">
        <f t="shared" si="13"/>
        <v>N/A</v>
      </c>
      <c r="I101" s="12">
        <v>10.43</v>
      </c>
      <c r="J101" s="12">
        <v>8</v>
      </c>
      <c r="K101" s="44" t="s">
        <v>732</v>
      </c>
      <c r="L101" s="9" t="str">
        <f t="shared" si="14"/>
        <v>Yes</v>
      </c>
    </row>
    <row r="102" spans="1:12" x14ac:dyDescent="0.2">
      <c r="A102" s="45" t="s">
        <v>1449</v>
      </c>
      <c r="B102" s="34" t="s">
        <v>217</v>
      </c>
      <c r="C102" s="46">
        <v>717.79251739999995</v>
      </c>
      <c r="D102" s="43" t="str">
        <f t="shared" si="11"/>
        <v>N/A</v>
      </c>
      <c r="E102" s="46">
        <v>730.80938123999999</v>
      </c>
      <c r="F102" s="43" t="str">
        <f t="shared" si="12"/>
        <v>N/A</v>
      </c>
      <c r="G102" s="46">
        <v>761.71830164000005</v>
      </c>
      <c r="H102" s="43" t="str">
        <f t="shared" si="13"/>
        <v>N/A</v>
      </c>
      <c r="I102" s="12">
        <v>1.8129999999999999</v>
      </c>
      <c r="J102" s="12">
        <v>4.2290000000000001</v>
      </c>
      <c r="K102" s="44" t="s">
        <v>732</v>
      </c>
      <c r="L102" s="9" t="str">
        <f t="shared" si="14"/>
        <v>Yes</v>
      </c>
    </row>
    <row r="103" spans="1:12" x14ac:dyDescent="0.2">
      <c r="A103" s="45" t="s">
        <v>615</v>
      </c>
      <c r="B103" s="34" t="s">
        <v>217</v>
      </c>
      <c r="C103" s="46">
        <v>37087752</v>
      </c>
      <c r="D103" s="43" t="str">
        <f t="shared" si="11"/>
        <v>N/A</v>
      </c>
      <c r="E103" s="46">
        <v>16580270</v>
      </c>
      <c r="F103" s="43" t="str">
        <f t="shared" si="12"/>
        <v>N/A</v>
      </c>
      <c r="G103" s="46">
        <v>14371568</v>
      </c>
      <c r="H103" s="43" t="str">
        <f t="shared" si="13"/>
        <v>N/A</v>
      </c>
      <c r="I103" s="12">
        <v>-55.3</v>
      </c>
      <c r="J103" s="12">
        <v>-13.3</v>
      </c>
      <c r="K103" s="44" t="s">
        <v>732</v>
      </c>
      <c r="L103" s="9" t="str">
        <f t="shared" si="14"/>
        <v>Yes</v>
      </c>
    </row>
    <row r="104" spans="1:12" x14ac:dyDescent="0.2">
      <c r="A104" s="45" t="s">
        <v>616</v>
      </c>
      <c r="B104" s="34" t="s">
        <v>217</v>
      </c>
      <c r="C104" s="35">
        <v>14954</v>
      </c>
      <c r="D104" s="43" t="str">
        <f t="shared" si="11"/>
        <v>N/A</v>
      </c>
      <c r="E104" s="35">
        <v>14906</v>
      </c>
      <c r="F104" s="43" t="str">
        <f t="shared" si="12"/>
        <v>N/A</v>
      </c>
      <c r="G104" s="35">
        <v>12084</v>
      </c>
      <c r="H104" s="43" t="str">
        <f t="shared" si="13"/>
        <v>N/A</v>
      </c>
      <c r="I104" s="12">
        <v>-0.32100000000000001</v>
      </c>
      <c r="J104" s="12">
        <v>-18.899999999999999</v>
      </c>
      <c r="K104" s="44" t="s">
        <v>732</v>
      </c>
      <c r="L104" s="9" t="str">
        <f t="shared" si="14"/>
        <v>Yes</v>
      </c>
    </row>
    <row r="105" spans="1:12" x14ac:dyDescent="0.2">
      <c r="A105" s="45" t="s">
        <v>1450</v>
      </c>
      <c r="B105" s="34" t="s">
        <v>217</v>
      </c>
      <c r="C105" s="46">
        <v>2480.1225089999998</v>
      </c>
      <c r="D105" s="43" t="str">
        <f t="shared" si="11"/>
        <v>N/A</v>
      </c>
      <c r="E105" s="46">
        <v>1112.3218838</v>
      </c>
      <c r="F105" s="43" t="str">
        <f t="shared" si="12"/>
        <v>N/A</v>
      </c>
      <c r="G105" s="46">
        <v>1189.3055280000001</v>
      </c>
      <c r="H105" s="43" t="str">
        <f t="shared" si="13"/>
        <v>N/A</v>
      </c>
      <c r="I105" s="12">
        <v>-55.2</v>
      </c>
      <c r="J105" s="12">
        <v>6.9210000000000003</v>
      </c>
      <c r="K105" s="44" t="s">
        <v>732</v>
      </c>
      <c r="L105" s="9" t="str">
        <f t="shared" si="14"/>
        <v>Yes</v>
      </c>
    </row>
    <row r="106" spans="1:12" ht="25.5" x14ac:dyDescent="0.2">
      <c r="A106" s="45" t="s">
        <v>617</v>
      </c>
      <c r="B106" s="34" t="s">
        <v>217</v>
      </c>
      <c r="C106" s="46">
        <v>81902929</v>
      </c>
      <c r="D106" s="43" t="str">
        <f t="shared" si="11"/>
        <v>N/A</v>
      </c>
      <c r="E106" s="46">
        <v>95224526</v>
      </c>
      <c r="F106" s="43" t="str">
        <f t="shared" si="12"/>
        <v>N/A</v>
      </c>
      <c r="G106" s="46">
        <v>8600780</v>
      </c>
      <c r="H106" s="43" t="str">
        <f t="shared" si="13"/>
        <v>N/A</v>
      </c>
      <c r="I106" s="12">
        <v>16.27</v>
      </c>
      <c r="J106" s="12">
        <v>-91</v>
      </c>
      <c r="K106" s="44" t="s">
        <v>732</v>
      </c>
      <c r="L106" s="9" t="str">
        <f t="shared" si="14"/>
        <v>No</v>
      </c>
    </row>
    <row r="107" spans="1:12" x14ac:dyDescent="0.2">
      <c r="A107" s="45" t="s">
        <v>618</v>
      </c>
      <c r="B107" s="34" t="s">
        <v>217</v>
      </c>
      <c r="C107" s="35">
        <v>4721</v>
      </c>
      <c r="D107" s="43" t="str">
        <f t="shared" si="11"/>
        <v>N/A</v>
      </c>
      <c r="E107" s="35">
        <v>5979</v>
      </c>
      <c r="F107" s="43" t="str">
        <f t="shared" si="12"/>
        <v>N/A</v>
      </c>
      <c r="G107" s="35">
        <v>6802</v>
      </c>
      <c r="H107" s="43" t="str">
        <f t="shared" si="13"/>
        <v>N/A</v>
      </c>
      <c r="I107" s="12">
        <v>26.65</v>
      </c>
      <c r="J107" s="12">
        <v>13.76</v>
      </c>
      <c r="K107" s="44" t="s">
        <v>732</v>
      </c>
      <c r="L107" s="9" t="str">
        <f t="shared" si="14"/>
        <v>Yes</v>
      </c>
    </row>
    <row r="108" spans="1:12" ht="25.5" x14ac:dyDescent="0.2">
      <c r="A108" s="45" t="s">
        <v>1451</v>
      </c>
      <c r="B108" s="34" t="s">
        <v>217</v>
      </c>
      <c r="C108" s="46">
        <v>17348.639907000001</v>
      </c>
      <c r="D108" s="43" t="str">
        <f t="shared" si="11"/>
        <v>N/A</v>
      </c>
      <c r="E108" s="46">
        <v>15926.497073</v>
      </c>
      <c r="F108" s="43" t="str">
        <f t="shared" si="12"/>
        <v>N/A</v>
      </c>
      <c r="G108" s="46">
        <v>1264.4486916000001</v>
      </c>
      <c r="H108" s="43" t="str">
        <f t="shared" si="13"/>
        <v>N/A</v>
      </c>
      <c r="I108" s="12">
        <v>-8.1999999999999993</v>
      </c>
      <c r="J108" s="12">
        <v>-92.1</v>
      </c>
      <c r="K108" s="44" t="s">
        <v>732</v>
      </c>
      <c r="L108" s="9" t="str">
        <f t="shared" si="14"/>
        <v>No</v>
      </c>
    </row>
    <row r="109" spans="1:12" ht="25.5" x14ac:dyDescent="0.2">
      <c r="A109" s="45" t="s">
        <v>619</v>
      </c>
      <c r="B109" s="34" t="s">
        <v>217</v>
      </c>
      <c r="C109" s="46">
        <v>30907600</v>
      </c>
      <c r="D109" s="43" t="str">
        <f t="shared" si="11"/>
        <v>N/A</v>
      </c>
      <c r="E109" s="46">
        <v>38385799</v>
      </c>
      <c r="F109" s="43" t="str">
        <f t="shared" si="12"/>
        <v>N/A</v>
      </c>
      <c r="G109" s="46">
        <v>15159955</v>
      </c>
      <c r="H109" s="43" t="str">
        <f t="shared" si="13"/>
        <v>N/A</v>
      </c>
      <c r="I109" s="12">
        <v>24.2</v>
      </c>
      <c r="J109" s="12">
        <v>-60.5</v>
      </c>
      <c r="K109" s="44" t="s">
        <v>732</v>
      </c>
      <c r="L109" s="9" t="str">
        <f t="shared" si="14"/>
        <v>No</v>
      </c>
    </row>
    <row r="110" spans="1:12" x14ac:dyDescent="0.2">
      <c r="A110" s="45" t="s">
        <v>620</v>
      </c>
      <c r="B110" s="34" t="s">
        <v>217</v>
      </c>
      <c r="C110" s="35">
        <v>28315</v>
      </c>
      <c r="D110" s="43" t="str">
        <f t="shared" si="11"/>
        <v>N/A</v>
      </c>
      <c r="E110" s="35">
        <v>30239</v>
      </c>
      <c r="F110" s="43" t="str">
        <f t="shared" si="12"/>
        <v>N/A</v>
      </c>
      <c r="G110" s="35">
        <v>30286</v>
      </c>
      <c r="H110" s="43" t="str">
        <f t="shared" si="13"/>
        <v>N/A</v>
      </c>
      <c r="I110" s="12">
        <v>6.7949999999999999</v>
      </c>
      <c r="J110" s="12">
        <v>0.15540000000000001</v>
      </c>
      <c r="K110" s="44" t="s">
        <v>732</v>
      </c>
      <c r="L110" s="9" t="str">
        <f t="shared" si="14"/>
        <v>Yes</v>
      </c>
    </row>
    <row r="111" spans="1:12" x14ac:dyDescent="0.2">
      <c r="A111" s="45" t="s">
        <v>1452</v>
      </c>
      <c r="B111" s="34" t="s">
        <v>217</v>
      </c>
      <c r="C111" s="46">
        <v>1091.5627758999999</v>
      </c>
      <c r="D111" s="43" t="str">
        <f t="shared" si="11"/>
        <v>N/A</v>
      </c>
      <c r="E111" s="46">
        <v>1269.413638</v>
      </c>
      <c r="F111" s="43" t="str">
        <f t="shared" si="12"/>
        <v>N/A</v>
      </c>
      <c r="G111" s="46">
        <v>500.55982962000002</v>
      </c>
      <c r="H111" s="43" t="str">
        <f t="shared" si="13"/>
        <v>N/A</v>
      </c>
      <c r="I111" s="12">
        <v>16.29</v>
      </c>
      <c r="J111" s="12">
        <v>-60.6</v>
      </c>
      <c r="K111" s="44" t="s">
        <v>732</v>
      </c>
      <c r="L111" s="9" t="str">
        <f t="shared" si="14"/>
        <v>No</v>
      </c>
    </row>
    <row r="112" spans="1:12" x14ac:dyDescent="0.2">
      <c r="A112" s="45" t="s">
        <v>621</v>
      </c>
      <c r="B112" s="34" t="s">
        <v>217</v>
      </c>
      <c r="C112" s="46">
        <v>90086407</v>
      </c>
      <c r="D112" s="43" t="str">
        <f t="shared" si="11"/>
        <v>N/A</v>
      </c>
      <c r="E112" s="46">
        <v>85574732</v>
      </c>
      <c r="F112" s="43" t="str">
        <f t="shared" si="12"/>
        <v>N/A</v>
      </c>
      <c r="G112" s="46">
        <v>88343328</v>
      </c>
      <c r="H112" s="43" t="str">
        <f t="shared" si="13"/>
        <v>N/A</v>
      </c>
      <c r="I112" s="12">
        <v>-5.01</v>
      </c>
      <c r="J112" s="12">
        <v>3.2349999999999999</v>
      </c>
      <c r="K112" s="44" t="s">
        <v>732</v>
      </c>
      <c r="L112" s="9" t="str">
        <f t="shared" si="14"/>
        <v>Yes</v>
      </c>
    </row>
    <row r="113" spans="1:12" x14ac:dyDescent="0.2">
      <c r="A113" s="45" t="s">
        <v>622</v>
      </c>
      <c r="B113" s="34" t="s">
        <v>217</v>
      </c>
      <c r="C113" s="35">
        <v>26610</v>
      </c>
      <c r="D113" s="43" t="str">
        <f t="shared" si="11"/>
        <v>N/A</v>
      </c>
      <c r="E113" s="35">
        <v>27767</v>
      </c>
      <c r="F113" s="43" t="str">
        <f t="shared" si="12"/>
        <v>N/A</v>
      </c>
      <c r="G113" s="35">
        <v>29823</v>
      </c>
      <c r="H113" s="43" t="str">
        <f t="shared" si="13"/>
        <v>N/A</v>
      </c>
      <c r="I113" s="12">
        <v>4.3479999999999999</v>
      </c>
      <c r="J113" s="12">
        <v>7.4039999999999999</v>
      </c>
      <c r="K113" s="44" t="s">
        <v>732</v>
      </c>
      <c r="L113" s="9" t="str">
        <f t="shared" si="14"/>
        <v>Yes</v>
      </c>
    </row>
    <row r="114" spans="1:12" x14ac:dyDescent="0.2">
      <c r="A114" s="45" t="s">
        <v>1453</v>
      </c>
      <c r="B114" s="34" t="s">
        <v>217</v>
      </c>
      <c r="C114" s="46">
        <v>3385.4343104</v>
      </c>
      <c r="D114" s="43" t="str">
        <f t="shared" si="11"/>
        <v>N/A</v>
      </c>
      <c r="E114" s="46">
        <v>3081.8861238</v>
      </c>
      <c r="F114" s="43" t="str">
        <f t="shared" si="12"/>
        <v>N/A</v>
      </c>
      <c r="G114" s="46">
        <v>2962.2549039</v>
      </c>
      <c r="H114" s="43" t="str">
        <f t="shared" si="13"/>
        <v>N/A</v>
      </c>
      <c r="I114" s="12">
        <v>-8.9700000000000006</v>
      </c>
      <c r="J114" s="12">
        <v>-3.88</v>
      </c>
      <c r="K114" s="44" t="s">
        <v>732</v>
      </c>
      <c r="L114" s="9" t="str">
        <f t="shared" si="14"/>
        <v>Yes</v>
      </c>
    </row>
    <row r="115" spans="1:12" ht="25.5" x14ac:dyDescent="0.2">
      <c r="A115" s="45" t="s">
        <v>623</v>
      </c>
      <c r="B115" s="34" t="s">
        <v>217</v>
      </c>
      <c r="C115" s="46">
        <v>256717930</v>
      </c>
      <c r="D115" s="43" t="str">
        <f t="shared" si="11"/>
        <v>N/A</v>
      </c>
      <c r="E115" s="46">
        <v>237912776</v>
      </c>
      <c r="F115" s="43" t="str">
        <f t="shared" si="12"/>
        <v>N/A</v>
      </c>
      <c r="G115" s="46">
        <v>114969245</v>
      </c>
      <c r="H115" s="43" t="str">
        <f t="shared" si="13"/>
        <v>N/A</v>
      </c>
      <c r="I115" s="12">
        <v>-7.33</v>
      </c>
      <c r="J115" s="12">
        <v>-51.7</v>
      </c>
      <c r="K115" s="44" t="s">
        <v>732</v>
      </c>
      <c r="L115" s="9" t="str">
        <f t="shared" si="14"/>
        <v>No</v>
      </c>
    </row>
    <row r="116" spans="1:12" x14ac:dyDescent="0.2">
      <c r="A116" s="48" t="s">
        <v>624</v>
      </c>
      <c r="B116" s="35" t="s">
        <v>217</v>
      </c>
      <c r="C116" s="35">
        <v>17694</v>
      </c>
      <c r="D116" s="43" t="str">
        <f t="shared" si="11"/>
        <v>N/A</v>
      </c>
      <c r="E116" s="35">
        <v>19249</v>
      </c>
      <c r="F116" s="43" t="str">
        <f t="shared" si="12"/>
        <v>N/A</v>
      </c>
      <c r="G116" s="35">
        <v>11442</v>
      </c>
      <c r="H116" s="43" t="str">
        <f t="shared" si="13"/>
        <v>N/A</v>
      </c>
      <c r="I116" s="12">
        <v>8.7880000000000003</v>
      </c>
      <c r="J116" s="12">
        <v>-40.6</v>
      </c>
      <c r="K116" s="49" t="s">
        <v>732</v>
      </c>
      <c r="L116" s="9" t="str">
        <f t="shared" si="14"/>
        <v>No</v>
      </c>
    </row>
    <row r="117" spans="1:12" ht="25.5" x14ac:dyDescent="0.2">
      <c r="A117" s="45" t="s">
        <v>1454</v>
      </c>
      <c r="B117" s="34" t="s">
        <v>217</v>
      </c>
      <c r="C117" s="46">
        <v>14508.756076</v>
      </c>
      <c r="D117" s="43" t="str">
        <f t="shared" si="11"/>
        <v>N/A</v>
      </c>
      <c r="E117" s="46">
        <v>12359.747312</v>
      </c>
      <c r="F117" s="43" t="str">
        <f t="shared" si="12"/>
        <v>N/A</v>
      </c>
      <c r="G117" s="46">
        <v>10048.002535</v>
      </c>
      <c r="H117" s="43" t="str">
        <f t="shared" si="13"/>
        <v>N/A</v>
      </c>
      <c r="I117" s="12">
        <v>-14.8</v>
      </c>
      <c r="J117" s="12">
        <v>-18.7</v>
      </c>
      <c r="K117" s="44" t="s">
        <v>732</v>
      </c>
      <c r="L117" s="9" t="str">
        <f t="shared" si="14"/>
        <v>Yes</v>
      </c>
    </row>
    <row r="118" spans="1:12" ht="25.5" x14ac:dyDescent="0.2">
      <c r="A118" s="45" t="s">
        <v>625</v>
      </c>
      <c r="B118" s="34" t="s">
        <v>217</v>
      </c>
      <c r="C118" s="46">
        <v>5159767</v>
      </c>
      <c r="D118" s="43" t="str">
        <f t="shared" si="11"/>
        <v>N/A</v>
      </c>
      <c r="E118" s="46">
        <v>5498887</v>
      </c>
      <c r="F118" s="43" t="str">
        <f t="shared" si="12"/>
        <v>N/A</v>
      </c>
      <c r="G118" s="46">
        <v>6615339</v>
      </c>
      <c r="H118" s="43" t="str">
        <f t="shared" si="13"/>
        <v>N/A</v>
      </c>
      <c r="I118" s="12">
        <v>6.5720000000000001</v>
      </c>
      <c r="J118" s="12">
        <v>20.3</v>
      </c>
      <c r="K118" s="44" t="s">
        <v>732</v>
      </c>
      <c r="L118" s="9" t="str">
        <f t="shared" si="14"/>
        <v>Yes</v>
      </c>
    </row>
    <row r="119" spans="1:12" x14ac:dyDescent="0.2">
      <c r="A119" s="45" t="s">
        <v>626</v>
      </c>
      <c r="B119" s="34" t="s">
        <v>217</v>
      </c>
      <c r="C119" s="35">
        <v>6861</v>
      </c>
      <c r="D119" s="43" t="str">
        <f t="shared" si="11"/>
        <v>N/A</v>
      </c>
      <c r="E119" s="35">
        <v>9259</v>
      </c>
      <c r="F119" s="43" t="str">
        <f t="shared" si="12"/>
        <v>N/A</v>
      </c>
      <c r="G119" s="35">
        <v>11500</v>
      </c>
      <c r="H119" s="43" t="str">
        <f t="shared" si="13"/>
        <v>N/A</v>
      </c>
      <c r="I119" s="12">
        <v>34.950000000000003</v>
      </c>
      <c r="J119" s="12">
        <v>24.2</v>
      </c>
      <c r="K119" s="44" t="s">
        <v>732</v>
      </c>
      <c r="L119" s="9" t="str">
        <f t="shared" si="14"/>
        <v>Yes</v>
      </c>
    </row>
    <row r="120" spans="1:12" ht="25.5" x14ac:dyDescent="0.2">
      <c r="A120" s="45" t="s">
        <v>1455</v>
      </c>
      <c r="B120" s="34" t="s">
        <v>217</v>
      </c>
      <c r="C120" s="46">
        <v>752.04299664999996</v>
      </c>
      <c r="D120" s="43" t="str">
        <f t="shared" si="11"/>
        <v>N/A</v>
      </c>
      <c r="E120" s="46">
        <v>593.89642509999999</v>
      </c>
      <c r="F120" s="43" t="str">
        <f t="shared" si="12"/>
        <v>N/A</v>
      </c>
      <c r="G120" s="46">
        <v>575.24686956999994</v>
      </c>
      <c r="H120" s="43" t="str">
        <f t="shared" si="13"/>
        <v>N/A</v>
      </c>
      <c r="I120" s="12">
        <v>-21</v>
      </c>
      <c r="J120" s="12">
        <v>-3.14</v>
      </c>
      <c r="K120" s="44" t="s">
        <v>732</v>
      </c>
      <c r="L120" s="9" t="str">
        <f t="shared" si="14"/>
        <v>Yes</v>
      </c>
    </row>
    <row r="121" spans="1:12" ht="25.5" x14ac:dyDescent="0.2">
      <c r="A121" s="45" t="s">
        <v>627</v>
      </c>
      <c r="B121" s="34" t="s">
        <v>217</v>
      </c>
      <c r="C121" s="46">
        <v>0</v>
      </c>
      <c r="D121" s="43" t="str">
        <f t="shared" si="11"/>
        <v>N/A</v>
      </c>
      <c r="E121" s="46">
        <v>7852947</v>
      </c>
      <c r="F121" s="43" t="str">
        <f t="shared" si="12"/>
        <v>N/A</v>
      </c>
      <c r="G121" s="46">
        <v>121651117</v>
      </c>
      <c r="H121" s="43" t="str">
        <f t="shared" si="13"/>
        <v>N/A</v>
      </c>
      <c r="I121" s="12" t="s">
        <v>1743</v>
      </c>
      <c r="J121" s="12">
        <v>1449</v>
      </c>
      <c r="K121" s="44" t="s">
        <v>732</v>
      </c>
      <c r="L121" s="9" t="str">
        <f t="shared" si="14"/>
        <v>No</v>
      </c>
    </row>
    <row r="122" spans="1:12" x14ac:dyDescent="0.2">
      <c r="A122" s="45" t="s">
        <v>628</v>
      </c>
      <c r="B122" s="34" t="s">
        <v>217</v>
      </c>
      <c r="C122" s="35">
        <v>0</v>
      </c>
      <c r="D122" s="43" t="str">
        <f t="shared" si="11"/>
        <v>N/A</v>
      </c>
      <c r="E122" s="35">
        <v>2830</v>
      </c>
      <c r="F122" s="43" t="str">
        <f t="shared" si="12"/>
        <v>N/A</v>
      </c>
      <c r="G122" s="35">
        <v>6358</v>
      </c>
      <c r="H122" s="43" t="str">
        <f t="shared" si="13"/>
        <v>N/A</v>
      </c>
      <c r="I122" s="12" t="s">
        <v>1743</v>
      </c>
      <c r="J122" s="12">
        <v>124.7</v>
      </c>
      <c r="K122" s="44" t="s">
        <v>732</v>
      </c>
      <c r="L122" s="9" t="str">
        <f t="shared" si="14"/>
        <v>No</v>
      </c>
    </row>
    <row r="123" spans="1:12" ht="25.5" x14ac:dyDescent="0.2">
      <c r="A123" s="45" t="s">
        <v>1456</v>
      </c>
      <c r="B123" s="34" t="s">
        <v>217</v>
      </c>
      <c r="C123" s="46" t="s">
        <v>1743</v>
      </c>
      <c r="D123" s="43" t="str">
        <f t="shared" si="11"/>
        <v>N/A</v>
      </c>
      <c r="E123" s="46">
        <v>2774.8929328999998</v>
      </c>
      <c r="F123" s="43" t="str">
        <f t="shared" si="12"/>
        <v>N/A</v>
      </c>
      <c r="G123" s="46">
        <v>19133.550959</v>
      </c>
      <c r="H123" s="43" t="str">
        <f t="shared" si="13"/>
        <v>N/A</v>
      </c>
      <c r="I123" s="12" t="s">
        <v>1743</v>
      </c>
      <c r="J123" s="12">
        <v>589.5</v>
      </c>
      <c r="K123" s="44" t="s">
        <v>732</v>
      </c>
      <c r="L123" s="9" t="str">
        <f t="shared" si="14"/>
        <v>No</v>
      </c>
    </row>
    <row r="124" spans="1:12" ht="25.5" x14ac:dyDescent="0.2">
      <c r="A124" s="45" t="s">
        <v>629</v>
      </c>
      <c r="B124" s="34" t="s">
        <v>217</v>
      </c>
      <c r="C124" s="46">
        <v>0</v>
      </c>
      <c r="D124" s="43" t="str">
        <f t="shared" si="11"/>
        <v>N/A</v>
      </c>
      <c r="E124" s="46">
        <v>0</v>
      </c>
      <c r="F124" s="43" t="str">
        <f t="shared" si="12"/>
        <v>N/A</v>
      </c>
      <c r="G124" s="46">
        <v>0</v>
      </c>
      <c r="H124" s="43" t="str">
        <f t="shared" si="13"/>
        <v>N/A</v>
      </c>
      <c r="I124" s="12" t="s">
        <v>1743</v>
      </c>
      <c r="J124" s="12" t="s">
        <v>1743</v>
      </c>
      <c r="K124" s="44" t="s">
        <v>732</v>
      </c>
      <c r="L124" s="9" t="str">
        <f t="shared" si="14"/>
        <v>N/A</v>
      </c>
    </row>
    <row r="125" spans="1:12" ht="25.5" x14ac:dyDescent="0.2">
      <c r="A125" s="45" t="s">
        <v>630</v>
      </c>
      <c r="B125" s="34" t="s">
        <v>217</v>
      </c>
      <c r="C125" s="35">
        <v>0</v>
      </c>
      <c r="D125" s="43" t="str">
        <f t="shared" si="11"/>
        <v>N/A</v>
      </c>
      <c r="E125" s="35">
        <v>0</v>
      </c>
      <c r="F125" s="43" t="str">
        <f t="shared" si="12"/>
        <v>N/A</v>
      </c>
      <c r="G125" s="35">
        <v>0</v>
      </c>
      <c r="H125" s="43" t="str">
        <f t="shared" si="13"/>
        <v>N/A</v>
      </c>
      <c r="I125" s="12" t="s">
        <v>1743</v>
      </c>
      <c r="J125" s="12" t="s">
        <v>1743</v>
      </c>
      <c r="K125" s="44" t="s">
        <v>732</v>
      </c>
      <c r="L125" s="9" t="str">
        <f t="shared" si="14"/>
        <v>N/A</v>
      </c>
    </row>
    <row r="126" spans="1:12" ht="25.5" x14ac:dyDescent="0.2">
      <c r="A126" s="45" t="s">
        <v>1457</v>
      </c>
      <c r="B126" s="34" t="s">
        <v>217</v>
      </c>
      <c r="C126" s="46" t="s">
        <v>1743</v>
      </c>
      <c r="D126" s="43" t="str">
        <f t="shared" si="11"/>
        <v>N/A</v>
      </c>
      <c r="E126" s="46" t="s">
        <v>1743</v>
      </c>
      <c r="F126" s="43" t="str">
        <f t="shared" si="12"/>
        <v>N/A</v>
      </c>
      <c r="G126" s="46" t="s">
        <v>1743</v>
      </c>
      <c r="H126" s="43" t="str">
        <f t="shared" si="13"/>
        <v>N/A</v>
      </c>
      <c r="I126" s="12" t="s">
        <v>1743</v>
      </c>
      <c r="J126" s="12" t="s">
        <v>1743</v>
      </c>
      <c r="K126" s="44" t="s">
        <v>732</v>
      </c>
      <c r="L126" s="9" t="str">
        <f t="shared" si="14"/>
        <v>N/A</v>
      </c>
    </row>
    <row r="127" spans="1:12" ht="25.5" x14ac:dyDescent="0.2">
      <c r="A127" s="45" t="s">
        <v>631</v>
      </c>
      <c r="B127" s="34" t="s">
        <v>217</v>
      </c>
      <c r="C127" s="46">
        <v>27350</v>
      </c>
      <c r="D127" s="43" t="str">
        <f t="shared" si="11"/>
        <v>N/A</v>
      </c>
      <c r="E127" s="46">
        <v>1572128</v>
      </c>
      <c r="F127" s="43" t="str">
        <f t="shared" si="12"/>
        <v>N/A</v>
      </c>
      <c r="G127" s="46">
        <v>23750423</v>
      </c>
      <c r="H127" s="43" t="str">
        <f t="shared" si="13"/>
        <v>N/A</v>
      </c>
      <c r="I127" s="12">
        <v>5648</v>
      </c>
      <c r="J127" s="12">
        <v>1411</v>
      </c>
      <c r="K127" s="44" t="s">
        <v>732</v>
      </c>
      <c r="L127" s="9" t="str">
        <f t="shared" si="14"/>
        <v>No</v>
      </c>
    </row>
    <row r="128" spans="1:12" x14ac:dyDescent="0.2">
      <c r="A128" s="45" t="s">
        <v>632</v>
      </c>
      <c r="B128" s="34" t="s">
        <v>217</v>
      </c>
      <c r="C128" s="35">
        <v>33</v>
      </c>
      <c r="D128" s="43" t="str">
        <f t="shared" si="11"/>
        <v>N/A</v>
      </c>
      <c r="E128" s="35">
        <v>1415</v>
      </c>
      <c r="F128" s="43" t="str">
        <f t="shared" si="12"/>
        <v>N/A</v>
      </c>
      <c r="G128" s="35">
        <v>3073</v>
      </c>
      <c r="H128" s="43" t="str">
        <f t="shared" si="13"/>
        <v>N/A</v>
      </c>
      <c r="I128" s="12">
        <v>4188</v>
      </c>
      <c r="J128" s="12">
        <v>117.2</v>
      </c>
      <c r="K128" s="44" t="s">
        <v>732</v>
      </c>
      <c r="L128" s="9" t="str">
        <f t="shared" si="14"/>
        <v>No</v>
      </c>
    </row>
    <row r="129" spans="1:12" ht="25.5" x14ac:dyDescent="0.2">
      <c r="A129" s="45" t="s">
        <v>1458</v>
      </c>
      <c r="B129" s="34" t="s">
        <v>217</v>
      </c>
      <c r="C129" s="46">
        <v>828.78787879000004</v>
      </c>
      <c r="D129" s="43" t="str">
        <f t="shared" si="11"/>
        <v>N/A</v>
      </c>
      <c r="E129" s="46">
        <v>1111.044523</v>
      </c>
      <c r="F129" s="43" t="str">
        <f t="shared" si="12"/>
        <v>N/A</v>
      </c>
      <c r="G129" s="46">
        <v>7728.7416205999998</v>
      </c>
      <c r="H129" s="43" t="str">
        <f t="shared" si="13"/>
        <v>N/A</v>
      </c>
      <c r="I129" s="12">
        <v>34.06</v>
      </c>
      <c r="J129" s="12">
        <v>595.6</v>
      </c>
      <c r="K129" s="44" t="s">
        <v>732</v>
      </c>
      <c r="L129" s="9" t="str">
        <f t="shared" si="14"/>
        <v>No</v>
      </c>
    </row>
    <row r="130" spans="1:12" ht="25.5" x14ac:dyDescent="0.2">
      <c r="A130" s="45" t="s">
        <v>633</v>
      </c>
      <c r="B130" s="34" t="s">
        <v>217</v>
      </c>
      <c r="C130" s="46">
        <v>983</v>
      </c>
      <c r="D130" s="43" t="str">
        <f t="shared" si="11"/>
        <v>N/A</v>
      </c>
      <c r="E130" s="46">
        <v>2731</v>
      </c>
      <c r="F130" s="43" t="str">
        <f t="shared" si="12"/>
        <v>N/A</v>
      </c>
      <c r="G130" s="46">
        <v>18709</v>
      </c>
      <c r="H130" s="43" t="str">
        <f t="shared" si="13"/>
        <v>N/A</v>
      </c>
      <c r="I130" s="12">
        <v>177.8</v>
      </c>
      <c r="J130" s="12">
        <v>585.1</v>
      </c>
      <c r="K130" s="44" t="s">
        <v>732</v>
      </c>
      <c r="L130" s="9" t="str">
        <f t="shared" si="14"/>
        <v>No</v>
      </c>
    </row>
    <row r="131" spans="1:12" x14ac:dyDescent="0.2">
      <c r="A131" s="45" t="s">
        <v>634</v>
      </c>
      <c r="B131" s="34" t="s">
        <v>217</v>
      </c>
      <c r="C131" s="35">
        <v>31</v>
      </c>
      <c r="D131" s="43" t="str">
        <f t="shared" si="11"/>
        <v>N/A</v>
      </c>
      <c r="E131" s="35">
        <v>72</v>
      </c>
      <c r="F131" s="43" t="str">
        <f t="shared" si="12"/>
        <v>N/A</v>
      </c>
      <c r="G131" s="35">
        <v>216</v>
      </c>
      <c r="H131" s="43" t="str">
        <f t="shared" si="13"/>
        <v>N/A</v>
      </c>
      <c r="I131" s="12">
        <v>132.30000000000001</v>
      </c>
      <c r="J131" s="12">
        <v>200</v>
      </c>
      <c r="K131" s="44" t="s">
        <v>732</v>
      </c>
      <c r="L131" s="9" t="str">
        <f t="shared" si="14"/>
        <v>No</v>
      </c>
    </row>
    <row r="132" spans="1:12" ht="25.5" x14ac:dyDescent="0.2">
      <c r="A132" s="45" t="s">
        <v>1459</v>
      </c>
      <c r="B132" s="34" t="s">
        <v>217</v>
      </c>
      <c r="C132" s="46">
        <v>31.709677418999998</v>
      </c>
      <c r="D132" s="43" t="str">
        <f t="shared" si="11"/>
        <v>N/A</v>
      </c>
      <c r="E132" s="46">
        <v>37.930555556000002</v>
      </c>
      <c r="F132" s="43" t="str">
        <f t="shared" si="12"/>
        <v>N/A</v>
      </c>
      <c r="G132" s="46">
        <v>86.615740740999996</v>
      </c>
      <c r="H132" s="43" t="str">
        <f t="shared" si="13"/>
        <v>N/A</v>
      </c>
      <c r="I132" s="12">
        <v>19.62</v>
      </c>
      <c r="J132" s="12">
        <v>128.4</v>
      </c>
      <c r="K132" s="44" t="s">
        <v>732</v>
      </c>
      <c r="L132" s="9" t="str">
        <f t="shared" si="14"/>
        <v>No</v>
      </c>
    </row>
    <row r="133" spans="1:12" ht="25.5" x14ac:dyDescent="0.2">
      <c r="A133" s="45" t="s">
        <v>635</v>
      </c>
      <c r="B133" s="34" t="s">
        <v>217</v>
      </c>
      <c r="C133" s="46">
        <v>3929165</v>
      </c>
      <c r="D133" s="43" t="str">
        <f t="shared" si="11"/>
        <v>N/A</v>
      </c>
      <c r="E133" s="46">
        <v>4933319</v>
      </c>
      <c r="F133" s="43" t="str">
        <f t="shared" si="12"/>
        <v>N/A</v>
      </c>
      <c r="G133" s="46">
        <v>5190156</v>
      </c>
      <c r="H133" s="43" t="str">
        <f t="shared" si="13"/>
        <v>N/A</v>
      </c>
      <c r="I133" s="12">
        <v>25.56</v>
      </c>
      <c r="J133" s="12">
        <v>5.2060000000000004</v>
      </c>
      <c r="K133" s="44" t="s">
        <v>732</v>
      </c>
      <c r="L133" s="9" t="str">
        <f t="shared" si="14"/>
        <v>Yes</v>
      </c>
    </row>
    <row r="134" spans="1:12" x14ac:dyDescent="0.2">
      <c r="A134" s="45" t="s">
        <v>636</v>
      </c>
      <c r="B134" s="34" t="s">
        <v>217</v>
      </c>
      <c r="C134" s="35">
        <v>273</v>
      </c>
      <c r="D134" s="43" t="str">
        <f t="shared" si="11"/>
        <v>N/A</v>
      </c>
      <c r="E134" s="35">
        <v>302</v>
      </c>
      <c r="F134" s="43" t="str">
        <f t="shared" si="12"/>
        <v>N/A</v>
      </c>
      <c r="G134" s="35">
        <v>323</v>
      </c>
      <c r="H134" s="43" t="str">
        <f t="shared" si="13"/>
        <v>N/A</v>
      </c>
      <c r="I134" s="12">
        <v>10.62</v>
      </c>
      <c r="J134" s="12">
        <v>6.9539999999999997</v>
      </c>
      <c r="K134" s="44" t="s">
        <v>732</v>
      </c>
      <c r="L134" s="9" t="str">
        <f t="shared" si="14"/>
        <v>Yes</v>
      </c>
    </row>
    <row r="135" spans="1:12" x14ac:dyDescent="0.2">
      <c r="A135" s="45" t="s">
        <v>1460</v>
      </c>
      <c r="B135" s="34" t="s">
        <v>217</v>
      </c>
      <c r="C135" s="46">
        <v>14392.545787999999</v>
      </c>
      <c r="D135" s="43" t="str">
        <f t="shared" si="11"/>
        <v>N/A</v>
      </c>
      <c r="E135" s="46">
        <v>16335.493377000001</v>
      </c>
      <c r="F135" s="43" t="str">
        <f t="shared" si="12"/>
        <v>N/A</v>
      </c>
      <c r="G135" s="46">
        <v>16068.594427</v>
      </c>
      <c r="H135" s="43" t="str">
        <f t="shared" si="13"/>
        <v>N/A</v>
      </c>
      <c r="I135" s="12">
        <v>13.5</v>
      </c>
      <c r="J135" s="12">
        <v>-1.63</v>
      </c>
      <c r="K135" s="44" t="s">
        <v>732</v>
      </c>
      <c r="L135" s="9" t="str">
        <f t="shared" si="14"/>
        <v>Yes</v>
      </c>
    </row>
    <row r="136" spans="1:12" ht="25.5" x14ac:dyDescent="0.2">
      <c r="A136" s="45" t="s">
        <v>637</v>
      </c>
      <c r="B136" s="34" t="s">
        <v>217</v>
      </c>
      <c r="C136" s="46">
        <v>100903</v>
      </c>
      <c r="D136" s="43" t="str">
        <f t="shared" si="11"/>
        <v>N/A</v>
      </c>
      <c r="E136" s="46">
        <v>250206</v>
      </c>
      <c r="F136" s="43" t="str">
        <f t="shared" si="12"/>
        <v>N/A</v>
      </c>
      <c r="G136" s="46">
        <v>511271</v>
      </c>
      <c r="H136" s="43" t="str">
        <f t="shared" si="13"/>
        <v>N/A</v>
      </c>
      <c r="I136" s="12">
        <v>148</v>
      </c>
      <c r="J136" s="12">
        <v>104.3</v>
      </c>
      <c r="K136" s="44" t="s">
        <v>732</v>
      </c>
      <c r="L136" s="9" t="str">
        <f>IF(J136="Div by 0", "N/A", IF(OR(J136="N/A",K136="N/A"),"N/A", IF(J136&gt;VALUE(MID(K136,1,2)), "No", IF(J136&lt;-1*VALUE(MID(K136,1,2)), "No", "Yes"))))</f>
        <v>No</v>
      </c>
    </row>
    <row r="137" spans="1:12" x14ac:dyDescent="0.2">
      <c r="A137" s="45" t="s">
        <v>638</v>
      </c>
      <c r="B137" s="34" t="s">
        <v>217</v>
      </c>
      <c r="C137" s="35">
        <v>649</v>
      </c>
      <c r="D137" s="43" t="str">
        <f t="shared" si="11"/>
        <v>N/A</v>
      </c>
      <c r="E137" s="35">
        <v>1373</v>
      </c>
      <c r="F137" s="43" t="str">
        <f t="shared" si="12"/>
        <v>N/A</v>
      </c>
      <c r="G137" s="35">
        <v>2985</v>
      </c>
      <c r="H137" s="43" t="str">
        <f t="shared" si="13"/>
        <v>N/A</v>
      </c>
      <c r="I137" s="12">
        <v>111.6</v>
      </c>
      <c r="J137" s="12">
        <v>117.4</v>
      </c>
      <c r="K137" s="44" t="s">
        <v>732</v>
      </c>
      <c r="L137" s="9" t="str">
        <f t="shared" ref="L137:L141" si="15">IF(J137="Div by 0", "N/A", IF(OR(J137="N/A",K137="N/A"),"N/A", IF(J137&gt;VALUE(MID(K137,1,2)), "No", IF(J137&lt;-1*VALUE(MID(K137,1,2)), "No", "Yes"))))</f>
        <v>No</v>
      </c>
    </row>
    <row r="138" spans="1:12" ht="25.5" x14ac:dyDescent="0.2">
      <c r="A138" s="45" t="s">
        <v>1461</v>
      </c>
      <c r="B138" s="34" t="s">
        <v>217</v>
      </c>
      <c r="C138" s="46">
        <v>155.47457627</v>
      </c>
      <c r="D138" s="43" t="str">
        <f t="shared" si="11"/>
        <v>N/A</v>
      </c>
      <c r="E138" s="46">
        <v>182.23306628</v>
      </c>
      <c r="F138" s="43" t="str">
        <f t="shared" si="12"/>
        <v>N/A</v>
      </c>
      <c r="G138" s="46">
        <v>171.280067</v>
      </c>
      <c r="H138" s="43" t="str">
        <f t="shared" si="13"/>
        <v>N/A</v>
      </c>
      <c r="I138" s="12">
        <v>17.21</v>
      </c>
      <c r="J138" s="12">
        <v>-6.01</v>
      </c>
      <c r="K138" s="44" t="s">
        <v>732</v>
      </c>
      <c r="L138" s="9" t="str">
        <f t="shared" si="15"/>
        <v>Yes</v>
      </c>
    </row>
    <row r="139" spans="1:12" ht="25.5" x14ac:dyDescent="0.2">
      <c r="A139" s="45" t="s">
        <v>639</v>
      </c>
      <c r="B139" s="34" t="s">
        <v>217</v>
      </c>
      <c r="C139" s="46">
        <v>0</v>
      </c>
      <c r="D139" s="43" t="str">
        <f t="shared" si="11"/>
        <v>N/A</v>
      </c>
      <c r="E139" s="46">
        <v>0</v>
      </c>
      <c r="F139" s="43" t="str">
        <f t="shared" si="12"/>
        <v>N/A</v>
      </c>
      <c r="G139" s="46">
        <v>0</v>
      </c>
      <c r="H139" s="43" t="str">
        <f t="shared" si="13"/>
        <v>N/A</v>
      </c>
      <c r="I139" s="12" t="s">
        <v>1743</v>
      </c>
      <c r="J139" s="12" t="s">
        <v>1743</v>
      </c>
      <c r="K139" s="44" t="s">
        <v>732</v>
      </c>
      <c r="L139" s="9" t="str">
        <f t="shared" si="15"/>
        <v>N/A</v>
      </c>
    </row>
    <row r="140" spans="1:12" x14ac:dyDescent="0.2">
      <c r="A140" s="45" t="s">
        <v>640</v>
      </c>
      <c r="B140" s="34" t="s">
        <v>217</v>
      </c>
      <c r="C140" s="35">
        <v>0</v>
      </c>
      <c r="D140" s="43" t="str">
        <f t="shared" si="11"/>
        <v>N/A</v>
      </c>
      <c r="E140" s="35">
        <v>0</v>
      </c>
      <c r="F140" s="43" t="str">
        <f t="shared" si="12"/>
        <v>N/A</v>
      </c>
      <c r="G140" s="35">
        <v>0</v>
      </c>
      <c r="H140" s="43" t="str">
        <f t="shared" si="13"/>
        <v>N/A</v>
      </c>
      <c r="I140" s="12" t="s">
        <v>1743</v>
      </c>
      <c r="J140" s="12" t="s">
        <v>1743</v>
      </c>
      <c r="K140" s="44" t="s">
        <v>732</v>
      </c>
      <c r="L140" s="9" t="str">
        <f t="shared" si="15"/>
        <v>N/A</v>
      </c>
    </row>
    <row r="141" spans="1:12" ht="25.5" x14ac:dyDescent="0.2">
      <c r="A141" s="45" t="s">
        <v>1462</v>
      </c>
      <c r="B141" s="34" t="s">
        <v>217</v>
      </c>
      <c r="C141" s="46" t="s">
        <v>1743</v>
      </c>
      <c r="D141" s="43" t="str">
        <f t="shared" si="11"/>
        <v>N/A</v>
      </c>
      <c r="E141" s="46" t="s">
        <v>1743</v>
      </c>
      <c r="F141" s="43" t="str">
        <f t="shared" si="12"/>
        <v>N/A</v>
      </c>
      <c r="G141" s="46" t="s">
        <v>1743</v>
      </c>
      <c r="H141" s="43" t="str">
        <f t="shared" si="13"/>
        <v>N/A</v>
      </c>
      <c r="I141" s="12" t="s">
        <v>1743</v>
      </c>
      <c r="J141" s="12" t="s">
        <v>1743</v>
      </c>
      <c r="K141" s="44" t="s">
        <v>732</v>
      </c>
      <c r="L141" s="9" t="str">
        <f t="shared" si="15"/>
        <v>N/A</v>
      </c>
    </row>
    <row r="142" spans="1:12" ht="25.5" x14ac:dyDescent="0.2">
      <c r="A142" s="45" t="s">
        <v>641</v>
      </c>
      <c r="B142" s="34" t="s">
        <v>217</v>
      </c>
      <c r="C142" s="46">
        <v>52196297</v>
      </c>
      <c r="D142" s="43" t="str">
        <f t="shared" si="11"/>
        <v>N/A</v>
      </c>
      <c r="E142" s="46">
        <v>29946358</v>
      </c>
      <c r="F142" s="43" t="str">
        <f t="shared" si="12"/>
        <v>N/A</v>
      </c>
      <c r="G142" s="46">
        <v>19831518</v>
      </c>
      <c r="H142" s="43" t="str">
        <f t="shared" si="13"/>
        <v>N/A</v>
      </c>
      <c r="I142" s="12">
        <v>-42.6</v>
      </c>
      <c r="J142" s="12">
        <v>-33.799999999999997</v>
      </c>
      <c r="K142" s="44" t="s">
        <v>732</v>
      </c>
      <c r="L142" s="9" t="str">
        <f t="shared" ref="L142:L153" si="16">IF(J142="Div by 0", "N/A", IF(K142="N/A","N/A", IF(J142&gt;VALUE(MID(K142,1,2)), "No", IF(J142&lt;-1*VALUE(MID(K142,1,2)), "No", "Yes"))))</f>
        <v>No</v>
      </c>
    </row>
    <row r="143" spans="1:12" ht="25.5" x14ac:dyDescent="0.2">
      <c r="A143" s="45" t="s">
        <v>642</v>
      </c>
      <c r="B143" s="34" t="s">
        <v>217</v>
      </c>
      <c r="C143" s="35">
        <v>19572</v>
      </c>
      <c r="D143" s="43" t="str">
        <f t="shared" si="11"/>
        <v>N/A</v>
      </c>
      <c r="E143" s="35">
        <v>21766</v>
      </c>
      <c r="F143" s="43" t="str">
        <f t="shared" si="12"/>
        <v>N/A</v>
      </c>
      <c r="G143" s="35">
        <v>20725</v>
      </c>
      <c r="H143" s="43" t="str">
        <f t="shared" si="13"/>
        <v>N/A</v>
      </c>
      <c r="I143" s="12">
        <v>11.21</v>
      </c>
      <c r="J143" s="12">
        <v>-4.78</v>
      </c>
      <c r="K143" s="44" t="s">
        <v>732</v>
      </c>
      <c r="L143" s="9" t="str">
        <f t="shared" si="16"/>
        <v>Yes</v>
      </c>
    </row>
    <row r="144" spans="1:12" ht="25.5" x14ac:dyDescent="0.2">
      <c r="A144" s="45" t="s">
        <v>1463</v>
      </c>
      <c r="B144" s="34" t="s">
        <v>217</v>
      </c>
      <c r="C144" s="46">
        <v>2666.886215</v>
      </c>
      <c r="D144" s="43" t="str">
        <f t="shared" si="11"/>
        <v>N/A</v>
      </c>
      <c r="E144" s="46">
        <v>1375.8319397</v>
      </c>
      <c r="F144" s="43" t="str">
        <f t="shared" si="12"/>
        <v>N/A</v>
      </c>
      <c r="G144" s="46">
        <v>956.88868516000002</v>
      </c>
      <c r="H144" s="43" t="str">
        <f t="shared" si="13"/>
        <v>N/A</v>
      </c>
      <c r="I144" s="12">
        <v>-48.4</v>
      </c>
      <c r="J144" s="12">
        <v>-30.5</v>
      </c>
      <c r="K144" s="44" t="s">
        <v>732</v>
      </c>
      <c r="L144" s="9" t="str">
        <f t="shared" si="16"/>
        <v>No</v>
      </c>
    </row>
    <row r="145" spans="1:12" ht="25.5" x14ac:dyDescent="0.2">
      <c r="A145" s="45" t="s">
        <v>643</v>
      </c>
      <c r="B145" s="34" t="s">
        <v>217</v>
      </c>
      <c r="C145" s="46">
        <v>76662551</v>
      </c>
      <c r="D145" s="43" t="str">
        <f t="shared" ref="D145:D153" si="17">IF($B145="N/A","N/A",IF(C145&gt;10,"No",IF(C145&lt;-10,"No","Yes")))</f>
        <v>N/A</v>
      </c>
      <c r="E145" s="46">
        <v>95410555</v>
      </c>
      <c r="F145" s="43" t="str">
        <f t="shared" ref="F145:F153" si="18">IF($B145="N/A","N/A",IF(E145&gt;10,"No",IF(E145&lt;-10,"No","Yes")))</f>
        <v>N/A</v>
      </c>
      <c r="G145" s="46">
        <v>105801518</v>
      </c>
      <c r="H145" s="43" t="str">
        <f t="shared" ref="H145:H153" si="19">IF($B145="N/A","N/A",IF(G145&gt;10,"No",IF(G145&lt;-10,"No","Yes")))</f>
        <v>N/A</v>
      </c>
      <c r="I145" s="12">
        <v>24.46</v>
      </c>
      <c r="J145" s="12">
        <v>10.89</v>
      </c>
      <c r="K145" s="44" t="s">
        <v>732</v>
      </c>
      <c r="L145" s="9" t="str">
        <f t="shared" si="16"/>
        <v>Yes</v>
      </c>
    </row>
    <row r="146" spans="1:12" x14ac:dyDescent="0.2">
      <c r="A146" s="45" t="s">
        <v>644</v>
      </c>
      <c r="B146" s="34" t="s">
        <v>217</v>
      </c>
      <c r="C146" s="35">
        <v>722</v>
      </c>
      <c r="D146" s="43" t="str">
        <f t="shared" si="17"/>
        <v>N/A</v>
      </c>
      <c r="E146" s="35">
        <v>849</v>
      </c>
      <c r="F146" s="43" t="str">
        <f t="shared" si="18"/>
        <v>N/A</v>
      </c>
      <c r="G146" s="35">
        <v>947</v>
      </c>
      <c r="H146" s="43" t="str">
        <f t="shared" si="19"/>
        <v>N/A</v>
      </c>
      <c r="I146" s="12">
        <v>17.59</v>
      </c>
      <c r="J146" s="12">
        <v>11.54</v>
      </c>
      <c r="K146" s="44" t="s">
        <v>732</v>
      </c>
      <c r="L146" s="9" t="str">
        <f t="shared" si="16"/>
        <v>Yes</v>
      </c>
    </row>
    <row r="147" spans="1:12" ht="25.5" x14ac:dyDescent="0.2">
      <c r="A147" s="45" t="s">
        <v>1464</v>
      </c>
      <c r="B147" s="34" t="s">
        <v>217</v>
      </c>
      <c r="C147" s="46">
        <v>106180.81856</v>
      </c>
      <c r="D147" s="43" t="str">
        <f t="shared" si="17"/>
        <v>N/A</v>
      </c>
      <c r="E147" s="46">
        <v>112379.92344</v>
      </c>
      <c r="F147" s="43" t="str">
        <f t="shared" si="18"/>
        <v>N/A</v>
      </c>
      <c r="G147" s="46">
        <v>111722.82788</v>
      </c>
      <c r="H147" s="43" t="str">
        <f t="shared" si="19"/>
        <v>N/A</v>
      </c>
      <c r="I147" s="12">
        <v>5.8380000000000001</v>
      </c>
      <c r="J147" s="12">
        <v>-0.58499999999999996</v>
      </c>
      <c r="K147" s="44" t="s">
        <v>732</v>
      </c>
      <c r="L147" s="9" t="str">
        <f t="shared" si="16"/>
        <v>Yes</v>
      </c>
    </row>
    <row r="148" spans="1:12" ht="25.5" x14ac:dyDescent="0.2">
      <c r="A148" s="45" t="s">
        <v>645</v>
      </c>
      <c r="B148" s="34" t="s">
        <v>217</v>
      </c>
      <c r="C148" s="46">
        <v>50461445</v>
      </c>
      <c r="D148" s="43" t="str">
        <f t="shared" si="17"/>
        <v>N/A</v>
      </c>
      <c r="E148" s="46">
        <v>56654369</v>
      </c>
      <c r="F148" s="43" t="str">
        <f t="shared" si="18"/>
        <v>N/A</v>
      </c>
      <c r="G148" s="46">
        <v>62158419</v>
      </c>
      <c r="H148" s="43" t="str">
        <f t="shared" si="19"/>
        <v>N/A</v>
      </c>
      <c r="I148" s="12">
        <v>12.27</v>
      </c>
      <c r="J148" s="12">
        <v>9.7149999999999999</v>
      </c>
      <c r="K148" s="44" t="s">
        <v>732</v>
      </c>
      <c r="L148" s="9" t="str">
        <f t="shared" si="16"/>
        <v>Yes</v>
      </c>
    </row>
    <row r="149" spans="1:12" x14ac:dyDescent="0.2">
      <c r="A149" s="45" t="s">
        <v>646</v>
      </c>
      <c r="B149" s="34" t="s">
        <v>217</v>
      </c>
      <c r="C149" s="35">
        <v>12464</v>
      </c>
      <c r="D149" s="43" t="str">
        <f t="shared" si="17"/>
        <v>N/A</v>
      </c>
      <c r="E149" s="35">
        <v>15198</v>
      </c>
      <c r="F149" s="43" t="str">
        <f t="shared" si="18"/>
        <v>N/A</v>
      </c>
      <c r="G149" s="35">
        <v>13735</v>
      </c>
      <c r="H149" s="43" t="str">
        <f t="shared" si="19"/>
        <v>N/A</v>
      </c>
      <c r="I149" s="12">
        <v>21.94</v>
      </c>
      <c r="J149" s="12">
        <v>-9.6300000000000008</v>
      </c>
      <c r="K149" s="44" t="s">
        <v>732</v>
      </c>
      <c r="L149" s="9" t="str">
        <f t="shared" si="16"/>
        <v>Yes</v>
      </c>
    </row>
    <row r="150" spans="1:12" ht="25.5" x14ac:dyDescent="0.2">
      <c r="A150" s="45" t="s">
        <v>1465</v>
      </c>
      <c r="B150" s="34" t="s">
        <v>217</v>
      </c>
      <c r="C150" s="46">
        <v>4048.5754974000001</v>
      </c>
      <c r="D150" s="43" t="str">
        <f t="shared" si="17"/>
        <v>N/A</v>
      </c>
      <c r="E150" s="46">
        <v>3727.7516120999999</v>
      </c>
      <c r="F150" s="43" t="str">
        <f t="shared" si="18"/>
        <v>N/A</v>
      </c>
      <c r="G150" s="46">
        <v>4525.5492537</v>
      </c>
      <c r="H150" s="43" t="str">
        <f t="shared" si="19"/>
        <v>N/A</v>
      </c>
      <c r="I150" s="12">
        <v>-7.92</v>
      </c>
      <c r="J150" s="12">
        <v>21.4</v>
      </c>
      <c r="K150" s="44" t="s">
        <v>732</v>
      </c>
      <c r="L150" s="9" t="str">
        <f t="shared" si="16"/>
        <v>Yes</v>
      </c>
    </row>
    <row r="151" spans="1:12" ht="25.5" x14ac:dyDescent="0.2">
      <c r="A151" s="45" t="s">
        <v>647</v>
      </c>
      <c r="B151" s="34" t="s">
        <v>217</v>
      </c>
      <c r="C151" s="46">
        <v>0</v>
      </c>
      <c r="D151" s="43" t="str">
        <f t="shared" si="17"/>
        <v>N/A</v>
      </c>
      <c r="E151" s="46">
        <v>0</v>
      </c>
      <c r="F151" s="43" t="str">
        <f t="shared" si="18"/>
        <v>N/A</v>
      </c>
      <c r="G151" s="46">
        <v>0</v>
      </c>
      <c r="H151" s="43" t="str">
        <f t="shared" si="19"/>
        <v>N/A</v>
      </c>
      <c r="I151" s="12" t="s">
        <v>1743</v>
      </c>
      <c r="J151" s="12" t="s">
        <v>1743</v>
      </c>
      <c r="K151" s="44" t="s">
        <v>732</v>
      </c>
      <c r="L151" s="9" t="str">
        <f t="shared" si="16"/>
        <v>N/A</v>
      </c>
    </row>
    <row r="152" spans="1:12" x14ac:dyDescent="0.2">
      <c r="A152" s="45" t="s">
        <v>648</v>
      </c>
      <c r="B152" s="34" t="s">
        <v>217</v>
      </c>
      <c r="C152" s="35">
        <v>0</v>
      </c>
      <c r="D152" s="43" t="str">
        <f t="shared" si="17"/>
        <v>N/A</v>
      </c>
      <c r="E152" s="35">
        <v>0</v>
      </c>
      <c r="F152" s="43" t="str">
        <f t="shared" si="18"/>
        <v>N/A</v>
      </c>
      <c r="G152" s="35">
        <v>0</v>
      </c>
      <c r="H152" s="43" t="str">
        <f t="shared" si="19"/>
        <v>N/A</v>
      </c>
      <c r="I152" s="12" t="s">
        <v>1743</v>
      </c>
      <c r="J152" s="12" t="s">
        <v>1743</v>
      </c>
      <c r="K152" s="44" t="s">
        <v>732</v>
      </c>
      <c r="L152" s="9" t="str">
        <f t="shared" si="16"/>
        <v>N/A</v>
      </c>
    </row>
    <row r="153" spans="1:12" ht="25.5" x14ac:dyDescent="0.2">
      <c r="A153" s="45" t="s">
        <v>1466</v>
      </c>
      <c r="B153" s="34" t="s">
        <v>217</v>
      </c>
      <c r="C153" s="46" t="s">
        <v>1743</v>
      </c>
      <c r="D153" s="43" t="str">
        <f t="shared" si="17"/>
        <v>N/A</v>
      </c>
      <c r="E153" s="46" t="s">
        <v>1743</v>
      </c>
      <c r="F153" s="43" t="str">
        <f t="shared" si="18"/>
        <v>N/A</v>
      </c>
      <c r="G153" s="46" t="s">
        <v>1743</v>
      </c>
      <c r="H153" s="43" t="str">
        <f t="shared" si="19"/>
        <v>N/A</v>
      </c>
      <c r="I153" s="12" t="s">
        <v>1743</v>
      </c>
      <c r="J153" s="12" t="s">
        <v>1743</v>
      </c>
      <c r="K153" s="44" t="s">
        <v>732</v>
      </c>
      <c r="L153" s="9" t="str">
        <f t="shared" si="16"/>
        <v>N/A</v>
      </c>
    </row>
    <row r="154" spans="1:12" x14ac:dyDescent="0.2">
      <c r="A154" s="45" t="s">
        <v>1532</v>
      </c>
      <c r="B154" s="34" t="s">
        <v>217</v>
      </c>
      <c r="C154" s="46">
        <v>5100.7678947000004</v>
      </c>
      <c r="D154" s="43" t="str">
        <f t="shared" ref="D154:D173" si="20">IF($B154="N/A","N/A",IF(C154&gt;10,"No",IF(C154&lt;-10,"No","Yes")))</f>
        <v>N/A</v>
      </c>
      <c r="E154" s="46">
        <v>4893.6607381000003</v>
      </c>
      <c r="F154" s="43" t="str">
        <f t="shared" ref="F154:F173" si="21">IF($B154="N/A","N/A",IF(E154&gt;10,"No",IF(E154&lt;-10,"No","Yes")))</f>
        <v>N/A</v>
      </c>
      <c r="G154" s="46">
        <v>4026.997026</v>
      </c>
      <c r="H154" s="43" t="str">
        <f t="shared" ref="H154:H173" si="22">IF($B154="N/A","N/A",IF(G154&gt;10,"No",IF(G154&lt;-10,"No","Yes")))</f>
        <v>N/A</v>
      </c>
      <c r="I154" s="12">
        <v>-4.0599999999999996</v>
      </c>
      <c r="J154" s="12">
        <v>-17.7</v>
      </c>
      <c r="K154" s="44" t="s">
        <v>732</v>
      </c>
      <c r="L154" s="9" t="str">
        <f t="shared" ref="L154:L173" si="23">IF(J154="Div by 0", "N/A", IF(K154="N/A","N/A", IF(J154&gt;VALUE(MID(K154,1,2)), "No", IF(J154&lt;-1*VALUE(MID(K154,1,2)), "No", "Yes"))))</f>
        <v>Yes</v>
      </c>
    </row>
    <row r="155" spans="1:12" x14ac:dyDescent="0.2">
      <c r="A155" s="50" t="s">
        <v>1533</v>
      </c>
      <c r="B155" s="34" t="s">
        <v>217</v>
      </c>
      <c r="C155" s="46">
        <v>1708.0748543</v>
      </c>
      <c r="D155" s="43" t="str">
        <f t="shared" si="20"/>
        <v>N/A</v>
      </c>
      <c r="E155" s="46">
        <v>1700.4360978</v>
      </c>
      <c r="F155" s="43" t="str">
        <f t="shared" si="21"/>
        <v>N/A</v>
      </c>
      <c r="G155" s="46">
        <v>1405.0215424999999</v>
      </c>
      <c r="H155" s="43" t="str">
        <f t="shared" si="22"/>
        <v>N/A</v>
      </c>
      <c r="I155" s="12">
        <v>-0.44700000000000001</v>
      </c>
      <c r="J155" s="12">
        <v>-17.399999999999999</v>
      </c>
      <c r="K155" s="44" t="s">
        <v>732</v>
      </c>
      <c r="L155" s="9" t="str">
        <f t="shared" si="23"/>
        <v>Yes</v>
      </c>
    </row>
    <row r="156" spans="1:12" ht="25.5" x14ac:dyDescent="0.2">
      <c r="A156" s="50" t="s">
        <v>1534</v>
      </c>
      <c r="B156" s="34" t="s">
        <v>217</v>
      </c>
      <c r="C156" s="46">
        <v>6974.8556784000002</v>
      </c>
      <c r="D156" s="43" t="str">
        <f t="shared" si="20"/>
        <v>N/A</v>
      </c>
      <c r="E156" s="46">
        <v>6648.9996510999999</v>
      </c>
      <c r="F156" s="43" t="str">
        <f t="shared" si="21"/>
        <v>N/A</v>
      </c>
      <c r="G156" s="46">
        <v>5948.7507654999999</v>
      </c>
      <c r="H156" s="43" t="str">
        <f t="shared" si="22"/>
        <v>N/A</v>
      </c>
      <c r="I156" s="12">
        <v>-4.67</v>
      </c>
      <c r="J156" s="12">
        <v>-10.5</v>
      </c>
      <c r="K156" s="44" t="s">
        <v>732</v>
      </c>
      <c r="L156" s="9" t="str">
        <f t="shared" si="23"/>
        <v>Yes</v>
      </c>
    </row>
    <row r="157" spans="1:12" x14ac:dyDescent="0.2">
      <c r="A157" s="50" t="s">
        <v>1535</v>
      </c>
      <c r="B157" s="34" t="s">
        <v>217</v>
      </c>
      <c r="C157" s="46">
        <v>2288.9425836999999</v>
      </c>
      <c r="D157" s="43" t="str">
        <f t="shared" si="20"/>
        <v>N/A</v>
      </c>
      <c r="E157" s="46">
        <v>1730.3768969</v>
      </c>
      <c r="F157" s="43" t="str">
        <f t="shared" si="21"/>
        <v>N/A</v>
      </c>
      <c r="G157" s="46">
        <v>1464.2925726000001</v>
      </c>
      <c r="H157" s="43" t="str">
        <f t="shared" si="22"/>
        <v>N/A</v>
      </c>
      <c r="I157" s="12">
        <v>-24.4</v>
      </c>
      <c r="J157" s="12">
        <v>-15.4</v>
      </c>
      <c r="K157" s="44" t="s">
        <v>732</v>
      </c>
      <c r="L157" s="9" t="str">
        <f t="shared" si="23"/>
        <v>Yes</v>
      </c>
    </row>
    <row r="158" spans="1:12" x14ac:dyDescent="0.2">
      <c r="A158" s="50" t="s">
        <v>1536</v>
      </c>
      <c r="B158" s="34" t="s">
        <v>217</v>
      </c>
      <c r="C158" s="46">
        <v>1488.6901306</v>
      </c>
      <c r="D158" s="43" t="str">
        <f t="shared" si="20"/>
        <v>N/A</v>
      </c>
      <c r="E158" s="46">
        <v>1616.3452477999999</v>
      </c>
      <c r="F158" s="43" t="str">
        <f t="shared" si="21"/>
        <v>N/A</v>
      </c>
      <c r="G158" s="46">
        <v>1203.9505796999999</v>
      </c>
      <c r="H158" s="43" t="str">
        <f t="shared" si="22"/>
        <v>N/A</v>
      </c>
      <c r="I158" s="12">
        <v>8.5749999999999993</v>
      </c>
      <c r="J158" s="12">
        <v>-25.5</v>
      </c>
      <c r="K158" s="44" t="s">
        <v>732</v>
      </c>
      <c r="L158" s="9" t="str">
        <f t="shared" si="23"/>
        <v>Yes</v>
      </c>
    </row>
    <row r="159" spans="1:12" x14ac:dyDescent="0.2">
      <c r="A159" s="45" t="s">
        <v>1537</v>
      </c>
      <c r="B159" s="34" t="s">
        <v>217</v>
      </c>
      <c r="C159" s="46">
        <v>4619.6629794</v>
      </c>
      <c r="D159" s="43" t="str">
        <f t="shared" si="20"/>
        <v>N/A</v>
      </c>
      <c r="E159" s="46">
        <v>5566.2029604999998</v>
      </c>
      <c r="F159" s="43" t="str">
        <f t="shared" si="21"/>
        <v>N/A</v>
      </c>
      <c r="G159" s="46">
        <v>4549.8153605999996</v>
      </c>
      <c r="H159" s="43" t="str">
        <f t="shared" si="22"/>
        <v>N/A</v>
      </c>
      <c r="I159" s="12">
        <v>20.49</v>
      </c>
      <c r="J159" s="12">
        <v>-18.3</v>
      </c>
      <c r="K159" s="44" t="s">
        <v>732</v>
      </c>
      <c r="L159" s="9" t="str">
        <f t="shared" si="23"/>
        <v>Yes</v>
      </c>
    </row>
    <row r="160" spans="1:12" x14ac:dyDescent="0.2">
      <c r="A160" s="50" t="s">
        <v>1538</v>
      </c>
      <c r="B160" s="34" t="s">
        <v>217</v>
      </c>
      <c r="C160" s="46">
        <v>13094.575212</v>
      </c>
      <c r="D160" s="43" t="str">
        <f t="shared" si="20"/>
        <v>N/A</v>
      </c>
      <c r="E160" s="46">
        <v>15549.538662000001</v>
      </c>
      <c r="F160" s="43" t="str">
        <f t="shared" si="21"/>
        <v>N/A</v>
      </c>
      <c r="G160" s="46">
        <v>16792.145561000001</v>
      </c>
      <c r="H160" s="43" t="str">
        <f t="shared" si="22"/>
        <v>N/A</v>
      </c>
      <c r="I160" s="12">
        <v>18.75</v>
      </c>
      <c r="J160" s="12">
        <v>7.9909999999999997</v>
      </c>
      <c r="K160" s="44" t="s">
        <v>732</v>
      </c>
      <c r="L160" s="9" t="str">
        <f t="shared" si="23"/>
        <v>Yes</v>
      </c>
    </row>
    <row r="161" spans="1:12" ht="25.5" x14ac:dyDescent="0.2">
      <c r="A161" s="50" t="s">
        <v>1539</v>
      </c>
      <c r="B161" s="34" t="s">
        <v>217</v>
      </c>
      <c r="C161" s="46">
        <v>3335.468543</v>
      </c>
      <c r="D161" s="43" t="str">
        <f t="shared" si="20"/>
        <v>N/A</v>
      </c>
      <c r="E161" s="46">
        <v>3978.0775358000001</v>
      </c>
      <c r="F161" s="43" t="str">
        <f t="shared" si="21"/>
        <v>N/A</v>
      </c>
      <c r="G161" s="46">
        <v>3695.5097059</v>
      </c>
      <c r="H161" s="43" t="str">
        <f t="shared" si="22"/>
        <v>N/A</v>
      </c>
      <c r="I161" s="12">
        <v>19.27</v>
      </c>
      <c r="J161" s="12">
        <v>-7.1</v>
      </c>
      <c r="K161" s="44" t="s">
        <v>732</v>
      </c>
      <c r="L161" s="9" t="str">
        <f t="shared" si="23"/>
        <v>Yes</v>
      </c>
    </row>
    <row r="162" spans="1:12" x14ac:dyDescent="0.2">
      <c r="A162" s="50" t="s">
        <v>1540</v>
      </c>
      <c r="B162" s="34" t="s">
        <v>217</v>
      </c>
      <c r="C162" s="46">
        <v>281.04842685</v>
      </c>
      <c r="D162" s="43" t="str">
        <f t="shared" si="20"/>
        <v>N/A</v>
      </c>
      <c r="E162" s="46">
        <v>203.55574480999999</v>
      </c>
      <c r="F162" s="43" t="str">
        <f t="shared" si="21"/>
        <v>N/A</v>
      </c>
      <c r="G162" s="46">
        <v>163.49805203</v>
      </c>
      <c r="H162" s="43" t="str">
        <f t="shared" si="22"/>
        <v>N/A</v>
      </c>
      <c r="I162" s="12">
        <v>-27.6</v>
      </c>
      <c r="J162" s="12">
        <v>-19.7</v>
      </c>
      <c r="K162" s="44" t="s">
        <v>732</v>
      </c>
      <c r="L162" s="9" t="str">
        <f t="shared" si="23"/>
        <v>Yes</v>
      </c>
    </row>
    <row r="163" spans="1:12" x14ac:dyDescent="0.2">
      <c r="A163" s="50" t="s">
        <v>1541</v>
      </c>
      <c r="B163" s="34" t="s">
        <v>217</v>
      </c>
      <c r="C163" s="46">
        <v>951.96952104000002</v>
      </c>
      <c r="D163" s="43" t="str">
        <f t="shared" si="20"/>
        <v>N/A</v>
      </c>
      <c r="E163" s="46">
        <v>1335.9439480000001</v>
      </c>
      <c r="F163" s="43" t="str">
        <f t="shared" si="21"/>
        <v>N/A</v>
      </c>
      <c r="G163" s="46">
        <v>54.701370183999998</v>
      </c>
      <c r="H163" s="43" t="str">
        <f t="shared" si="22"/>
        <v>N/A</v>
      </c>
      <c r="I163" s="12">
        <v>40.33</v>
      </c>
      <c r="J163" s="12">
        <v>-95.9</v>
      </c>
      <c r="K163" s="44" t="s">
        <v>732</v>
      </c>
      <c r="L163" s="9" t="str">
        <f t="shared" si="23"/>
        <v>No</v>
      </c>
    </row>
    <row r="164" spans="1:12" x14ac:dyDescent="0.2">
      <c r="A164" s="45" t="s">
        <v>1542</v>
      </c>
      <c r="B164" s="34" t="s">
        <v>217</v>
      </c>
      <c r="C164" s="46">
        <v>1706.3435363000001</v>
      </c>
      <c r="D164" s="43" t="str">
        <f t="shared" si="20"/>
        <v>N/A</v>
      </c>
      <c r="E164" s="46">
        <v>1605.4995590999999</v>
      </c>
      <c r="F164" s="43" t="str">
        <f t="shared" si="21"/>
        <v>N/A</v>
      </c>
      <c r="G164" s="46">
        <v>1484.3626588</v>
      </c>
      <c r="H164" s="43" t="str">
        <f t="shared" si="22"/>
        <v>N/A</v>
      </c>
      <c r="I164" s="12">
        <v>-5.91</v>
      </c>
      <c r="J164" s="12">
        <v>-7.55</v>
      </c>
      <c r="K164" s="44" t="s">
        <v>732</v>
      </c>
      <c r="L164" s="9" t="str">
        <f t="shared" si="23"/>
        <v>Yes</v>
      </c>
    </row>
    <row r="165" spans="1:12" x14ac:dyDescent="0.2">
      <c r="A165" s="50" t="s">
        <v>1543</v>
      </c>
      <c r="B165" s="34" t="s">
        <v>217</v>
      </c>
      <c r="C165" s="46">
        <v>203.06871867999999</v>
      </c>
      <c r="D165" s="43" t="str">
        <f t="shared" si="20"/>
        <v>N/A</v>
      </c>
      <c r="E165" s="46">
        <v>214.43659855999999</v>
      </c>
      <c r="F165" s="43" t="str">
        <f t="shared" si="21"/>
        <v>N/A</v>
      </c>
      <c r="G165" s="46">
        <v>254.77207808</v>
      </c>
      <c r="H165" s="43" t="str">
        <f t="shared" si="22"/>
        <v>N/A</v>
      </c>
      <c r="I165" s="12">
        <v>5.5979999999999999</v>
      </c>
      <c r="J165" s="12">
        <v>18.809999999999999</v>
      </c>
      <c r="K165" s="44" t="s">
        <v>732</v>
      </c>
      <c r="L165" s="9" t="str">
        <f t="shared" si="23"/>
        <v>Yes</v>
      </c>
    </row>
    <row r="166" spans="1:12" x14ac:dyDescent="0.2">
      <c r="A166" s="50" t="s">
        <v>1544</v>
      </c>
      <c r="B166" s="34" t="s">
        <v>217</v>
      </c>
      <c r="C166" s="46">
        <v>2421.0619249000001</v>
      </c>
      <c r="D166" s="43" t="str">
        <f t="shared" si="20"/>
        <v>N/A</v>
      </c>
      <c r="E166" s="46">
        <v>2223.9475825999998</v>
      </c>
      <c r="F166" s="43" t="str">
        <f t="shared" si="21"/>
        <v>N/A</v>
      </c>
      <c r="G166" s="46">
        <v>2271.9811080999998</v>
      </c>
      <c r="H166" s="43" t="str">
        <f t="shared" si="22"/>
        <v>N/A</v>
      </c>
      <c r="I166" s="12">
        <v>-8.14</v>
      </c>
      <c r="J166" s="12">
        <v>2.16</v>
      </c>
      <c r="K166" s="44" t="s">
        <v>732</v>
      </c>
      <c r="L166" s="9" t="str">
        <f t="shared" si="23"/>
        <v>Yes</v>
      </c>
    </row>
    <row r="167" spans="1:12" x14ac:dyDescent="0.2">
      <c r="A167" s="50" t="s">
        <v>1545</v>
      </c>
      <c r="B167" s="34" t="s">
        <v>217</v>
      </c>
      <c r="C167" s="46">
        <v>352.81905175999998</v>
      </c>
      <c r="D167" s="43" t="str">
        <f t="shared" si="20"/>
        <v>N/A</v>
      </c>
      <c r="E167" s="46">
        <v>354.7536389</v>
      </c>
      <c r="F167" s="43" t="str">
        <f t="shared" si="21"/>
        <v>N/A</v>
      </c>
      <c r="G167" s="46">
        <v>362.96908382999999</v>
      </c>
      <c r="H167" s="43" t="str">
        <f t="shared" si="22"/>
        <v>N/A</v>
      </c>
      <c r="I167" s="12">
        <v>0.54830000000000001</v>
      </c>
      <c r="J167" s="12">
        <v>2.3159999999999998</v>
      </c>
      <c r="K167" s="44" t="s">
        <v>732</v>
      </c>
      <c r="L167" s="9" t="str">
        <f t="shared" si="23"/>
        <v>Yes</v>
      </c>
    </row>
    <row r="168" spans="1:12" x14ac:dyDescent="0.2">
      <c r="A168" s="50" t="s">
        <v>1546</v>
      </c>
      <c r="B168" s="34" t="s">
        <v>217</v>
      </c>
      <c r="C168" s="46">
        <v>1775.5137881000001</v>
      </c>
      <c r="D168" s="43" t="str">
        <f t="shared" si="20"/>
        <v>N/A</v>
      </c>
      <c r="E168" s="46">
        <v>1886.9508530000001</v>
      </c>
      <c r="F168" s="43" t="str">
        <f t="shared" si="21"/>
        <v>N/A</v>
      </c>
      <c r="G168" s="46">
        <v>546.09977748999995</v>
      </c>
      <c r="H168" s="43" t="str">
        <f t="shared" si="22"/>
        <v>N/A</v>
      </c>
      <c r="I168" s="12">
        <v>6.2759999999999998</v>
      </c>
      <c r="J168" s="12">
        <v>-71.099999999999994</v>
      </c>
      <c r="K168" s="44" t="s">
        <v>732</v>
      </c>
      <c r="L168" s="9" t="str">
        <f t="shared" si="23"/>
        <v>No</v>
      </c>
    </row>
    <row r="169" spans="1:12" x14ac:dyDescent="0.2">
      <c r="A169" s="45" t="s">
        <v>1547</v>
      </c>
      <c r="B169" s="34" t="s">
        <v>217</v>
      </c>
      <c r="C169" s="46">
        <v>12038.570206</v>
      </c>
      <c r="D169" s="43" t="str">
        <f t="shared" si="20"/>
        <v>N/A</v>
      </c>
      <c r="E169" s="46">
        <v>12250.132399</v>
      </c>
      <c r="F169" s="43" t="str">
        <f t="shared" si="21"/>
        <v>N/A</v>
      </c>
      <c r="G169" s="46">
        <v>9624.6916626999991</v>
      </c>
      <c r="H169" s="43" t="str">
        <f t="shared" si="22"/>
        <v>N/A</v>
      </c>
      <c r="I169" s="12">
        <v>1.7569999999999999</v>
      </c>
      <c r="J169" s="12">
        <v>-21.4</v>
      </c>
      <c r="K169" s="44" t="s">
        <v>732</v>
      </c>
      <c r="L169" s="9" t="str">
        <f t="shared" si="23"/>
        <v>Yes</v>
      </c>
    </row>
    <row r="170" spans="1:12" x14ac:dyDescent="0.2">
      <c r="A170" s="50" t="s">
        <v>1548</v>
      </c>
      <c r="B170" s="34" t="s">
        <v>217</v>
      </c>
      <c r="C170" s="46">
        <v>14467.767972</v>
      </c>
      <c r="D170" s="43" t="str">
        <f t="shared" si="20"/>
        <v>N/A</v>
      </c>
      <c r="E170" s="46">
        <v>15445.197015</v>
      </c>
      <c r="F170" s="43" t="str">
        <f t="shared" si="21"/>
        <v>N/A</v>
      </c>
      <c r="G170" s="46">
        <v>4060.3287313000001</v>
      </c>
      <c r="H170" s="43" t="str">
        <f t="shared" si="22"/>
        <v>N/A</v>
      </c>
      <c r="I170" s="12">
        <v>6.7560000000000002</v>
      </c>
      <c r="J170" s="12">
        <v>-73.7</v>
      </c>
      <c r="K170" s="44" t="s">
        <v>732</v>
      </c>
      <c r="L170" s="9" t="str">
        <f t="shared" si="23"/>
        <v>No</v>
      </c>
    </row>
    <row r="171" spans="1:12" x14ac:dyDescent="0.2">
      <c r="A171" s="50" t="s">
        <v>1549</v>
      </c>
      <c r="B171" s="34" t="s">
        <v>217</v>
      </c>
      <c r="C171" s="46">
        <v>13096.986212</v>
      </c>
      <c r="D171" s="43" t="str">
        <f t="shared" si="20"/>
        <v>N/A</v>
      </c>
      <c r="E171" s="46">
        <v>13601.094834</v>
      </c>
      <c r="F171" s="43" t="str">
        <f t="shared" si="21"/>
        <v>N/A</v>
      </c>
      <c r="G171" s="46">
        <v>14671.282424999999</v>
      </c>
      <c r="H171" s="43" t="str">
        <f t="shared" si="22"/>
        <v>N/A</v>
      </c>
      <c r="I171" s="12">
        <v>3.8490000000000002</v>
      </c>
      <c r="J171" s="12">
        <v>7.8680000000000003</v>
      </c>
      <c r="K171" s="44" t="s">
        <v>732</v>
      </c>
      <c r="L171" s="9" t="str">
        <f t="shared" si="23"/>
        <v>Yes</v>
      </c>
    </row>
    <row r="172" spans="1:12" x14ac:dyDescent="0.2">
      <c r="A172" s="50" t="s">
        <v>1550</v>
      </c>
      <c r="B172" s="34" t="s">
        <v>217</v>
      </c>
      <c r="C172" s="46">
        <v>7090.3671161000002</v>
      </c>
      <c r="D172" s="43" t="str">
        <f t="shared" si="20"/>
        <v>N/A</v>
      </c>
      <c r="E172" s="46">
        <v>3805.7860019</v>
      </c>
      <c r="F172" s="43" t="str">
        <f t="shared" si="21"/>
        <v>N/A</v>
      </c>
      <c r="G172" s="46">
        <v>2887.0742742000002</v>
      </c>
      <c r="H172" s="43" t="str">
        <f t="shared" si="22"/>
        <v>N/A</v>
      </c>
      <c r="I172" s="12">
        <v>-46.3</v>
      </c>
      <c r="J172" s="12">
        <v>-24.1</v>
      </c>
      <c r="K172" s="44" t="s">
        <v>732</v>
      </c>
      <c r="L172" s="9" t="str">
        <f t="shared" si="23"/>
        <v>Yes</v>
      </c>
    </row>
    <row r="173" spans="1:12" x14ac:dyDescent="0.2">
      <c r="A173" s="50" t="s">
        <v>1551</v>
      </c>
      <c r="B173" s="34" t="s">
        <v>217</v>
      </c>
      <c r="C173" s="46">
        <v>2989.4767778999999</v>
      </c>
      <c r="D173" s="43" t="str">
        <f t="shared" si="20"/>
        <v>N/A</v>
      </c>
      <c r="E173" s="46">
        <v>2568.9825344999999</v>
      </c>
      <c r="F173" s="43" t="str">
        <f t="shared" si="21"/>
        <v>N/A</v>
      </c>
      <c r="G173" s="46">
        <v>918.76823983999998</v>
      </c>
      <c r="H173" s="43" t="str">
        <f t="shared" si="22"/>
        <v>N/A</v>
      </c>
      <c r="I173" s="12">
        <v>-14.1</v>
      </c>
      <c r="J173" s="12">
        <v>-64.2</v>
      </c>
      <c r="K173" s="44" t="s">
        <v>732</v>
      </c>
      <c r="L173" s="9" t="str">
        <f t="shared" si="23"/>
        <v>No</v>
      </c>
    </row>
    <row r="174" spans="1:12" x14ac:dyDescent="0.2">
      <c r="A174" s="45" t="s">
        <v>372</v>
      </c>
      <c r="B174" s="34" t="s">
        <v>217</v>
      </c>
      <c r="C174" s="8">
        <v>20.397764939999998</v>
      </c>
      <c r="D174" s="43" t="str">
        <f t="shared" ref="D174:D203" si="24">IF($B174="N/A","N/A",IF(C174&gt;10,"No",IF(C174&lt;-10,"No","Yes")))</f>
        <v>N/A</v>
      </c>
      <c r="E174" s="8">
        <v>22.279131723999999</v>
      </c>
      <c r="F174" s="43" t="str">
        <f t="shared" ref="F174:F203" si="25">IF($B174="N/A","N/A",IF(E174&gt;10,"No",IF(E174&lt;-10,"No","Yes")))</f>
        <v>N/A</v>
      </c>
      <c r="G174" s="8">
        <v>19.446871430000002</v>
      </c>
      <c r="H174" s="43" t="str">
        <f t="shared" ref="H174:H203" si="26">IF($B174="N/A","N/A",IF(G174&gt;10,"No",IF(G174&lt;-10,"No","Yes")))</f>
        <v>N/A</v>
      </c>
      <c r="I174" s="12">
        <v>9.2230000000000008</v>
      </c>
      <c r="J174" s="12">
        <v>-12.7</v>
      </c>
      <c r="K174" s="44" t="s">
        <v>732</v>
      </c>
      <c r="L174" s="9" t="str">
        <f t="shared" ref="L174:L203" si="27">IF(J174="Div by 0", "N/A", IF(K174="N/A","N/A", IF(J174&gt;VALUE(MID(K174,1,2)), "No", IF(J174&lt;-1*VALUE(MID(K174,1,2)), "No", "Yes"))))</f>
        <v>Yes</v>
      </c>
    </row>
    <row r="175" spans="1:12" x14ac:dyDescent="0.2">
      <c r="A175" s="50" t="s">
        <v>483</v>
      </c>
      <c r="B175" s="34" t="s">
        <v>217</v>
      </c>
      <c r="C175" s="8">
        <v>20.134983127000002</v>
      </c>
      <c r="D175" s="43" t="str">
        <f t="shared" si="24"/>
        <v>N/A</v>
      </c>
      <c r="E175" s="8">
        <v>22.806490385</v>
      </c>
      <c r="F175" s="43" t="str">
        <f t="shared" si="25"/>
        <v>N/A</v>
      </c>
      <c r="G175" s="8">
        <v>21.506784099000001</v>
      </c>
      <c r="H175" s="43" t="str">
        <f t="shared" si="26"/>
        <v>N/A</v>
      </c>
      <c r="I175" s="12">
        <v>13.27</v>
      </c>
      <c r="J175" s="12">
        <v>-5.7</v>
      </c>
      <c r="K175" s="44" t="s">
        <v>732</v>
      </c>
      <c r="L175" s="9" t="str">
        <f t="shared" si="27"/>
        <v>Yes</v>
      </c>
    </row>
    <row r="176" spans="1:12" x14ac:dyDescent="0.2">
      <c r="A176" s="50" t="s">
        <v>484</v>
      </c>
      <c r="B176" s="34" t="s">
        <v>217</v>
      </c>
      <c r="C176" s="8">
        <v>23.172376584999999</v>
      </c>
      <c r="D176" s="43" t="str">
        <f t="shared" si="24"/>
        <v>N/A</v>
      </c>
      <c r="E176" s="8">
        <v>25.301625141999999</v>
      </c>
      <c r="F176" s="43" t="str">
        <f t="shared" si="25"/>
        <v>N/A</v>
      </c>
      <c r="G176" s="8">
        <v>24.478594951000002</v>
      </c>
      <c r="H176" s="43" t="str">
        <f t="shared" si="26"/>
        <v>N/A</v>
      </c>
      <c r="I176" s="12">
        <v>9.1890000000000001</v>
      </c>
      <c r="J176" s="12">
        <v>-3.25</v>
      </c>
      <c r="K176" s="44" t="s">
        <v>732</v>
      </c>
      <c r="L176" s="9" t="str">
        <f t="shared" si="27"/>
        <v>Yes</v>
      </c>
    </row>
    <row r="177" spans="1:12" x14ac:dyDescent="0.2">
      <c r="A177" s="50" t="s">
        <v>485</v>
      </c>
      <c r="B177" s="34" t="s">
        <v>217</v>
      </c>
      <c r="C177" s="8">
        <v>11.845730028</v>
      </c>
      <c r="D177" s="43" t="str">
        <f t="shared" si="24"/>
        <v>N/A</v>
      </c>
      <c r="E177" s="8">
        <v>10.792815113</v>
      </c>
      <c r="F177" s="43" t="str">
        <f t="shared" si="25"/>
        <v>N/A</v>
      </c>
      <c r="G177" s="8">
        <v>8.7847178585000005</v>
      </c>
      <c r="H177" s="43" t="str">
        <f t="shared" si="26"/>
        <v>N/A</v>
      </c>
      <c r="I177" s="12">
        <v>-8.89</v>
      </c>
      <c r="J177" s="12">
        <v>-18.600000000000001</v>
      </c>
      <c r="K177" s="44" t="s">
        <v>732</v>
      </c>
      <c r="L177" s="9" t="str">
        <f t="shared" si="27"/>
        <v>Yes</v>
      </c>
    </row>
    <row r="178" spans="1:12" x14ac:dyDescent="0.2">
      <c r="A178" s="50" t="s">
        <v>486</v>
      </c>
      <c r="B178" s="34" t="s">
        <v>217</v>
      </c>
      <c r="C178" s="8">
        <v>9.1436865021999996</v>
      </c>
      <c r="D178" s="43" t="str">
        <f t="shared" si="24"/>
        <v>N/A</v>
      </c>
      <c r="E178" s="8">
        <v>8.0422420795999994</v>
      </c>
      <c r="F178" s="43" t="str">
        <f t="shared" si="25"/>
        <v>N/A</v>
      </c>
      <c r="G178" s="8">
        <v>6.95631807</v>
      </c>
      <c r="H178" s="43" t="str">
        <f t="shared" si="26"/>
        <v>N/A</v>
      </c>
      <c r="I178" s="12">
        <v>-12</v>
      </c>
      <c r="J178" s="12">
        <v>-13.5</v>
      </c>
      <c r="K178" s="44" t="s">
        <v>732</v>
      </c>
      <c r="L178" s="9" t="str">
        <f t="shared" si="27"/>
        <v>Yes</v>
      </c>
    </row>
    <row r="179" spans="1:12" x14ac:dyDescent="0.2">
      <c r="A179" s="45" t="s">
        <v>1552</v>
      </c>
      <c r="B179" s="34" t="s">
        <v>217</v>
      </c>
      <c r="C179" s="8">
        <v>7.8246046027</v>
      </c>
      <c r="D179" s="43" t="str">
        <f t="shared" si="24"/>
        <v>N/A</v>
      </c>
      <c r="E179" s="8">
        <v>7.7146770229000001</v>
      </c>
      <c r="F179" s="43" t="str">
        <f t="shared" si="25"/>
        <v>N/A</v>
      </c>
      <c r="G179" s="8">
        <v>7.1577390954000002</v>
      </c>
      <c r="H179" s="43" t="str">
        <f t="shared" si="26"/>
        <v>N/A</v>
      </c>
      <c r="I179" s="12">
        <v>-1.4</v>
      </c>
      <c r="J179" s="12">
        <v>-7.22</v>
      </c>
      <c r="K179" s="44" t="s">
        <v>732</v>
      </c>
      <c r="L179" s="9" t="str">
        <f t="shared" si="27"/>
        <v>Yes</v>
      </c>
    </row>
    <row r="180" spans="1:12" x14ac:dyDescent="0.2">
      <c r="A180" s="50" t="s">
        <v>1553</v>
      </c>
      <c r="B180" s="34" t="s">
        <v>217</v>
      </c>
      <c r="C180" s="8">
        <v>24.092442989999999</v>
      </c>
      <c r="D180" s="43" t="str">
        <f t="shared" si="24"/>
        <v>N/A</v>
      </c>
      <c r="E180" s="8">
        <v>23.076923077</v>
      </c>
      <c r="F180" s="43" t="str">
        <f t="shared" si="25"/>
        <v>N/A</v>
      </c>
      <c r="G180" s="8">
        <v>26.588907403</v>
      </c>
      <c r="H180" s="43" t="str">
        <f t="shared" si="26"/>
        <v>N/A</v>
      </c>
      <c r="I180" s="12">
        <v>-4.22</v>
      </c>
      <c r="J180" s="12">
        <v>15.22</v>
      </c>
      <c r="K180" s="44" t="s">
        <v>732</v>
      </c>
      <c r="L180" s="9" t="str">
        <f t="shared" si="27"/>
        <v>Yes</v>
      </c>
    </row>
    <row r="181" spans="1:12" x14ac:dyDescent="0.2">
      <c r="A181" s="50" t="s">
        <v>1554</v>
      </c>
      <c r="B181" s="34" t="s">
        <v>217</v>
      </c>
      <c r="C181" s="8">
        <v>4.9785690735000001</v>
      </c>
      <c r="D181" s="43" t="str">
        <f t="shared" si="24"/>
        <v>N/A</v>
      </c>
      <c r="E181" s="8">
        <v>4.9248480971999999</v>
      </c>
      <c r="F181" s="43" t="str">
        <f t="shared" si="25"/>
        <v>N/A</v>
      </c>
      <c r="G181" s="8">
        <v>5.5751343232000004</v>
      </c>
      <c r="H181" s="43" t="str">
        <f t="shared" si="26"/>
        <v>N/A</v>
      </c>
      <c r="I181" s="12">
        <v>-1.08</v>
      </c>
      <c r="J181" s="12">
        <v>13.2</v>
      </c>
      <c r="K181" s="44" t="s">
        <v>732</v>
      </c>
      <c r="L181" s="9" t="str">
        <f t="shared" si="27"/>
        <v>Yes</v>
      </c>
    </row>
    <row r="182" spans="1:12" x14ac:dyDescent="0.2">
      <c r="A182" s="50" t="s">
        <v>1555</v>
      </c>
      <c r="B182" s="34" t="s">
        <v>217</v>
      </c>
      <c r="C182" s="8">
        <v>0.95693779899999998</v>
      </c>
      <c r="D182" s="43" t="str">
        <f t="shared" si="24"/>
        <v>N/A</v>
      </c>
      <c r="E182" s="8">
        <v>0.92908021060000001</v>
      </c>
      <c r="F182" s="43" t="str">
        <f t="shared" si="25"/>
        <v>N/A</v>
      </c>
      <c r="G182" s="8">
        <v>0.92999874319999998</v>
      </c>
      <c r="H182" s="43" t="str">
        <f t="shared" si="26"/>
        <v>N/A</v>
      </c>
      <c r="I182" s="12">
        <v>-2.91</v>
      </c>
      <c r="J182" s="12">
        <v>9.8900000000000002E-2</v>
      </c>
      <c r="K182" s="44" t="s">
        <v>732</v>
      </c>
      <c r="L182" s="9" t="str">
        <f t="shared" si="27"/>
        <v>Yes</v>
      </c>
    </row>
    <row r="183" spans="1:12" x14ac:dyDescent="0.2">
      <c r="A183" s="50" t="s">
        <v>1556</v>
      </c>
      <c r="B183" s="34" t="s">
        <v>217</v>
      </c>
      <c r="C183" s="8">
        <v>1.7416545718000001</v>
      </c>
      <c r="D183" s="43" t="str">
        <f t="shared" si="24"/>
        <v>N/A</v>
      </c>
      <c r="E183" s="8">
        <v>2.193338749</v>
      </c>
      <c r="F183" s="43" t="str">
        <f t="shared" si="25"/>
        <v>N/A</v>
      </c>
      <c r="G183" s="8">
        <v>0.25764141000000002</v>
      </c>
      <c r="H183" s="43" t="str">
        <f t="shared" si="26"/>
        <v>N/A</v>
      </c>
      <c r="I183" s="12">
        <v>25.93</v>
      </c>
      <c r="J183" s="12">
        <v>-88.3</v>
      </c>
      <c r="K183" s="44" t="s">
        <v>732</v>
      </c>
      <c r="L183" s="9" t="str">
        <f t="shared" si="27"/>
        <v>No</v>
      </c>
    </row>
    <row r="184" spans="1:12" x14ac:dyDescent="0.2">
      <c r="A184" s="45" t="s">
        <v>97</v>
      </c>
      <c r="B184" s="34" t="s">
        <v>217</v>
      </c>
      <c r="C184" s="8">
        <v>50.402500236999998</v>
      </c>
      <c r="D184" s="43" t="str">
        <f t="shared" si="24"/>
        <v>N/A</v>
      </c>
      <c r="E184" s="8">
        <v>52.094707415999999</v>
      </c>
      <c r="F184" s="43" t="str">
        <f t="shared" si="25"/>
        <v>N/A</v>
      </c>
      <c r="G184" s="8">
        <v>50.109214328999997</v>
      </c>
      <c r="H184" s="43" t="str">
        <f t="shared" si="26"/>
        <v>N/A</v>
      </c>
      <c r="I184" s="12">
        <v>3.3570000000000002</v>
      </c>
      <c r="J184" s="12">
        <v>-3.81</v>
      </c>
      <c r="K184" s="44" t="s">
        <v>732</v>
      </c>
      <c r="L184" s="9" t="str">
        <f t="shared" si="27"/>
        <v>Yes</v>
      </c>
    </row>
    <row r="185" spans="1:12" x14ac:dyDescent="0.2">
      <c r="A185" s="50" t="s">
        <v>487</v>
      </c>
      <c r="B185" s="34" t="s">
        <v>217</v>
      </c>
      <c r="C185" s="8">
        <v>35.422844871999999</v>
      </c>
      <c r="D185" s="43" t="str">
        <f t="shared" si="24"/>
        <v>N/A</v>
      </c>
      <c r="E185" s="8">
        <v>35.697115384999996</v>
      </c>
      <c r="F185" s="43" t="str">
        <f t="shared" si="25"/>
        <v>N/A</v>
      </c>
      <c r="G185" s="8">
        <v>35.717686264999998</v>
      </c>
      <c r="H185" s="43" t="str">
        <f t="shared" si="26"/>
        <v>N/A</v>
      </c>
      <c r="I185" s="12">
        <v>0.77429999999999999</v>
      </c>
      <c r="J185" s="12">
        <v>5.7599999999999998E-2</v>
      </c>
      <c r="K185" s="44" t="s">
        <v>732</v>
      </c>
      <c r="L185" s="9" t="str">
        <f t="shared" si="27"/>
        <v>Yes</v>
      </c>
    </row>
    <row r="186" spans="1:12" x14ac:dyDescent="0.2">
      <c r="A186" s="50" t="s">
        <v>488</v>
      </c>
      <c r="B186" s="34" t="s">
        <v>217</v>
      </c>
      <c r="C186" s="8">
        <v>60.057548781999998</v>
      </c>
      <c r="D186" s="43" t="str">
        <f t="shared" si="24"/>
        <v>N/A</v>
      </c>
      <c r="E186" s="8">
        <v>62.150768962000001</v>
      </c>
      <c r="F186" s="43" t="str">
        <f t="shared" si="25"/>
        <v>N/A</v>
      </c>
      <c r="G186" s="8">
        <v>63.674966779999998</v>
      </c>
      <c r="H186" s="43" t="str">
        <f t="shared" si="26"/>
        <v>N/A</v>
      </c>
      <c r="I186" s="12">
        <v>3.4849999999999999</v>
      </c>
      <c r="J186" s="12">
        <v>2.452</v>
      </c>
      <c r="K186" s="44" t="s">
        <v>732</v>
      </c>
      <c r="L186" s="9" t="str">
        <f t="shared" si="27"/>
        <v>Yes</v>
      </c>
    </row>
    <row r="187" spans="1:12" x14ac:dyDescent="0.2">
      <c r="A187" s="50" t="s">
        <v>489</v>
      </c>
      <c r="B187" s="34" t="s">
        <v>217</v>
      </c>
      <c r="C187" s="8">
        <v>31.999420038</v>
      </c>
      <c r="D187" s="43" t="str">
        <f t="shared" si="24"/>
        <v>N/A</v>
      </c>
      <c r="E187" s="8">
        <v>31.186125736000001</v>
      </c>
      <c r="F187" s="43" t="str">
        <f t="shared" si="25"/>
        <v>N/A</v>
      </c>
      <c r="G187" s="8">
        <v>32.122659294000002</v>
      </c>
      <c r="H187" s="43" t="str">
        <f t="shared" si="26"/>
        <v>N/A</v>
      </c>
      <c r="I187" s="12">
        <v>-2.54</v>
      </c>
      <c r="J187" s="12">
        <v>3.0030000000000001</v>
      </c>
      <c r="K187" s="44" t="s">
        <v>732</v>
      </c>
      <c r="L187" s="9" t="str">
        <f t="shared" si="27"/>
        <v>Yes</v>
      </c>
    </row>
    <row r="188" spans="1:12" x14ac:dyDescent="0.2">
      <c r="A188" s="50" t="s">
        <v>490</v>
      </c>
      <c r="B188" s="34" t="s">
        <v>217</v>
      </c>
      <c r="C188" s="8">
        <v>32.728592163000002</v>
      </c>
      <c r="D188" s="43" t="str">
        <f t="shared" si="24"/>
        <v>N/A</v>
      </c>
      <c r="E188" s="8">
        <v>32.940698619000003</v>
      </c>
      <c r="F188" s="43" t="str">
        <f t="shared" si="25"/>
        <v>N/A</v>
      </c>
      <c r="G188" s="8">
        <v>26.033493383</v>
      </c>
      <c r="H188" s="43" t="str">
        <f t="shared" si="26"/>
        <v>N/A</v>
      </c>
      <c r="I188" s="12">
        <v>0.64810000000000001</v>
      </c>
      <c r="J188" s="12">
        <v>-21</v>
      </c>
      <c r="K188" s="44" t="s">
        <v>732</v>
      </c>
      <c r="L188" s="9" t="str">
        <f t="shared" si="27"/>
        <v>Yes</v>
      </c>
    </row>
    <row r="189" spans="1:12" x14ac:dyDescent="0.2">
      <c r="A189" s="45" t="s">
        <v>118</v>
      </c>
      <c r="B189" s="34" t="s">
        <v>217</v>
      </c>
      <c r="C189" s="8">
        <v>77.895634056000006</v>
      </c>
      <c r="D189" s="43" t="str">
        <f t="shared" si="24"/>
        <v>N/A</v>
      </c>
      <c r="E189" s="8">
        <v>79.990994540000003</v>
      </c>
      <c r="F189" s="43" t="str">
        <f t="shared" si="25"/>
        <v>N/A</v>
      </c>
      <c r="G189" s="8">
        <v>76.740708381000005</v>
      </c>
      <c r="H189" s="43" t="str">
        <f t="shared" si="26"/>
        <v>N/A</v>
      </c>
      <c r="I189" s="12">
        <v>2.69</v>
      </c>
      <c r="J189" s="12">
        <v>-4.0599999999999996</v>
      </c>
      <c r="K189" s="44" t="s">
        <v>732</v>
      </c>
      <c r="L189" s="9" t="str">
        <f t="shared" si="27"/>
        <v>Yes</v>
      </c>
    </row>
    <row r="190" spans="1:12" x14ac:dyDescent="0.2">
      <c r="A190" s="50" t="s">
        <v>491</v>
      </c>
      <c r="B190" s="34" t="s">
        <v>217</v>
      </c>
      <c r="C190" s="8">
        <v>83.208917067000002</v>
      </c>
      <c r="D190" s="43" t="str">
        <f t="shared" si="24"/>
        <v>N/A</v>
      </c>
      <c r="E190" s="8">
        <v>84.725560896999994</v>
      </c>
      <c r="F190" s="43" t="str">
        <f t="shared" si="25"/>
        <v>N/A</v>
      </c>
      <c r="G190" s="8">
        <v>82.206617472000005</v>
      </c>
      <c r="H190" s="43" t="str">
        <f t="shared" si="26"/>
        <v>N/A</v>
      </c>
      <c r="I190" s="12">
        <v>1.823</v>
      </c>
      <c r="J190" s="12">
        <v>-2.97</v>
      </c>
      <c r="K190" s="44" t="s">
        <v>732</v>
      </c>
      <c r="L190" s="9" t="str">
        <f t="shared" si="27"/>
        <v>Yes</v>
      </c>
    </row>
    <row r="191" spans="1:12" x14ac:dyDescent="0.2">
      <c r="A191" s="50" t="s">
        <v>492</v>
      </c>
      <c r="B191" s="34" t="s">
        <v>217</v>
      </c>
      <c r="C191" s="8">
        <v>82.882234811000004</v>
      </c>
      <c r="D191" s="43" t="str">
        <f t="shared" si="24"/>
        <v>N/A</v>
      </c>
      <c r="E191" s="8">
        <v>84.975433903999999</v>
      </c>
      <c r="F191" s="43" t="str">
        <f t="shared" si="25"/>
        <v>N/A</v>
      </c>
      <c r="G191" s="8">
        <v>87.596048299000003</v>
      </c>
      <c r="H191" s="43" t="str">
        <f t="shared" si="26"/>
        <v>N/A</v>
      </c>
      <c r="I191" s="12">
        <v>2.5259999999999998</v>
      </c>
      <c r="J191" s="12">
        <v>3.0840000000000001</v>
      </c>
      <c r="K191" s="44" t="s">
        <v>732</v>
      </c>
      <c r="L191" s="9" t="str">
        <f t="shared" si="27"/>
        <v>Yes</v>
      </c>
    </row>
    <row r="192" spans="1:12" x14ac:dyDescent="0.2">
      <c r="A192" s="50" t="s">
        <v>493</v>
      </c>
      <c r="B192" s="34" t="s">
        <v>217</v>
      </c>
      <c r="C192" s="8">
        <v>57.996230245</v>
      </c>
      <c r="D192" s="43" t="str">
        <f t="shared" si="24"/>
        <v>N/A</v>
      </c>
      <c r="E192" s="8">
        <v>57.510065036</v>
      </c>
      <c r="F192" s="43" t="str">
        <f t="shared" si="25"/>
        <v>N/A</v>
      </c>
      <c r="G192" s="8">
        <v>57.835867788999998</v>
      </c>
      <c r="H192" s="43" t="str">
        <f t="shared" si="26"/>
        <v>N/A</v>
      </c>
      <c r="I192" s="12">
        <v>-0.83799999999999997</v>
      </c>
      <c r="J192" s="12">
        <v>0.5665</v>
      </c>
      <c r="K192" s="44" t="s">
        <v>732</v>
      </c>
      <c r="L192" s="9" t="str">
        <f t="shared" si="27"/>
        <v>Yes</v>
      </c>
    </row>
    <row r="193" spans="1:12" x14ac:dyDescent="0.2">
      <c r="A193" s="50" t="s">
        <v>494</v>
      </c>
      <c r="B193" s="34" t="s">
        <v>217</v>
      </c>
      <c r="C193" s="8">
        <v>48.476052250000002</v>
      </c>
      <c r="D193" s="43" t="str">
        <f t="shared" si="24"/>
        <v>N/A</v>
      </c>
      <c r="E193" s="8">
        <v>50.121852152999999</v>
      </c>
      <c r="F193" s="43" t="str">
        <f t="shared" si="25"/>
        <v>N/A</v>
      </c>
      <c r="G193" s="8">
        <v>44.970137018000003</v>
      </c>
      <c r="H193" s="43" t="str">
        <f t="shared" si="26"/>
        <v>N/A</v>
      </c>
      <c r="I193" s="12">
        <v>3.395</v>
      </c>
      <c r="J193" s="12">
        <v>-10.3</v>
      </c>
      <c r="K193" s="44" t="s">
        <v>732</v>
      </c>
      <c r="L193" s="9" t="str">
        <f t="shared" si="27"/>
        <v>Yes</v>
      </c>
    </row>
    <row r="194" spans="1:12" x14ac:dyDescent="0.2">
      <c r="A194" s="45" t="s">
        <v>1557</v>
      </c>
      <c r="B194" s="34" t="s">
        <v>217</v>
      </c>
      <c r="C194" s="35">
        <v>12.244869532999999</v>
      </c>
      <c r="D194" s="43" t="str">
        <f t="shared" si="24"/>
        <v>N/A</v>
      </c>
      <c r="E194" s="35">
        <v>10.358905263</v>
      </c>
      <c r="F194" s="43" t="str">
        <f t="shared" si="25"/>
        <v>N/A</v>
      </c>
      <c r="G194" s="35">
        <v>8.6160359425999999</v>
      </c>
      <c r="H194" s="43" t="str">
        <f t="shared" si="26"/>
        <v>N/A</v>
      </c>
      <c r="I194" s="12">
        <v>-15.4</v>
      </c>
      <c r="J194" s="12">
        <v>-16.8</v>
      </c>
      <c r="K194" s="44" t="s">
        <v>732</v>
      </c>
      <c r="L194" s="9" t="str">
        <f t="shared" si="27"/>
        <v>Yes</v>
      </c>
    </row>
    <row r="195" spans="1:12" x14ac:dyDescent="0.2">
      <c r="A195" s="50" t="s">
        <v>1558</v>
      </c>
      <c r="B195" s="34" t="s">
        <v>217</v>
      </c>
      <c r="C195" s="35">
        <v>3.1508379888000002</v>
      </c>
      <c r="D195" s="43" t="str">
        <f t="shared" si="24"/>
        <v>N/A</v>
      </c>
      <c r="E195" s="35">
        <v>2.0909090908999999</v>
      </c>
      <c r="F195" s="43" t="str">
        <f t="shared" si="25"/>
        <v>N/A</v>
      </c>
      <c r="G195" s="35">
        <v>1.7033757609</v>
      </c>
      <c r="H195" s="43" t="str">
        <f t="shared" si="26"/>
        <v>N/A</v>
      </c>
      <c r="I195" s="12">
        <v>-33.6</v>
      </c>
      <c r="J195" s="12">
        <v>-18.5</v>
      </c>
      <c r="K195" s="44" t="s">
        <v>732</v>
      </c>
      <c r="L195" s="9" t="str">
        <f t="shared" si="27"/>
        <v>Yes</v>
      </c>
    </row>
    <row r="196" spans="1:12" x14ac:dyDescent="0.2">
      <c r="A196" s="50" t="s">
        <v>1559</v>
      </c>
      <c r="B196" s="34" t="s">
        <v>217</v>
      </c>
      <c r="C196" s="35">
        <v>14.811667312999999</v>
      </c>
      <c r="D196" s="43" t="str">
        <f t="shared" si="24"/>
        <v>N/A</v>
      </c>
      <c r="E196" s="35">
        <v>12.293002413</v>
      </c>
      <c r="F196" s="43" t="str">
        <f t="shared" si="25"/>
        <v>N/A</v>
      </c>
      <c r="G196" s="35">
        <v>10.240854378</v>
      </c>
      <c r="H196" s="43" t="str">
        <f t="shared" si="26"/>
        <v>N/A</v>
      </c>
      <c r="I196" s="12">
        <v>-17</v>
      </c>
      <c r="J196" s="12">
        <v>-16.7</v>
      </c>
      <c r="K196" s="44" t="s">
        <v>732</v>
      </c>
      <c r="L196" s="9" t="str">
        <f t="shared" si="27"/>
        <v>Yes</v>
      </c>
    </row>
    <row r="197" spans="1:12" x14ac:dyDescent="0.2">
      <c r="A197" s="50" t="s">
        <v>1560</v>
      </c>
      <c r="B197" s="34" t="s">
        <v>217</v>
      </c>
      <c r="C197" s="35">
        <v>11.598531211999999</v>
      </c>
      <c r="D197" s="43" t="str">
        <f t="shared" si="24"/>
        <v>N/A</v>
      </c>
      <c r="E197" s="35">
        <v>13.645624102999999</v>
      </c>
      <c r="F197" s="43" t="str">
        <f t="shared" si="25"/>
        <v>N/A</v>
      </c>
      <c r="G197" s="35">
        <v>8.4034334764</v>
      </c>
      <c r="H197" s="43" t="str">
        <f t="shared" si="26"/>
        <v>N/A</v>
      </c>
      <c r="I197" s="12">
        <v>17.649999999999999</v>
      </c>
      <c r="J197" s="12">
        <v>-38.4</v>
      </c>
      <c r="K197" s="44" t="s">
        <v>732</v>
      </c>
      <c r="L197" s="9" t="str">
        <f t="shared" si="27"/>
        <v>No</v>
      </c>
    </row>
    <row r="198" spans="1:12" x14ac:dyDescent="0.2">
      <c r="A198" s="50" t="s">
        <v>1561</v>
      </c>
      <c r="B198" s="34" t="s">
        <v>217</v>
      </c>
      <c r="C198" s="35">
        <v>6.6507936507999998</v>
      </c>
      <c r="D198" s="43" t="str">
        <f t="shared" si="24"/>
        <v>N/A</v>
      </c>
      <c r="E198" s="35">
        <v>8.8585858585999997</v>
      </c>
      <c r="F198" s="43" t="str">
        <f t="shared" si="25"/>
        <v>N/A</v>
      </c>
      <c r="G198" s="35">
        <v>6.7154882154999997</v>
      </c>
      <c r="H198" s="43" t="str">
        <f t="shared" si="26"/>
        <v>N/A</v>
      </c>
      <c r="I198" s="12">
        <v>33.200000000000003</v>
      </c>
      <c r="J198" s="12">
        <v>-24.2</v>
      </c>
      <c r="K198" s="44" t="s">
        <v>732</v>
      </c>
      <c r="L198" s="9" t="str">
        <f t="shared" si="27"/>
        <v>Yes</v>
      </c>
    </row>
    <row r="199" spans="1:12" x14ac:dyDescent="0.2">
      <c r="A199" s="45" t="s">
        <v>1562</v>
      </c>
      <c r="B199" s="34" t="s">
        <v>217</v>
      </c>
      <c r="C199" s="35">
        <v>222.25127087999999</v>
      </c>
      <c r="D199" s="43" t="str">
        <f t="shared" si="24"/>
        <v>N/A</v>
      </c>
      <c r="E199" s="35">
        <v>270.30666342000001</v>
      </c>
      <c r="F199" s="43" t="str">
        <f t="shared" si="25"/>
        <v>N/A</v>
      </c>
      <c r="G199" s="35">
        <v>229.10328637999999</v>
      </c>
      <c r="H199" s="43" t="str">
        <f t="shared" si="26"/>
        <v>N/A</v>
      </c>
      <c r="I199" s="12">
        <v>21.62</v>
      </c>
      <c r="J199" s="12">
        <v>-15.2</v>
      </c>
      <c r="K199" s="44" t="s">
        <v>732</v>
      </c>
      <c r="L199" s="9" t="str">
        <f t="shared" si="27"/>
        <v>Yes</v>
      </c>
    </row>
    <row r="200" spans="1:12" x14ac:dyDescent="0.2">
      <c r="A200" s="50" t="s">
        <v>1563</v>
      </c>
      <c r="B200" s="34" t="s">
        <v>217</v>
      </c>
      <c r="C200" s="35">
        <v>234.73514431000001</v>
      </c>
      <c r="D200" s="43" t="str">
        <f t="shared" si="24"/>
        <v>N/A</v>
      </c>
      <c r="E200" s="35">
        <v>285.49956596999999</v>
      </c>
      <c r="F200" s="43" t="str">
        <f t="shared" si="25"/>
        <v>N/A</v>
      </c>
      <c r="G200" s="35">
        <v>261.90823634999998</v>
      </c>
      <c r="H200" s="43" t="str">
        <f t="shared" si="26"/>
        <v>N/A</v>
      </c>
      <c r="I200" s="12">
        <v>21.63</v>
      </c>
      <c r="J200" s="12">
        <v>-8.26</v>
      </c>
      <c r="K200" s="44" t="s">
        <v>732</v>
      </c>
      <c r="L200" s="9" t="str">
        <f t="shared" si="27"/>
        <v>Yes</v>
      </c>
    </row>
    <row r="201" spans="1:12" x14ac:dyDescent="0.2">
      <c r="A201" s="50" t="s">
        <v>1564</v>
      </c>
      <c r="B201" s="34" t="s">
        <v>217</v>
      </c>
      <c r="C201" s="35">
        <v>211.47140277</v>
      </c>
      <c r="D201" s="43" t="str">
        <f t="shared" si="24"/>
        <v>N/A</v>
      </c>
      <c r="E201" s="35">
        <v>258.57910271999998</v>
      </c>
      <c r="F201" s="43" t="str">
        <f t="shared" si="25"/>
        <v>N/A</v>
      </c>
      <c r="G201" s="35">
        <v>201.06632124000001</v>
      </c>
      <c r="H201" s="43" t="str">
        <f t="shared" si="26"/>
        <v>N/A</v>
      </c>
      <c r="I201" s="12">
        <v>22.28</v>
      </c>
      <c r="J201" s="12">
        <v>-22.2</v>
      </c>
      <c r="K201" s="44" t="s">
        <v>732</v>
      </c>
      <c r="L201" s="9" t="str">
        <f t="shared" si="27"/>
        <v>Yes</v>
      </c>
    </row>
    <row r="202" spans="1:12" x14ac:dyDescent="0.2">
      <c r="A202" s="50" t="s">
        <v>1565</v>
      </c>
      <c r="B202" s="34" t="s">
        <v>217</v>
      </c>
      <c r="C202" s="35">
        <v>45.378787879000001</v>
      </c>
      <c r="D202" s="43" t="str">
        <f t="shared" si="24"/>
        <v>N/A</v>
      </c>
      <c r="E202" s="35">
        <v>32.383333333000003</v>
      </c>
      <c r="F202" s="43" t="str">
        <f t="shared" si="25"/>
        <v>N/A</v>
      </c>
      <c r="G202" s="35">
        <v>25.189189189</v>
      </c>
      <c r="H202" s="43" t="str">
        <f t="shared" si="26"/>
        <v>N/A</v>
      </c>
      <c r="I202" s="12">
        <v>-28.6</v>
      </c>
      <c r="J202" s="12">
        <v>-22.2</v>
      </c>
      <c r="K202" s="44" t="s">
        <v>732</v>
      </c>
      <c r="L202" s="9" t="str">
        <f t="shared" si="27"/>
        <v>Yes</v>
      </c>
    </row>
    <row r="203" spans="1:12" x14ac:dyDescent="0.2">
      <c r="A203" s="50" t="s">
        <v>1566</v>
      </c>
      <c r="B203" s="34" t="s">
        <v>217</v>
      </c>
      <c r="C203" s="35">
        <v>225.72916667000001</v>
      </c>
      <c r="D203" s="43" t="str">
        <f t="shared" si="24"/>
        <v>N/A</v>
      </c>
      <c r="E203" s="35">
        <v>254.33333332999999</v>
      </c>
      <c r="F203" s="43" t="str">
        <f t="shared" si="25"/>
        <v>N/A</v>
      </c>
      <c r="G203" s="35">
        <v>43.409090909</v>
      </c>
      <c r="H203" s="43" t="str">
        <f t="shared" si="26"/>
        <v>N/A</v>
      </c>
      <c r="I203" s="12">
        <v>12.67</v>
      </c>
      <c r="J203" s="12">
        <v>-82.9</v>
      </c>
      <c r="K203" s="44" t="s">
        <v>732</v>
      </c>
      <c r="L203" s="9" t="str">
        <f t="shared" si="27"/>
        <v>No</v>
      </c>
    </row>
    <row r="204" spans="1:12" x14ac:dyDescent="0.2">
      <c r="A204" s="45" t="s">
        <v>127</v>
      </c>
      <c r="B204" s="34" t="s">
        <v>217</v>
      </c>
      <c r="C204" s="35">
        <v>11</v>
      </c>
      <c r="D204" s="43" t="str">
        <f t="shared" ref="D204:D214" si="28">IF($B204="N/A","N/A",IF(C204&gt;10,"No",IF(C204&lt;-10,"No","Yes")))</f>
        <v>N/A</v>
      </c>
      <c r="E204" s="35">
        <v>11</v>
      </c>
      <c r="F204" s="43" t="str">
        <f t="shared" ref="F204:F214" si="29">IF($B204="N/A","N/A",IF(E204&gt;10,"No",IF(E204&lt;-10,"No","Yes")))</f>
        <v>N/A</v>
      </c>
      <c r="G204" s="35">
        <v>0</v>
      </c>
      <c r="H204" s="43" t="str">
        <f t="shared" ref="H204:H214" si="30">IF($B204="N/A","N/A",IF(G204&gt;10,"No",IF(G204&lt;-10,"No","Yes")))</f>
        <v>N/A</v>
      </c>
      <c r="I204" s="12">
        <v>-50</v>
      </c>
      <c r="J204" s="12">
        <v>-100</v>
      </c>
      <c r="K204" s="14" t="s">
        <v>217</v>
      </c>
      <c r="L204" s="9" t="str">
        <f t="shared" ref="L204:L214" si="31">IF(J204="Div by 0", "N/A", IF(K204="N/A","N/A", IF(J204&gt;VALUE(MID(K204,1,2)), "No", IF(J204&lt;-1*VALUE(MID(K204,1,2)), "No", "Yes"))))</f>
        <v>N/A</v>
      </c>
    </row>
    <row r="205" spans="1:12" x14ac:dyDescent="0.2">
      <c r="A205" s="45" t="s">
        <v>128</v>
      </c>
      <c r="B205" s="34" t="s">
        <v>217</v>
      </c>
      <c r="C205" s="35">
        <v>57</v>
      </c>
      <c r="D205" s="43" t="str">
        <f t="shared" si="28"/>
        <v>N/A</v>
      </c>
      <c r="E205" s="35">
        <v>23</v>
      </c>
      <c r="F205" s="43" t="str">
        <f t="shared" si="29"/>
        <v>N/A</v>
      </c>
      <c r="G205" s="35">
        <v>11</v>
      </c>
      <c r="H205" s="43" t="str">
        <f t="shared" si="30"/>
        <v>N/A</v>
      </c>
      <c r="I205" s="12">
        <v>-59.6</v>
      </c>
      <c r="J205" s="12">
        <v>-52.2</v>
      </c>
      <c r="K205" s="14" t="s">
        <v>217</v>
      </c>
      <c r="L205" s="9" t="str">
        <f t="shared" si="31"/>
        <v>N/A</v>
      </c>
    </row>
    <row r="206" spans="1:12" ht="25.5" x14ac:dyDescent="0.2">
      <c r="A206" s="45" t="s">
        <v>1614</v>
      </c>
      <c r="B206" s="34" t="s">
        <v>217</v>
      </c>
      <c r="C206" s="35">
        <v>11</v>
      </c>
      <c r="D206" s="43" t="str">
        <f t="shared" si="28"/>
        <v>N/A</v>
      </c>
      <c r="E206" s="35">
        <v>11</v>
      </c>
      <c r="F206" s="43" t="str">
        <f t="shared" si="29"/>
        <v>N/A</v>
      </c>
      <c r="G206" s="35">
        <v>11</v>
      </c>
      <c r="H206" s="43" t="str">
        <f t="shared" si="30"/>
        <v>N/A</v>
      </c>
      <c r="I206" s="12">
        <v>-54.5</v>
      </c>
      <c r="J206" s="12">
        <v>-20</v>
      </c>
      <c r="K206" s="14" t="s">
        <v>217</v>
      </c>
      <c r="L206" s="9" t="str">
        <f t="shared" si="31"/>
        <v>N/A</v>
      </c>
    </row>
    <row r="207" spans="1:12" ht="25.5" x14ac:dyDescent="0.2">
      <c r="A207" s="45" t="s">
        <v>1567</v>
      </c>
      <c r="B207" s="34" t="s">
        <v>217</v>
      </c>
      <c r="C207" s="35">
        <v>23</v>
      </c>
      <c r="D207" s="43" t="str">
        <f t="shared" si="28"/>
        <v>N/A</v>
      </c>
      <c r="E207" s="35">
        <v>133</v>
      </c>
      <c r="F207" s="43" t="str">
        <f t="shared" si="29"/>
        <v>N/A</v>
      </c>
      <c r="G207" s="35">
        <v>37</v>
      </c>
      <c r="H207" s="43" t="str">
        <f t="shared" si="30"/>
        <v>N/A</v>
      </c>
      <c r="I207" s="12">
        <v>478.3</v>
      </c>
      <c r="J207" s="12">
        <v>-72.2</v>
      </c>
      <c r="K207" s="14" t="s">
        <v>217</v>
      </c>
      <c r="L207" s="9" t="str">
        <f t="shared" si="31"/>
        <v>N/A</v>
      </c>
    </row>
    <row r="208" spans="1:12" x14ac:dyDescent="0.2">
      <c r="A208" s="45" t="s">
        <v>1615</v>
      </c>
      <c r="B208" s="34" t="s">
        <v>217</v>
      </c>
      <c r="C208" s="35">
        <v>11</v>
      </c>
      <c r="D208" s="43" t="str">
        <f t="shared" si="28"/>
        <v>N/A</v>
      </c>
      <c r="E208" s="35">
        <v>0</v>
      </c>
      <c r="F208" s="43" t="str">
        <f t="shared" si="29"/>
        <v>N/A</v>
      </c>
      <c r="G208" s="35">
        <v>11</v>
      </c>
      <c r="H208" s="43" t="str">
        <f t="shared" si="30"/>
        <v>N/A</v>
      </c>
      <c r="I208" s="12">
        <v>-100</v>
      </c>
      <c r="J208" s="12" t="s">
        <v>1743</v>
      </c>
      <c r="K208" s="14" t="s">
        <v>217</v>
      </c>
      <c r="L208" s="9" t="str">
        <f t="shared" si="31"/>
        <v>N/A</v>
      </c>
    </row>
    <row r="209" spans="1:12" x14ac:dyDescent="0.2">
      <c r="A209" s="45" t="s">
        <v>1616</v>
      </c>
      <c r="B209" s="34" t="s">
        <v>217</v>
      </c>
      <c r="C209" s="35">
        <v>491</v>
      </c>
      <c r="D209" s="43" t="str">
        <f t="shared" si="28"/>
        <v>N/A</v>
      </c>
      <c r="E209" s="35">
        <v>414</v>
      </c>
      <c r="F209" s="43" t="str">
        <f t="shared" si="29"/>
        <v>N/A</v>
      </c>
      <c r="G209" s="35">
        <v>183</v>
      </c>
      <c r="H209" s="43" t="str">
        <f t="shared" si="30"/>
        <v>N/A</v>
      </c>
      <c r="I209" s="12">
        <v>-15.7</v>
      </c>
      <c r="J209" s="12">
        <v>-55.8</v>
      </c>
      <c r="K209" s="14" t="s">
        <v>217</v>
      </c>
      <c r="L209" s="9" t="str">
        <f t="shared" si="31"/>
        <v>N/A</v>
      </c>
    </row>
    <row r="210" spans="1:12" x14ac:dyDescent="0.2">
      <c r="A210" s="45" t="s">
        <v>125</v>
      </c>
      <c r="B210" s="34" t="s">
        <v>217</v>
      </c>
      <c r="C210" s="46">
        <v>2178143</v>
      </c>
      <c r="D210" s="43" t="str">
        <f t="shared" si="28"/>
        <v>N/A</v>
      </c>
      <c r="E210" s="46">
        <v>8201760</v>
      </c>
      <c r="F210" s="43" t="str">
        <f t="shared" si="29"/>
        <v>N/A</v>
      </c>
      <c r="G210" s="46">
        <v>823821</v>
      </c>
      <c r="H210" s="43" t="str">
        <f t="shared" si="30"/>
        <v>N/A</v>
      </c>
      <c r="I210" s="12">
        <v>276.5</v>
      </c>
      <c r="J210" s="12">
        <v>-90</v>
      </c>
      <c r="K210" s="14" t="s">
        <v>217</v>
      </c>
      <c r="L210" s="9" t="str">
        <f t="shared" si="31"/>
        <v>N/A</v>
      </c>
    </row>
    <row r="211" spans="1:12" x14ac:dyDescent="0.2">
      <c r="A211" s="45" t="s">
        <v>1617</v>
      </c>
      <c r="B211" s="34" t="s">
        <v>217</v>
      </c>
      <c r="C211" s="46">
        <v>843610</v>
      </c>
      <c r="D211" s="43" t="str">
        <f t="shared" si="28"/>
        <v>N/A</v>
      </c>
      <c r="E211" s="46">
        <v>720085</v>
      </c>
      <c r="F211" s="43" t="str">
        <f t="shared" si="29"/>
        <v>N/A</v>
      </c>
      <c r="G211" s="46">
        <v>751326</v>
      </c>
      <c r="H211" s="43" t="str">
        <f t="shared" si="30"/>
        <v>N/A</v>
      </c>
      <c r="I211" s="12">
        <v>-14.6</v>
      </c>
      <c r="J211" s="12">
        <v>4.3390000000000004</v>
      </c>
      <c r="K211" s="14" t="s">
        <v>217</v>
      </c>
      <c r="L211" s="9" t="str">
        <f t="shared" si="31"/>
        <v>N/A</v>
      </c>
    </row>
    <row r="212" spans="1:12" x14ac:dyDescent="0.2">
      <c r="A212" s="45" t="s">
        <v>1568</v>
      </c>
      <c r="B212" s="34" t="s">
        <v>217</v>
      </c>
      <c r="C212" s="46">
        <v>324191</v>
      </c>
      <c r="D212" s="43" t="str">
        <f t="shared" si="28"/>
        <v>N/A</v>
      </c>
      <c r="E212" s="46">
        <v>597492</v>
      </c>
      <c r="F212" s="43" t="str">
        <f t="shared" si="29"/>
        <v>N/A</v>
      </c>
      <c r="G212" s="46">
        <v>311128</v>
      </c>
      <c r="H212" s="43" t="str">
        <f t="shared" si="30"/>
        <v>N/A</v>
      </c>
      <c r="I212" s="12">
        <v>84.3</v>
      </c>
      <c r="J212" s="12">
        <v>-47.9</v>
      </c>
      <c r="K212" s="14" t="s">
        <v>217</v>
      </c>
      <c r="L212" s="9" t="str">
        <f t="shared" si="31"/>
        <v>N/A</v>
      </c>
    </row>
    <row r="213" spans="1:12" x14ac:dyDescent="0.2">
      <c r="A213" s="45" t="s">
        <v>1618</v>
      </c>
      <c r="B213" s="34" t="s">
        <v>217</v>
      </c>
      <c r="C213" s="46">
        <v>473675</v>
      </c>
      <c r="D213" s="43" t="str">
        <f t="shared" si="28"/>
        <v>N/A</v>
      </c>
      <c r="E213" s="46">
        <v>195798</v>
      </c>
      <c r="F213" s="43" t="str">
        <f t="shared" si="29"/>
        <v>N/A</v>
      </c>
      <c r="G213" s="46">
        <v>210716</v>
      </c>
      <c r="H213" s="43" t="str">
        <f t="shared" si="30"/>
        <v>N/A</v>
      </c>
      <c r="I213" s="12">
        <v>-58.7</v>
      </c>
      <c r="J213" s="12">
        <v>7.6189999999999998</v>
      </c>
      <c r="K213" s="14" t="s">
        <v>217</v>
      </c>
      <c r="L213" s="9" t="str">
        <f t="shared" si="31"/>
        <v>N/A</v>
      </c>
    </row>
    <row r="214" spans="1:12" x14ac:dyDescent="0.2">
      <c r="A214" s="50" t="s">
        <v>1619</v>
      </c>
      <c r="B214" s="34" t="s">
        <v>217</v>
      </c>
      <c r="C214" s="46">
        <v>2178143</v>
      </c>
      <c r="D214" s="43" t="str">
        <f t="shared" si="28"/>
        <v>N/A</v>
      </c>
      <c r="E214" s="46">
        <v>8163228</v>
      </c>
      <c r="F214" s="43" t="str">
        <f t="shared" si="29"/>
        <v>N/A</v>
      </c>
      <c r="G214" s="46">
        <v>448339</v>
      </c>
      <c r="H214" s="43" t="str">
        <f t="shared" si="30"/>
        <v>N/A</v>
      </c>
      <c r="I214" s="12">
        <v>274.8</v>
      </c>
      <c r="J214" s="12">
        <v>-94.5</v>
      </c>
      <c r="K214" s="14" t="s">
        <v>217</v>
      </c>
      <c r="L214" s="9" t="str">
        <f t="shared" si="31"/>
        <v>N/A</v>
      </c>
    </row>
    <row r="215" spans="1:12" ht="25.5" x14ac:dyDescent="0.2">
      <c r="A215" s="45" t="s">
        <v>1382</v>
      </c>
      <c r="B215" s="34" t="s">
        <v>217</v>
      </c>
      <c r="C215" s="46">
        <v>96567</v>
      </c>
      <c r="D215" s="43" t="str">
        <f t="shared" ref="D215:D229" si="32">IF($B215="N/A","N/A",IF(C215&gt;10,"No",IF(C215&lt;-10,"No","Yes")))</f>
        <v>N/A</v>
      </c>
      <c r="E215" s="46">
        <v>103287</v>
      </c>
      <c r="F215" s="43" t="str">
        <f t="shared" ref="F215:F229" si="33">IF($B215="N/A","N/A",IF(E215&gt;10,"No",IF(E215&lt;-10,"No","Yes")))</f>
        <v>N/A</v>
      </c>
      <c r="G215" s="46">
        <v>89715</v>
      </c>
      <c r="H215" s="43" t="str">
        <f t="shared" ref="H215:H229" si="34">IF($B215="N/A","N/A",IF(G215&gt;10,"No",IF(G215&lt;-10,"No","Yes")))</f>
        <v>N/A</v>
      </c>
      <c r="I215" s="12">
        <v>6.9589999999999996</v>
      </c>
      <c r="J215" s="12">
        <v>-13.1</v>
      </c>
      <c r="K215" s="44" t="s">
        <v>732</v>
      </c>
      <c r="L215" s="9" t="str">
        <f t="shared" ref="L215:L229" si="35">IF(J215="Div by 0", "N/A", IF(K215="N/A","N/A", IF(J215&gt;VALUE(MID(K215,1,2)), "No", IF(J215&lt;-1*VALUE(MID(K215,1,2)), "No", "Yes"))))</f>
        <v>Yes</v>
      </c>
    </row>
    <row r="216" spans="1:12" x14ac:dyDescent="0.2">
      <c r="A216" s="45" t="s">
        <v>649</v>
      </c>
      <c r="B216" s="34" t="s">
        <v>217</v>
      </c>
      <c r="C216" s="35">
        <v>293</v>
      </c>
      <c r="D216" s="43" t="str">
        <f t="shared" si="32"/>
        <v>N/A</v>
      </c>
      <c r="E216" s="35">
        <v>398</v>
      </c>
      <c r="F216" s="43" t="str">
        <f t="shared" si="33"/>
        <v>N/A</v>
      </c>
      <c r="G216" s="35">
        <v>458</v>
      </c>
      <c r="H216" s="43" t="str">
        <f t="shared" si="34"/>
        <v>N/A</v>
      </c>
      <c r="I216" s="12">
        <v>35.840000000000003</v>
      </c>
      <c r="J216" s="12">
        <v>15.08</v>
      </c>
      <c r="K216" s="44" t="s">
        <v>732</v>
      </c>
      <c r="L216" s="9" t="str">
        <f t="shared" si="35"/>
        <v>Yes</v>
      </c>
    </row>
    <row r="217" spans="1:12" ht="25.5" x14ac:dyDescent="0.2">
      <c r="A217" s="45" t="s">
        <v>1383</v>
      </c>
      <c r="B217" s="34" t="s">
        <v>217</v>
      </c>
      <c r="C217" s="46">
        <v>329.58020477999997</v>
      </c>
      <c r="D217" s="43" t="str">
        <f t="shared" si="32"/>
        <v>N/A</v>
      </c>
      <c r="E217" s="46">
        <v>259.51507537999998</v>
      </c>
      <c r="F217" s="43" t="str">
        <f t="shared" si="33"/>
        <v>N/A</v>
      </c>
      <c r="G217" s="46">
        <v>195.88427948</v>
      </c>
      <c r="H217" s="43" t="str">
        <f t="shared" si="34"/>
        <v>N/A</v>
      </c>
      <c r="I217" s="12">
        <v>-21.3</v>
      </c>
      <c r="J217" s="12">
        <v>-24.5</v>
      </c>
      <c r="K217" s="44" t="s">
        <v>732</v>
      </c>
      <c r="L217" s="9" t="str">
        <f t="shared" si="35"/>
        <v>Yes</v>
      </c>
    </row>
    <row r="218" spans="1:12" ht="25.5" x14ac:dyDescent="0.2">
      <c r="A218" s="45" t="s">
        <v>1384</v>
      </c>
      <c r="B218" s="34" t="s">
        <v>217</v>
      </c>
      <c r="C218" s="46">
        <v>0</v>
      </c>
      <c r="D218" s="43" t="str">
        <f t="shared" si="32"/>
        <v>N/A</v>
      </c>
      <c r="E218" s="46">
        <v>0</v>
      </c>
      <c r="F218" s="43" t="str">
        <f t="shared" si="33"/>
        <v>N/A</v>
      </c>
      <c r="G218" s="46">
        <v>0</v>
      </c>
      <c r="H218" s="43" t="str">
        <f t="shared" si="34"/>
        <v>N/A</v>
      </c>
      <c r="I218" s="12" t="s">
        <v>1743</v>
      </c>
      <c r="J218" s="12" t="s">
        <v>1743</v>
      </c>
      <c r="K218" s="44" t="s">
        <v>732</v>
      </c>
      <c r="L218" s="9" t="str">
        <f t="shared" si="35"/>
        <v>N/A</v>
      </c>
    </row>
    <row r="219" spans="1:12" x14ac:dyDescent="0.2">
      <c r="A219" s="45" t="s">
        <v>516</v>
      </c>
      <c r="B219" s="34" t="s">
        <v>217</v>
      </c>
      <c r="C219" s="35">
        <v>0</v>
      </c>
      <c r="D219" s="43" t="str">
        <f t="shared" si="32"/>
        <v>N/A</v>
      </c>
      <c r="E219" s="35">
        <v>0</v>
      </c>
      <c r="F219" s="43" t="str">
        <f t="shared" si="33"/>
        <v>N/A</v>
      </c>
      <c r="G219" s="35">
        <v>0</v>
      </c>
      <c r="H219" s="43" t="str">
        <f t="shared" si="34"/>
        <v>N/A</v>
      </c>
      <c r="I219" s="12" t="s">
        <v>1743</v>
      </c>
      <c r="J219" s="12" t="s">
        <v>1743</v>
      </c>
      <c r="K219" s="44" t="s">
        <v>732</v>
      </c>
      <c r="L219" s="9" t="str">
        <f t="shared" si="35"/>
        <v>N/A</v>
      </c>
    </row>
    <row r="220" spans="1:12" ht="25.5" x14ac:dyDescent="0.2">
      <c r="A220" s="45" t="s">
        <v>1385</v>
      </c>
      <c r="B220" s="34" t="s">
        <v>217</v>
      </c>
      <c r="C220" s="46" t="s">
        <v>1743</v>
      </c>
      <c r="D220" s="43" t="str">
        <f t="shared" si="32"/>
        <v>N/A</v>
      </c>
      <c r="E220" s="46" t="s">
        <v>1743</v>
      </c>
      <c r="F220" s="43" t="str">
        <f t="shared" si="33"/>
        <v>N/A</v>
      </c>
      <c r="G220" s="46" t="s">
        <v>1743</v>
      </c>
      <c r="H220" s="43" t="str">
        <f t="shared" si="34"/>
        <v>N/A</v>
      </c>
      <c r="I220" s="12" t="s">
        <v>1743</v>
      </c>
      <c r="J220" s="12" t="s">
        <v>1743</v>
      </c>
      <c r="K220" s="44" t="s">
        <v>732</v>
      </c>
      <c r="L220" s="9" t="str">
        <f t="shared" si="35"/>
        <v>N/A</v>
      </c>
    </row>
    <row r="221" spans="1:12" ht="25.5" x14ac:dyDescent="0.2">
      <c r="A221" s="45" t="s">
        <v>1386</v>
      </c>
      <c r="B221" s="34" t="s">
        <v>217</v>
      </c>
      <c r="C221" s="46">
        <v>6413701</v>
      </c>
      <c r="D221" s="43" t="str">
        <f t="shared" si="32"/>
        <v>N/A</v>
      </c>
      <c r="E221" s="46">
        <v>6732691</v>
      </c>
      <c r="F221" s="43" t="str">
        <f t="shared" si="33"/>
        <v>N/A</v>
      </c>
      <c r="G221" s="46">
        <v>6722261</v>
      </c>
      <c r="H221" s="43" t="str">
        <f t="shared" si="34"/>
        <v>N/A</v>
      </c>
      <c r="I221" s="12">
        <v>4.9740000000000002</v>
      </c>
      <c r="J221" s="12">
        <v>-0.155</v>
      </c>
      <c r="K221" s="44" t="s">
        <v>732</v>
      </c>
      <c r="L221" s="9" t="str">
        <f t="shared" si="35"/>
        <v>Yes</v>
      </c>
    </row>
    <row r="222" spans="1:12" x14ac:dyDescent="0.2">
      <c r="A222" s="45" t="s">
        <v>517</v>
      </c>
      <c r="B222" s="34" t="s">
        <v>217</v>
      </c>
      <c r="C222" s="35">
        <v>8636</v>
      </c>
      <c r="D222" s="43" t="str">
        <f t="shared" si="32"/>
        <v>N/A</v>
      </c>
      <c r="E222" s="35">
        <v>9972</v>
      </c>
      <c r="F222" s="43" t="str">
        <f t="shared" si="33"/>
        <v>N/A</v>
      </c>
      <c r="G222" s="35">
        <v>11226</v>
      </c>
      <c r="H222" s="43" t="str">
        <f t="shared" si="34"/>
        <v>N/A</v>
      </c>
      <c r="I222" s="12">
        <v>15.47</v>
      </c>
      <c r="J222" s="12">
        <v>12.58</v>
      </c>
      <c r="K222" s="44" t="s">
        <v>732</v>
      </c>
      <c r="L222" s="9" t="str">
        <f t="shared" si="35"/>
        <v>Yes</v>
      </c>
    </row>
    <row r="223" spans="1:12" ht="25.5" x14ac:dyDescent="0.2">
      <c r="A223" s="45" t="s">
        <v>1387</v>
      </c>
      <c r="B223" s="34" t="s">
        <v>217</v>
      </c>
      <c r="C223" s="46">
        <v>742.67033348999996</v>
      </c>
      <c r="D223" s="43" t="str">
        <f t="shared" si="32"/>
        <v>N/A</v>
      </c>
      <c r="E223" s="46">
        <v>675.15954672999999</v>
      </c>
      <c r="F223" s="43" t="str">
        <f t="shared" si="33"/>
        <v>N/A</v>
      </c>
      <c r="G223" s="46">
        <v>598.81177622999996</v>
      </c>
      <c r="H223" s="43" t="str">
        <f t="shared" si="34"/>
        <v>N/A</v>
      </c>
      <c r="I223" s="12">
        <v>-9.09</v>
      </c>
      <c r="J223" s="12">
        <v>-11.3</v>
      </c>
      <c r="K223" s="44" t="s">
        <v>732</v>
      </c>
      <c r="L223" s="9" t="str">
        <f t="shared" si="35"/>
        <v>Yes</v>
      </c>
    </row>
    <row r="224" spans="1:12" ht="25.5" x14ac:dyDescent="0.2">
      <c r="A224" s="45" t="s">
        <v>1388</v>
      </c>
      <c r="B224" s="34" t="s">
        <v>217</v>
      </c>
      <c r="C224" s="46">
        <v>0</v>
      </c>
      <c r="D224" s="43" t="str">
        <f t="shared" si="32"/>
        <v>N/A</v>
      </c>
      <c r="E224" s="46">
        <v>0</v>
      </c>
      <c r="F224" s="43" t="str">
        <f t="shared" si="33"/>
        <v>N/A</v>
      </c>
      <c r="G224" s="46">
        <v>0</v>
      </c>
      <c r="H224" s="43" t="str">
        <f t="shared" si="34"/>
        <v>N/A</v>
      </c>
      <c r="I224" s="12" t="s">
        <v>1743</v>
      </c>
      <c r="J224" s="12" t="s">
        <v>1743</v>
      </c>
      <c r="K224" s="44" t="s">
        <v>732</v>
      </c>
      <c r="L224" s="9" t="str">
        <f t="shared" si="35"/>
        <v>N/A</v>
      </c>
    </row>
    <row r="225" spans="1:12" x14ac:dyDescent="0.2">
      <c r="A225" s="45" t="s">
        <v>518</v>
      </c>
      <c r="B225" s="34" t="s">
        <v>217</v>
      </c>
      <c r="C225" s="35">
        <v>0</v>
      </c>
      <c r="D225" s="43" t="str">
        <f t="shared" si="32"/>
        <v>N/A</v>
      </c>
      <c r="E225" s="35">
        <v>0</v>
      </c>
      <c r="F225" s="43" t="str">
        <f t="shared" si="33"/>
        <v>N/A</v>
      </c>
      <c r="G225" s="35">
        <v>0</v>
      </c>
      <c r="H225" s="43" t="str">
        <f t="shared" si="34"/>
        <v>N/A</v>
      </c>
      <c r="I225" s="12" t="s">
        <v>1743</v>
      </c>
      <c r="J225" s="12" t="s">
        <v>1743</v>
      </c>
      <c r="K225" s="44" t="s">
        <v>732</v>
      </c>
      <c r="L225" s="9" t="str">
        <f t="shared" si="35"/>
        <v>N/A</v>
      </c>
    </row>
    <row r="226" spans="1:12" ht="25.5" x14ac:dyDescent="0.2">
      <c r="A226" s="45" t="s">
        <v>1389</v>
      </c>
      <c r="B226" s="34" t="s">
        <v>217</v>
      </c>
      <c r="C226" s="46" t="s">
        <v>1743</v>
      </c>
      <c r="D226" s="43" t="str">
        <f t="shared" si="32"/>
        <v>N/A</v>
      </c>
      <c r="E226" s="46" t="s">
        <v>1743</v>
      </c>
      <c r="F226" s="43" t="str">
        <f t="shared" si="33"/>
        <v>N/A</v>
      </c>
      <c r="G226" s="46" t="s">
        <v>1743</v>
      </c>
      <c r="H226" s="43" t="str">
        <f t="shared" si="34"/>
        <v>N/A</v>
      </c>
      <c r="I226" s="12" t="s">
        <v>1743</v>
      </c>
      <c r="J226" s="12" t="s">
        <v>1743</v>
      </c>
      <c r="K226" s="44" t="s">
        <v>732</v>
      </c>
      <c r="L226" s="9" t="str">
        <f t="shared" si="35"/>
        <v>N/A</v>
      </c>
    </row>
    <row r="227" spans="1:12" ht="25.5" x14ac:dyDescent="0.2">
      <c r="A227" s="45" t="s">
        <v>1390</v>
      </c>
      <c r="B227" s="34" t="s">
        <v>217</v>
      </c>
      <c r="C227" s="46">
        <v>154533329</v>
      </c>
      <c r="D227" s="43" t="str">
        <f t="shared" si="32"/>
        <v>N/A</v>
      </c>
      <c r="E227" s="46">
        <v>198878071</v>
      </c>
      <c r="F227" s="43" t="str">
        <f t="shared" si="33"/>
        <v>N/A</v>
      </c>
      <c r="G227" s="46">
        <v>211947616</v>
      </c>
      <c r="H227" s="43" t="str">
        <f t="shared" si="34"/>
        <v>N/A</v>
      </c>
      <c r="I227" s="12">
        <v>28.7</v>
      </c>
      <c r="J227" s="12">
        <v>6.5720000000000001</v>
      </c>
      <c r="K227" s="44" t="s">
        <v>732</v>
      </c>
      <c r="L227" s="9" t="str">
        <f t="shared" si="35"/>
        <v>Yes</v>
      </c>
    </row>
    <row r="228" spans="1:12" ht="25.5" x14ac:dyDescent="0.2">
      <c r="A228" s="45" t="s">
        <v>519</v>
      </c>
      <c r="B228" s="34" t="s">
        <v>217</v>
      </c>
      <c r="C228" s="35">
        <v>3407</v>
      </c>
      <c r="D228" s="43" t="str">
        <f t="shared" si="32"/>
        <v>N/A</v>
      </c>
      <c r="E228" s="35">
        <v>4936</v>
      </c>
      <c r="F228" s="43" t="str">
        <f t="shared" si="33"/>
        <v>N/A</v>
      </c>
      <c r="G228" s="35">
        <v>5064</v>
      </c>
      <c r="H228" s="43" t="str">
        <f t="shared" si="34"/>
        <v>N/A</v>
      </c>
      <c r="I228" s="12">
        <v>44.88</v>
      </c>
      <c r="J228" s="12">
        <v>2.593</v>
      </c>
      <c r="K228" s="44" t="s">
        <v>732</v>
      </c>
      <c r="L228" s="9" t="str">
        <f t="shared" si="35"/>
        <v>Yes</v>
      </c>
    </row>
    <row r="229" spans="1:12" ht="25.5" x14ac:dyDescent="0.2">
      <c r="A229" s="45" t="s">
        <v>1391</v>
      </c>
      <c r="B229" s="34" t="s">
        <v>217</v>
      </c>
      <c r="C229" s="46">
        <v>45357.595831999999</v>
      </c>
      <c r="D229" s="43" t="str">
        <f t="shared" si="32"/>
        <v>N/A</v>
      </c>
      <c r="E229" s="46">
        <v>40291.343395000004</v>
      </c>
      <c r="F229" s="43" t="str">
        <f t="shared" si="33"/>
        <v>N/A</v>
      </c>
      <c r="G229" s="46">
        <v>41853.794629000004</v>
      </c>
      <c r="H229" s="43" t="str">
        <f t="shared" si="34"/>
        <v>N/A</v>
      </c>
      <c r="I229" s="12">
        <v>-11.2</v>
      </c>
      <c r="J229" s="12">
        <v>3.8780000000000001</v>
      </c>
      <c r="K229" s="44" t="s">
        <v>732</v>
      </c>
      <c r="L229" s="9" t="str">
        <f t="shared" si="35"/>
        <v>Yes</v>
      </c>
    </row>
    <row r="230" spans="1:12" x14ac:dyDescent="0.2">
      <c r="A230" s="4" t="s">
        <v>1392</v>
      </c>
      <c r="B230" s="34" t="s">
        <v>217</v>
      </c>
      <c r="C230" s="51">
        <v>236440953</v>
      </c>
      <c r="D230" s="43" t="str">
        <f t="shared" ref="D230:D253" si="36">IF($B230="N/A","N/A",IF(C230&gt;10,"No",IF(C230&lt;-10,"No","Yes")))</f>
        <v>N/A</v>
      </c>
      <c r="E230" s="51">
        <v>298728030</v>
      </c>
      <c r="F230" s="43" t="str">
        <f t="shared" ref="F230:F253" si="37">IF($B230="N/A","N/A",IF(E230&gt;10,"No",IF(E230&lt;-10,"No","Yes")))</f>
        <v>N/A</v>
      </c>
      <c r="G230" s="51">
        <v>340989295</v>
      </c>
      <c r="H230" s="43" t="str">
        <f t="shared" ref="H230:H253" si="38">IF($B230="N/A","N/A",IF(G230&gt;10,"No",IF(G230&lt;-10,"No","Yes")))</f>
        <v>N/A</v>
      </c>
      <c r="I230" s="12">
        <v>26.34</v>
      </c>
      <c r="J230" s="12">
        <v>14.15</v>
      </c>
      <c r="K230" s="44" t="s">
        <v>732</v>
      </c>
      <c r="L230" s="9" t="str">
        <f t="shared" ref="L230:L253" si="39">IF(J230="Div by 0", "N/A", IF(K230="N/A","N/A", IF(J230&gt;VALUE(MID(K230,1,2)), "No", IF(J230&lt;-1*VALUE(MID(K230,1,2)), "No", "Yes"))))</f>
        <v>Yes</v>
      </c>
    </row>
    <row r="231" spans="1:12" x14ac:dyDescent="0.2">
      <c r="A231" s="4" t="s">
        <v>1569</v>
      </c>
      <c r="B231" s="34" t="s">
        <v>217</v>
      </c>
      <c r="C231" s="49">
        <v>6160</v>
      </c>
      <c r="D231" s="49" t="str">
        <f t="shared" si="36"/>
        <v>N/A</v>
      </c>
      <c r="E231" s="49">
        <v>7629</v>
      </c>
      <c r="F231" s="49" t="str">
        <f t="shared" si="37"/>
        <v>N/A</v>
      </c>
      <c r="G231" s="49">
        <v>8976</v>
      </c>
      <c r="H231" s="43" t="str">
        <f t="shared" si="38"/>
        <v>N/A</v>
      </c>
      <c r="I231" s="12">
        <v>23.85</v>
      </c>
      <c r="J231" s="12">
        <v>17.66</v>
      </c>
      <c r="K231" s="44" t="s">
        <v>732</v>
      </c>
      <c r="L231" s="9" t="str">
        <f t="shared" si="39"/>
        <v>Yes</v>
      </c>
    </row>
    <row r="232" spans="1:12" x14ac:dyDescent="0.2">
      <c r="A232" s="4" t="s">
        <v>1570</v>
      </c>
      <c r="B232" s="34" t="s">
        <v>217</v>
      </c>
      <c r="C232" s="51">
        <v>38383.271590999997</v>
      </c>
      <c r="D232" s="43" t="str">
        <f t="shared" si="36"/>
        <v>N/A</v>
      </c>
      <c r="E232" s="51">
        <v>39156.905229999997</v>
      </c>
      <c r="F232" s="43" t="str">
        <f t="shared" si="37"/>
        <v>N/A</v>
      </c>
      <c r="G232" s="51">
        <v>37989.003453999998</v>
      </c>
      <c r="H232" s="43" t="str">
        <f t="shared" si="38"/>
        <v>N/A</v>
      </c>
      <c r="I232" s="12">
        <v>2.016</v>
      </c>
      <c r="J232" s="12">
        <v>-2.98</v>
      </c>
      <c r="K232" s="44" t="s">
        <v>732</v>
      </c>
      <c r="L232" s="9" t="str">
        <f t="shared" si="39"/>
        <v>Yes</v>
      </c>
    </row>
    <row r="233" spans="1:12" x14ac:dyDescent="0.2">
      <c r="A233" s="52" t="s">
        <v>1571</v>
      </c>
      <c r="B233" s="34" t="s">
        <v>217</v>
      </c>
      <c r="C233" s="51">
        <v>30711.761369</v>
      </c>
      <c r="D233" s="43" t="str">
        <f t="shared" si="36"/>
        <v>N/A</v>
      </c>
      <c r="E233" s="51">
        <v>31671.767459999999</v>
      </c>
      <c r="F233" s="43" t="str">
        <f t="shared" si="37"/>
        <v>N/A</v>
      </c>
      <c r="G233" s="51">
        <v>19774.965271000001</v>
      </c>
      <c r="H233" s="43" t="str">
        <f t="shared" si="38"/>
        <v>N/A</v>
      </c>
      <c r="I233" s="12">
        <v>3.1259999999999999</v>
      </c>
      <c r="J233" s="12">
        <v>-37.6</v>
      </c>
      <c r="K233" s="44" t="s">
        <v>732</v>
      </c>
      <c r="L233" s="9" t="str">
        <f t="shared" si="39"/>
        <v>No</v>
      </c>
    </row>
    <row r="234" spans="1:12" x14ac:dyDescent="0.2">
      <c r="A234" s="52" t="s">
        <v>1572</v>
      </c>
      <c r="B234" s="34" t="s">
        <v>217</v>
      </c>
      <c r="C234" s="51">
        <v>43285.384857999998</v>
      </c>
      <c r="D234" s="43" t="str">
        <f t="shared" si="36"/>
        <v>N/A</v>
      </c>
      <c r="E234" s="51">
        <v>43254.091568999997</v>
      </c>
      <c r="F234" s="43" t="str">
        <f t="shared" si="37"/>
        <v>N/A</v>
      </c>
      <c r="G234" s="51">
        <v>40464.273292999998</v>
      </c>
      <c r="H234" s="43" t="str">
        <f t="shared" si="38"/>
        <v>N/A</v>
      </c>
      <c r="I234" s="12">
        <v>-7.1999999999999995E-2</v>
      </c>
      <c r="J234" s="12">
        <v>-6.45</v>
      </c>
      <c r="K234" s="44" t="s">
        <v>732</v>
      </c>
      <c r="L234" s="9" t="str">
        <f t="shared" si="39"/>
        <v>Yes</v>
      </c>
    </row>
    <row r="235" spans="1:12" x14ac:dyDescent="0.2">
      <c r="A235" s="52" t="s">
        <v>1573</v>
      </c>
      <c r="B235" s="34" t="s">
        <v>217</v>
      </c>
      <c r="C235" s="51">
        <v>21764.7</v>
      </c>
      <c r="D235" s="43" t="str">
        <f t="shared" si="36"/>
        <v>N/A</v>
      </c>
      <c r="E235" s="51">
        <v>47204.800000000003</v>
      </c>
      <c r="F235" s="43" t="str">
        <f t="shared" si="37"/>
        <v>N/A</v>
      </c>
      <c r="G235" s="51">
        <v>54032.800000000003</v>
      </c>
      <c r="H235" s="43" t="str">
        <f t="shared" si="38"/>
        <v>N/A</v>
      </c>
      <c r="I235" s="12">
        <v>116.9</v>
      </c>
      <c r="J235" s="12">
        <v>14.46</v>
      </c>
      <c r="K235" s="44" t="s">
        <v>732</v>
      </c>
      <c r="L235" s="9" t="str">
        <f t="shared" si="39"/>
        <v>Yes</v>
      </c>
    </row>
    <row r="236" spans="1:12" x14ac:dyDescent="0.2">
      <c r="A236" s="52" t="s">
        <v>1574</v>
      </c>
      <c r="B236" s="34" t="s">
        <v>217</v>
      </c>
      <c r="C236" s="51">
        <v>16096.222222</v>
      </c>
      <c r="D236" s="43" t="str">
        <f t="shared" si="36"/>
        <v>N/A</v>
      </c>
      <c r="E236" s="51">
        <v>17633.822221999999</v>
      </c>
      <c r="F236" s="43" t="str">
        <f t="shared" si="37"/>
        <v>N/A</v>
      </c>
      <c r="G236" s="51">
        <v>15970.62766</v>
      </c>
      <c r="H236" s="43" t="str">
        <f t="shared" si="38"/>
        <v>N/A</v>
      </c>
      <c r="I236" s="12">
        <v>9.5530000000000008</v>
      </c>
      <c r="J236" s="12">
        <v>-9.43</v>
      </c>
      <c r="K236" s="44" t="s">
        <v>732</v>
      </c>
      <c r="L236" s="9" t="str">
        <f t="shared" si="39"/>
        <v>Yes</v>
      </c>
    </row>
    <row r="237" spans="1:12" x14ac:dyDescent="0.2">
      <c r="A237" s="45" t="s">
        <v>1575</v>
      </c>
      <c r="B237" s="34" t="s">
        <v>217</v>
      </c>
      <c r="C237" s="43">
        <v>11.667771568999999</v>
      </c>
      <c r="D237" s="43" t="str">
        <f t="shared" si="36"/>
        <v>N/A</v>
      </c>
      <c r="E237" s="43">
        <v>14.313052288</v>
      </c>
      <c r="F237" s="43" t="str">
        <f t="shared" si="37"/>
        <v>N/A</v>
      </c>
      <c r="G237" s="43">
        <v>15.081658714</v>
      </c>
      <c r="H237" s="43" t="str">
        <f t="shared" si="38"/>
        <v>N/A</v>
      </c>
      <c r="I237" s="12">
        <v>22.67</v>
      </c>
      <c r="J237" s="12">
        <v>5.37</v>
      </c>
      <c r="K237" s="44" t="s">
        <v>732</v>
      </c>
      <c r="L237" s="9" t="str">
        <f t="shared" si="39"/>
        <v>Yes</v>
      </c>
    </row>
    <row r="238" spans="1:12" x14ac:dyDescent="0.2">
      <c r="A238" s="50" t="s">
        <v>1576</v>
      </c>
      <c r="B238" s="34" t="s">
        <v>217</v>
      </c>
      <c r="C238" s="43">
        <v>23.611821249999998</v>
      </c>
      <c r="D238" s="43" t="str">
        <f t="shared" si="36"/>
        <v>N/A</v>
      </c>
      <c r="E238" s="43">
        <v>26.101762821000001</v>
      </c>
      <c r="F238" s="43" t="str">
        <f t="shared" si="37"/>
        <v>N/A</v>
      </c>
      <c r="G238" s="43">
        <v>11.651987622</v>
      </c>
      <c r="H238" s="43" t="str">
        <f t="shared" si="38"/>
        <v>N/A</v>
      </c>
      <c r="I238" s="12">
        <v>10.55</v>
      </c>
      <c r="J238" s="12">
        <v>-55.4</v>
      </c>
      <c r="K238" s="44" t="s">
        <v>732</v>
      </c>
      <c r="L238" s="9" t="str">
        <f t="shared" si="39"/>
        <v>No</v>
      </c>
    </row>
    <row r="239" spans="1:12" x14ac:dyDescent="0.2">
      <c r="A239" s="50" t="s">
        <v>1577</v>
      </c>
      <c r="B239" s="34" t="s">
        <v>217</v>
      </c>
      <c r="C239" s="43">
        <v>11.401852351</v>
      </c>
      <c r="D239" s="43" t="str">
        <f t="shared" si="36"/>
        <v>N/A</v>
      </c>
      <c r="E239" s="43">
        <v>14.414047737000001</v>
      </c>
      <c r="F239" s="43" t="str">
        <f t="shared" si="37"/>
        <v>N/A</v>
      </c>
      <c r="G239" s="43">
        <v>22.756947253</v>
      </c>
      <c r="H239" s="43" t="str">
        <f t="shared" si="38"/>
        <v>N/A</v>
      </c>
      <c r="I239" s="12">
        <v>26.42</v>
      </c>
      <c r="J239" s="12">
        <v>57.88</v>
      </c>
      <c r="K239" s="44" t="s">
        <v>732</v>
      </c>
      <c r="L239" s="9" t="str">
        <f t="shared" si="39"/>
        <v>No</v>
      </c>
    </row>
    <row r="240" spans="1:12" x14ac:dyDescent="0.2">
      <c r="A240" s="50" t="s">
        <v>1578</v>
      </c>
      <c r="B240" s="34" t="s">
        <v>217</v>
      </c>
      <c r="C240" s="43">
        <v>0.28998115120000001</v>
      </c>
      <c r="D240" s="43" t="str">
        <f t="shared" si="36"/>
        <v>N/A</v>
      </c>
      <c r="E240" s="43">
        <v>0.30969340350000002</v>
      </c>
      <c r="F240" s="43" t="str">
        <f t="shared" si="37"/>
        <v>N/A</v>
      </c>
      <c r="G240" s="43">
        <v>0.3141887646</v>
      </c>
      <c r="H240" s="43" t="str">
        <f t="shared" si="38"/>
        <v>N/A</v>
      </c>
      <c r="I240" s="12">
        <v>6.798</v>
      </c>
      <c r="J240" s="12">
        <v>1.452</v>
      </c>
      <c r="K240" s="44" t="s">
        <v>732</v>
      </c>
      <c r="L240" s="9" t="str">
        <f t="shared" si="39"/>
        <v>Yes</v>
      </c>
    </row>
    <row r="241" spans="1:12" x14ac:dyDescent="0.2">
      <c r="A241" s="50" t="s">
        <v>1579</v>
      </c>
      <c r="B241" s="34" t="s">
        <v>217</v>
      </c>
      <c r="C241" s="43">
        <v>0.97968069670000002</v>
      </c>
      <c r="D241" s="43" t="str">
        <f t="shared" si="36"/>
        <v>N/A</v>
      </c>
      <c r="E241" s="43">
        <v>1.8277822908000001</v>
      </c>
      <c r="F241" s="43" t="str">
        <f t="shared" si="37"/>
        <v>N/A</v>
      </c>
      <c r="G241" s="43">
        <v>1.1008314791</v>
      </c>
      <c r="H241" s="43" t="str">
        <f t="shared" si="38"/>
        <v>N/A</v>
      </c>
      <c r="I241" s="12">
        <v>86.57</v>
      </c>
      <c r="J241" s="12">
        <v>-39.799999999999997</v>
      </c>
      <c r="K241" s="44" t="s">
        <v>732</v>
      </c>
      <c r="L241" s="9" t="str">
        <f t="shared" si="39"/>
        <v>No</v>
      </c>
    </row>
    <row r="242" spans="1:12" ht="25.5" x14ac:dyDescent="0.2">
      <c r="A242" s="4" t="s">
        <v>1404</v>
      </c>
      <c r="B242" s="34" t="s">
        <v>217</v>
      </c>
      <c r="C242" s="51">
        <v>154533329</v>
      </c>
      <c r="D242" s="43" t="str">
        <f t="shared" si="36"/>
        <v>N/A</v>
      </c>
      <c r="E242" s="51">
        <v>198878071</v>
      </c>
      <c r="F242" s="43" t="str">
        <f t="shared" si="37"/>
        <v>N/A</v>
      </c>
      <c r="G242" s="51">
        <v>211947616</v>
      </c>
      <c r="H242" s="43" t="str">
        <f t="shared" si="38"/>
        <v>N/A</v>
      </c>
      <c r="I242" s="12">
        <v>28.7</v>
      </c>
      <c r="J242" s="12">
        <v>6.5720000000000001</v>
      </c>
      <c r="K242" s="44" t="s">
        <v>732</v>
      </c>
      <c r="L242" s="9" t="str">
        <f t="shared" si="39"/>
        <v>Yes</v>
      </c>
    </row>
    <row r="243" spans="1:12" x14ac:dyDescent="0.2">
      <c r="A243" s="4" t="s">
        <v>1580</v>
      </c>
      <c r="B243" s="34" t="s">
        <v>217</v>
      </c>
      <c r="C243" s="49">
        <v>3407</v>
      </c>
      <c r="D243" s="49" t="str">
        <f t="shared" si="36"/>
        <v>N/A</v>
      </c>
      <c r="E243" s="49">
        <v>4936</v>
      </c>
      <c r="F243" s="49" t="str">
        <f t="shared" si="37"/>
        <v>N/A</v>
      </c>
      <c r="G243" s="49">
        <v>5064</v>
      </c>
      <c r="H243" s="43" t="str">
        <f t="shared" si="38"/>
        <v>N/A</v>
      </c>
      <c r="I243" s="12">
        <v>44.88</v>
      </c>
      <c r="J243" s="12">
        <v>2.593</v>
      </c>
      <c r="K243" s="44" t="s">
        <v>732</v>
      </c>
      <c r="L243" s="9" t="str">
        <f t="shared" si="39"/>
        <v>Yes</v>
      </c>
    </row>
    <row r="244" spans="1:12" ht="25.5" x14ac:dyDescent="0.2">
      <c r="A244" s="4" t="s">
        <v>1581</v>
      </c>
      <c r="B244" s="34" t="s">
        <v>217</v>
      </c>
      <c r="C244" s="51">
        <v>45357.595831999999</v>
      </c>
      <c r="D244" s="43" t="str">
        <f t="shared" si="36"/>
        <v>N/A</v>
      </c>
      <c r="E244" s="51">
        <v>40291.343395000004</v>
      </c>
      <c r="F244" s="43" t="str">
        <f t="shared" si="37"/>
        <v>N/A</v>
      </c>
      <c r="G244" s="51">
        <v>41853.794629000004</v>
      </c>
      <c r="H244" s="43" t="str">
        <f t="shared" si="38"/>
        <v>N/A</v>
      </c>
      <c r="I244" s="12">
        <v>-11.2</v>
      </c>
      <c r="J244" s="12">
        <v>3.8780000000000001</v>
      </c>
      <c r="K244" s="44" t="s">
        <v>732</v>
      </c>
      <c r="L244" s="9" t="str">
        <f t="shared" si="39"/>
        <v>Yes</v>
      </c>
    </row>
    <row r="245" spans="1:12" ht="25.5" x14ac:dyDescent="0.2">
      <c r="A245" s="52" t="s">
        <v>1582</v>
      </c>
      <c r="B245" s="34" t="s">
        <v>217</v>
      </c>
      <c r="C245" s="51">
        <v>24230.59519</v>
      </c>
      <c r="D245" s="43" t="str">
        <f t="shared" si="36"/>
        <v>N/A</v>
      </c>
      <c r="E245" s="51">
        <v>24883.224999999999</v>
      </c>
      <c r="F245" s="43" t="str">
        <f t="shared" si="37"/>
        <v>N/A</v>
      </c>
      <c r="G245" s="51">
        <v>7437.7019867999998</v>
      </c>
      <c r="H245" s="43" t="str">
        <f t="shared" si="38"/>
        <v>N/A</v>
      </c>
      <c r="I245" s="12">
        <v>2.6930000000000001</v>
      </c>
      <c r="J245" s="12">
        <v>-70.099999999999994</v>
      </c>
      <c r="K245" s="44" t="s">
        <v>732</v>
      </c>
      <c r="L245" s="9" t="str">
        <f t="shared" si="39"/>
        <v>No</v>
      </c>
    </row>
    <row r="246" spans="1:12" ht="25.5" x14ac:dyDescent="0.2">
      <c r="A246" s="52" t="s">
        <v>1583</v>
      </c>
      <c r="B246" s="34" t="s">
        <v>217</v>
      </c>
      <c r="C246" s="51">
        <v>62220.006339</v>
      </c>
      <c r="D246" s="43" t="str">
        <f t="shared" si="36"/>
        <v>N/A</v>
      </c>
      <c r="E246" s="51">
        <v>50120.769615999998</v>
      </c>
      <c r="F246" s="43" t="str">
        <f t="shared" si="37"/>
        <v>N/A</v>
      </c>
      <c r="G246" s="51">
        <v>43991.844448999997</v>
      </c>
      <c r="H246" s="43" t="str">
        <f t="shared" si="38"/>
        <v>N/A</v>
      </c>
      <c r="I246" s="12">
        <v>-19.399999999999999</v>
      </c>
      <c r="J246" s="12">
        <v>-12.2</v>
      </c>
      <c r="K246" s="44" t="s">
        <v>732</v>
      </c>
      <c r="L246" s="9" t="str">
        <f t="shared" si="39"/>
        <v>Yes</v>
      </c>
    </row>
    <row r="247" spans="1:12" ht="25.5" x14ac:dyDescent="0.2">
      <c r="A247" s="52" t="s">
        <v>1584</v>
      </c>
      <c r="B247" s="34" t="s">
        <v>217</v>
      </c>
      <c r="C247" s="51">
        <v>28928.428571</v>
      </c>
      <c r="D247" s="43" t="str">
        <f t="shared" si="36"/>
        <v>N/A</v>
      </c>
      <c r="E247" s="51">
        <v>109958</v>
      </c>
      <c r="F247" s="43" t="str">
        <f t="shared" si="37"/>
        <v>N/A</v>
      </c>
      <c r="G247" s="51">
        <v>96897.692307999998</v>
      </c>
      <c r="H247" s="43" t="str">
        <f t="shared" si="38"/>
        <v>N/A</v>
      </c>
      <c r="I247" s="12">
        <v>280.10000000000002</v>
      </c>
      <c r="J247" s="12">
        <v>-11.9</v>
      </c>
      <c r="K247" s="44" t="s">
        <v>732</v>
      </c>
      <c r="L247" s="9" t="str">
        <f t="shared" si="39"/>
        <v>Yes</v>
      </c>
    </row>
    <row r="248" spans="1:12" ht="25.5" x14ac:dyDescent="0.2">
      <c r="A248" s="52" t="s">
        <v>1585</v>
      </c>
      <c r="B248" s="34" t="s">
        <v>217</v>
      </c>
      <c r="C248" s="51">
        <v>24219.333332999999</v>
      </c>
      <c r="D248" s="43" t="str">
        <f t="shared" si="36"/>
        <v>N/A</v>
      </c>
      <c r="E248" s="51">
        <v>8531.5384615000003</v>
      </c>
      <c r="F248" s="43" t="str">
        <f t="shared" si="37"/>
        <v>N/A</v>
      </c>
      <c r="G248" s="51">
        <v>763.72727272999998</v>
      </c>
      <c r="H248" s="43" t="str">
        <f t="shared" si="38"/>
        <v>N/A</v>
      </c>
      <c r="I248" s="12">
        <v>-64.8</v>
      </c>
      <c r="J248" s="12">
        <v>-91</v>
      </c>
      <c r="K248" s="44" t="s">
        <v>732</v>
      </c>
      <c r="L248" s="9" t="str">
        <f t="shared" si="39"/>
        <v>No</v>
      </c>
    </row>
    <row r="249" spans="1:12" ht="25.5" x14ac:dyDescent="0.2">
      <c r="A249" s="45" t="s">
        <v>1586</v>
      </c>
      <c r="B249" s="34" t="s">
        <v>217</v>
      </c>
      <c r="C249" s="43">
        <v>6.4532626196000002</v>
      </c>
      <c r="D249" s="43" t="str">
        <f t="shared" si="36"/>
        <v>N/A</v>
      </c>
      <c r="E249" s="43">
        <v>9.2606142473999995</v>
      </c>
      <c r="F249" s="43" t="str">
        <f t="shared" si="37"/>
        <v>N/A</v>
      </c>
      <c r="G249" s="43">
        <v>8.5086363331000001</v>
      </c>
      <c r="H249" s="43" t="str">
        <f t="shared" si="38"/>
        <v>N/A</v>
      </c>
      <c r="I249" s="12">
        <v>43.5</v>
      </c>
      <c r="J249" s="12">
        <v>-8.1199999999999992</v>
      </c>
      <c r="K249" s="44" t="s">
        <v>732</v>
      </c>
      <c r="L249" s="9" t="str">
        <f t="shared" si="39"/>
        <v>Yes</v>
      </c>
    </row>
    <row r="250" spans="1:12" ht="25.5" x14ac:dyDescent="0.2">
      <c r="A250" s="50" t="s">
        <v>1587</v>
      </c>
      <c r="B250" s="34" t="s">
        <v>217</v>
      </c>
      <c r="C250" s="43">
        <v>15.308313734</v>
      </c>
      <c r="D250" s="43" t="str">
        <f t="shared" si="36"/>
        <v>N/A</v>
      </c>
      <c r="E250" s="43">
        <v>19.230769231</v>
      </c>
      <c r="F250" s="43" t="str">
        <f t="shared" si="37"/>
        <v>N/A</v>
      </c>
      <c r="G250" s="43">
        <v>3.5943822899</v>
      </c>
      <c r="H250" s="43" t="str">
        <f t="shared" si="38"/>
        <v>N/A</v>
      </c>
      <c r="I250" s="12">
        <v>25.62</v>
      </c>
      <c r="J250" s="12">
        <v>-81.3</v>
      </c>
      <c r="K250" s="44" t="s">
        <v>732</v>
      </c>
      <c r="L250" s="9" t="str">
        <f t="shared" si="39"/>
        <v>No</v>
      </c>
    </row>
    <row r="251" spans="1:12" ht="25.5" x14ac:dyDescent="0.2">
      <c r="A251" s="50" t="s">
        <v>1588</v>
      </c>
      <c r="B251" s="34" t="s">
        <v>217</v>
      </c>
      <c r="C251" s="43">
        <v>5.6739501842999998</v>
      </c>
      <c r="D251" s="43" t="str">
        <f t="shared" si="36"/>
        <v>N/A</v>
      </c>
      <c r="E251" s="43">
        <v>8.7071546936999997</v>
      </c>
      <c r="F251" s="43" t="str">
        <f t="shared" si="37"/>
        <v>N/A</v>
      </c>
      <c r="G251" s="43">
        <v>13.686521463</v>
      </c>
      <c r="H251" s="43" t="str">
        <f t="shared" si="38"/>
        <v>N/A</v>
      </c>
      <c r="I251" s="12">
        <v>53.46</v>
      </c>
      <c r="J251" s="12">
        <v>57.19</v>
      </c>
      <c r="K251" s="44" t="s">
        <v>732</v>
      </c>
      <c r="L251" s="9" t="str">
        <f t="shared" si="39"/>
        <v>No</v>
      </c>
    </row>
    <row r="252" spans="1:12" ht="25.5" x14ac:dyDescent="0.2">
      <c r="A252" s="50" t="s">
        <v>1589</v>
      </c>
      <c r="B252" s="34" t="s">
        <v>217</v>
      </c>
      <c r="C252" s="43">
        <v>0.20298680590000001</v>
      </c>
      <c r="D252" s="43" t="str">
        <f t="shared" si="36"/>
        <v>N/A</v>
      </c>
      <c r="E252" s="43">
        <v>0.1238773614</v>
      </c>
      <c r="F252" s="43" t="str">
        <f t="shared" si="37"/>
        <v>N/A</v>
      </c>
      <c r="G252" s="43">
        <v>0.16337815759999999</v>
      </c>
      <c r="H252" s="43" t="str">
        <f t="shared" si="38"/>
        <v>N/A</v>
      </c>
      <c r="I252" s="12">
        <v>-39</v>
      </c>
      <c r="J252" s="12">
        <v>31.89</v>
      </c>
      <c r="K252" s="44" t="s">
        <v>732</v>
      </c>
      <c r="L252" s="9" t="str">
        <f t="shared" si="39"/>
        <v>No</v>
      </c>
    </row>
    <row r="253" spans="1:12" ht="25.5" x14ac:dyDescent="0.2">
      <c r="A253" s="50" t="s">
        <v>1590</v>
      </c>
      <c r="B253" s="34" t="s">
        <v>217</v>
      </c>
      <c r="C253" s="43">
        <v>0.1088534107</v>
      </c>
      <c r="D253" s="43" t="str">
        <f t="shared" si="36"/>
        <v>N/A</v>
      </c>
      <c r="E253" s="43">
        <v>0.52802599510000003</v>
      </c>
      <c r="F253" s="43" t="str">
        <f t="shared" si="37"/>
        <v>N/A</v>
      </c>
      <c r="G253" s="43">
        <v>0.12882070500000001</v>
      </c>
      <c r="H253" s="43" t="str">
        <f t="shared" si="38"/>
        <v>N/A</v>
      </c>
      <c r="I253" s="12">
        <v>385.1</v>
      </c>
      <c r="J253" s="12">
        <v>-75.599999999999994</v>
      </c>
      <c r="K253" s="44" t="s">
        <v>732</v>
      </c>
      <c r="L253" s="9" t="str">
        <f t="shared" si="39"/>
        <v>No</v>
      </c>
    </row>
    <row r="254" spans="1:12" x14ac:dyDescent="0.2">
      <c r="A254" s="173" t="s">
        <v>1649</v>
      </c>
      <c r="B254" s="174"/>
      <c r="C254" s="174"/>
      <c r="D254" s="174"/>
      <c r="E254" s="174"/>
      <c r="F254" s="174"/>
      <c r="G254" s="174"/>
      <c r="H254" s="174"/>
      <c r="I254" s="174"/>
      <c r="J254" s="174"/>
      <c r="K254" s="174"/>
      <c r="L254" s="175"/>
    </row>
    <row r="255" spans="1:12" x14ac:dyDescent="0.2">
      <c r="A255" s="167" t="s">
        <v>1647</v>
      </c>
      <c r="B255" s="168"/>
      <c r="C255" s="168"/>
      <c r="D255" s="168"/>
      <c r="E255" s="168"/>
      <c r="F255" s="168"/>
      <c r="G255" s="168"/>
      <c r="H255" s="168"/>
      <c r="I255" s="168"/>
      <c r="J255" s="168"/>
      <c r="K255" s="168"/>
      <c r="L255" s="169"/>
    </row>
    <row r="256" spans="1:12" x14ac:dyDescent="0.2">
      <c r="A256" s="55"/>
    </row>
    <row r="257" spans="1:1" x14ac:dyDescent="0.2">
      <c r="A257" s="53"/>
    </row>
    <row r="258" spans="1:1" x14ac:dyDescent="0.2">
      <c r="A258" s="2"/>
    </row>
    <row r="259" spans="1:1" x14ac:dyDescent="0.2">
      <c r="A259" s="2"/>
    </row>
    <row r="260" spans="1:1" x14ac:dyDescent="0.2">
      <c r="A260" s="53"/>
    </row>
    <row r="261" spans="1:1" x14ac:dyDescent="0.2">
      <c r="A261" s="53"/>
    </row>
    <row r="262" spans="1:1" x14ac:dyDescent="0.2">
      <c r="A262" s="53"/>
    </row>
    <row r="263" spans="1:1" x14ac:dyDescent="0.2">
      <c r="A263" s="53"/>
    </row>
    <row r="264" spans="1:1" x14ac:dyDescent="0.2">
      <c r="A264" s="53"/>
    </row>
    <row r="265" spans="1:1" x14ac:dyDescent="0.2">
      <c r="A265" s="53"/>
    </row>
    <row r="266" spans="1:1" x14ac:dyDescent="0.2">
      <c r="A266" s="53"/>
    </row>
    <row r="267" spans="1:1" x14ac:dyDescent="0.2">
      <c r="A267" s="53"/>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25" t="s">
        <v>345</v>
      </c>
      <c r="B6" s="134" t="s">
        <v>217</v>
      </c>
      <c r="C6" s="142">
        <v>7</v>
      </c>
      <c r="D6" s="134" t="s">
        <v>217</v>
      </c>
      <c r="E6" s="142">
        <v>7</v>
      </c>
      <c r="F6" s="134" t="s">
        <v>217</v>
      </c>
      <c r="G6" s="142">
        <v>7</v>
      </c>
      <c r="H6" s="134" t="s">
        <v>217</v>
      </c>
      <c r="I6" s="143" t="s">
        <v>217</v>
      </c>
      <c r="J6" s="143" t="s">
        <v>217</v>
      </c>
      <c r="K6" s="134" t="s">
        <v>217</v>
      </c>
    </row>
    <row r="7" spans="1:11" s="27" customFormat="1" x14ac:dyDescent="0.2">
      <c r="A7" s="28" t="s">
        <v>305</v>
      </c>
      <c r="B7" s="144" t="s">
        <v>217</v>
      </c>
      <c r="C7" s="145">
        <v>23856</v>
      </c>
      <c r="D7" s="146" t="str">
        <f>IF($B7="N/A","N/A",IF(C7&gt;15,"No",IF(C7&lt;-15,"No","Yes")))</f>
        <v>N/A</v>
      </c>
      <c r="E7" s="145">
        <v>29998</v>
      </c>
      <c r="F7" s="146" t="str">
        <f>IF($B7="N/A","N/A",IF(E7&gt;15,"No",IF(E7&lt;-15,"No","Yes")))</f>
        <v>N/A</v>
      </c>
      <c r="G7" s="145">
        <v>34476</v>
      </c>
      <c r="H7" s="146" t="str">
        <f>IF($B7="N/A","N/A",IF(G7&gt;15,"No",IF(G7&lt;-15,"No","Yes")))</f>
        <v>N/A</v>
      </c>
      <c r="I7" s="147">
        <v>25.75</v>
      </c>
      <c r="J7" s="147">
        <v>14.93</v>
      </c>
      <c r="K7" s="146" t="str">
        <f t="shared" ref="K7:K24" si="0">IF(J7="Div by 0", "N/A", IF(J7="N/A","N/A", IF(J7&gt;30, "No", IF(J7&lt;-30, "No", "Yes"))))</f>
        <v>Yes</v>
      </c>
    </row>
    <row r="8" spans="1:11" x14ac:dyDescent="0.2">
      <c r="A8" s="25" t="s">
        <v>365</v>
      </c>
      <c r="B8" s="144" t="s">
        <v>217</v>
      </c>
      <c r="C8" s="145" t="s">
        <v>217</v>
      </c>
      <c r="D8" s="146" t="str">
        <f>IF($B8="N/A","N/A",IF(C8&gt;15,"No",IF(C8&lt;-15,"No","Yes")))</f>
        <v>N/A</v>
      </c>
      <c r="E8" s="145" t="s">
        <v>217</v>
      </c>
      <c r="F8" s="146" t="str">
        <f>IF($B8="N/A","N/A",IF(E8&gt;15,"No",IF(E8&lt;-15,"No","Yes")))</f>
        <v>N/A</v>
      </c>
      <c r="G8" s="148">
        <v>75.844065436999998</v>
      </c>
      <c r="H8" s="146" t="str">
        <f>IF($B8="N/A","N/A",IF(G8&gt;15,"No",IF(G8&lt;-15,"No","Yes")))</f>
        <v>N/A</v>
      </c>
      <c r="I8" s="147" t="s">
        <v>217</v>
      </c>
      <c r="J8" s="147" t="s">
        <v>217</v>
      </c>
      <c r="K8" s="146" t="str">
        <f t="shared" si="0"/>
        <v>N/A</v>
      </c>
    </row>
    <row r="9" spans="1:11" x14ac:dyDescent="0.2">
      <c r="A9" s="25" t="s">
        <v>306</v>
      </c>
      <c r="B9" s="136" t="s">
        <v>217</v>
      </c>
      <c r="C9" s="134">
        <v>0</v>
      </c>
      <c r="D9" s="134" t="str">
        <f>IF($B9="N/A","N/A",IF(C9&gt;15,"No",IF(C9&lt;-15,"No","Yes")))</f>
        <v>N/A</v>
      </c>
      <c r="E9" s="134">
        <v>8.0438695913</v>
      </c>
      <c r="F9" s="134" t="str">
        <f>IF($B9="N/A","N/A",IF(E9&gt;15,"No",IF(E9&lt;-15,"No","Yes")))</f>
        <v>N/A</v>
      </c>
      <c r="G9" s="134">
        <v>24.155934562999999</v>
      </c>
      <c r="H9" s="134" t="str">
        <f>IF($B9="N/A","N/A",IF(G9&gt;15,"No",IF(G9&lt;-15,"No","Yes")))</f>
        <v>N/A</v>
      </c>
      <c r="I9" s="143" t="s">
        <v>1743</v>
      </c>
      <c r="J9" s="143">
        <v>200.3</v>
      </c>
      <c r="K9" s="134" t="str">
        <f t="shared" si="0"/>
        <v>No</v>
      </c>
    </row>
    <row r="10" spans="1:11" x14ac:dyDescent="0.2">
      <c r="A10" s="25" t="s">
        <v>307</v>
      </c>
      <c r="B10" s="136" t="s">
        <v>217</v>
      </c>
      <c r="C10" s="134">
        <v>0</v>
      </c>
      <c r="D10" s="134" t="str">
        <f>IF($B10="N/A","N/A",IF(C10&gt;15,"No",IF(C10&lt;-15,"No","Yes")))</f>
        <v>N/A</v>
      </c>
      <c r="E10" s="134">
        <v>0</v>
      </c>
      <c r="F10" s="134" t="str">
        <f>IF($B10="N/A","N/A",IF(E10&gt;15,"No",IF(E10&lt;-15,"No","Yes")))</f>
        <v>N/A</v>
      </c>
      <c r="G10" s="134">
        <v>0</v>
      </c>
      <c r="H10" s="134" t="str">
        <f>IF($B10="N/A","N/A",IF(G10&gt;15,"No",IF(G10&lt;-15,"No","Yes")))</f>
        <v>N/A</v>
      </c>
      <c r="I10" s="143" t="s">
        <v>1743</v>
      </c>
      <c r="J10" s="143" t="s">
        <v>1743</v>
      </c>
      <c r="K10" s="134" t="str">
        <f t="shared" si="0"/>
        <v>N/A</v>
      </c>
    </row>
    <row r="11" spans="1:11" x14ac:dyDescent="0.2">
      <c r="A11" s="25" t="s">
        <v>811</v>
      </c>
      <c r="B11" s="136" t="s">
        <v>218</v>
      </c>
      <c r="C11" s="134" t="s">
        <v>217</v>
      </c>
      <c r="D11" s="134" t="str">
        <f>IF(OR($B11="N/A",$C11="N/A"),"N/A",IF(C11&gt;100,"No",IF(C11&lt;95,"No","Yes")))</f>
        <v>N/A</v>
      </c>
      <c r="E11" s="134">
        <v>99.599973332000005</v>
      </c>
      <c r="F11" s="134" t="str">
        <f>IF(OR($B11="N/A",$E11="N/A"),"N/A",IF(E11&gt;100,"No",IF(E11&lt;95,"No","Yes")))</f>
        <v>Yes</v>
      </c>
      <c r="G11" s="134">
        <v>98.671539621999997</v>
      </c>
      <c r="H11" s="134" t="str">
        <f>IF($B11="N/A","N/A",IF(G11&gt;100,"No",IF(G11&lt;95,"No","Yes")))</f>
        <v>Yes</v>
      </c>
      <c r="I11" s="143" t="s">
        <v>217</v>
      </c>
      <c r="J11" s="143">
        <v>-0.93200000000000005</v>
      </c>
      <c r="K11" s="134" t="str">
        <f t="shared" si="0"/>
        <v>Yes</v>
      </c>
    </row>
    <row r="12" spans="1:11" x14ac:dyDescent="0.2">
      <c r="A12" s="25" t="s">
        <v>308</v>
      </c>
      <c r="B12" s="136" t="s">
        <v>217</v>
      </c>
      <c r="C12" s="134" t="s">
        <v>217</v>
      </c>
      <c r="D12" s="134" t="str">
        <f t="shared" ref="D12:D13" si="1">IF(OR($B12="N/A",$C12="N/A"),"N/A",IF(C12&gt;100,"No",IF(C12&lt;95,"No","Yes")))</f>
        <v>N/A</v>
      </c>
      <c r="E12" s="134">
        <v>0</v>
      </c>
      <c r="F12" s="134" t="str">
        <f t="shared" ref="F12:F13" si="2">IF(OR($B12="N/A",$E12="N/A"),"N/A",IF(E12&gt;100,"No",IF(E12&lt;95,"No","Yes")))</f>
        <v>N/A</v>
      </c>
      <c r="G12" s="134">
        <v>0</v>
      </c>
      <c r="H12" s="134" t="str">
        <f t="shared" ref="H12:H13" si="3">IF($B12="N/A","N/A",IF(G12&gt;100,"No",IF(G12&lt;95,"No","Yes")))</f>
        <v>N/A</v>
      </c>
      <c r="I12" s="143" t="s">
        <v>217</v>
      </c>
      <c r="J12" s="143" t="s">
        <v>1743</v>
      </c>
      <c r="K12" s="134" t="str">
        <f t="shared" si="0"/>
        <v>N/A</v>
      </c>
    </row>
    <row r="13" spans="1:11" x14ac:dyDescent="0.2">
      <c r="A13" s="25" t="s">
        <v>812</v>
      </c>
      <c r="B13" s="136" t="s">
        <v>218</v>
      </c>
      <c r="C13" s="134" t="s">
        <v>217</v>
      </c>
      <c r="D13" s="134" t="str">
        <f t="shared" si="1"/>
        <v>N/A</v>
      </c>
      <c r="E13" s="134">
        <v>92.929528634999997</v>
      </c>
      <c r="F13" s="134" t="str">
        <f t="shared" si="2"/>
        <v>No</v>
      </c>
      <c r="G13" s="134">
        <v>97.543218471000003</v>
      </c>
      <c r="H13" s="134" t="str">
        <f t="shared" si="3"/>
        <v>Yes</v>
      </c>
      <c r="I13" s="143" t="s">
        <v>217</v>
      </c>
      <c r="J13" s="143">
        <v>4.9649999999999999</v>
      </c>
      <c r="K13" s="134" t="str">
        <f t="shared" si="0"/>
        <v>Yes</v>
      </c>
    </row>
    <row r="14" spans="1:11" x14ac:dyDescent="0.2">
      <c r="A14" s="28" t="s">
        <v>309</v>
      </c>
      <c r="B14" s="136" t="s">
        <v>217</v>
      </c>
      <c r="C14" s="149">
        <v>23856</v>
      </c>
      <c r="D14" s="134" t="str">
        <f>IF($B14="N/A","N/A",IF(C14&gt;15,"No",IF(C14&lt;-15,"No","Yes")))</f>
        <v>N/A</v>
      </c>
      <c r="E14" s="149">
        <v>27585</v>
      </c>
      <c r="F14" s="134" t="str">
        <f>IF($B14="N/A","N/A",IF(E14&gt;15,"No",IF(E14&lt;-15,"No","Yes")))</f>
        <v>N/A</v>
      </c>
      <c r="G14" s="149">
        <v>26148</v>
      </c>
      <c r="H14" s="134" t="str">
        <f>IF($B14="N/A","N/A",IF(G14&gt;15,"No",IF(G14&lt;-15,"No","Yes")))</f>
        <v>N/A</v>
      </c>
      <c r="I14" s="143">
        <v>15.63</v>
      </c>
      <c r="J14" s="143">
        <v>-5.21</v>
      </c>
      <c r="K14" s="134" t="str">
        <f t="shared" si="0"/>
        <v>Yes</v>
      </c>
    </row>
    <row r="15" spans="1:11" x14ac:dyDescent="0.2">
      <c r="A15" s="25" t="s">
        <v>435</v>
      </c>
      <c r="B15" s="136" t="s">
        <v>219</v>
      </c>
      <c r="C15" s="134">
        <v>24.031690140999999</v>
      </c>
      <c r="D15" s="134" t="str">
        <f>IF($B15="N/A","N/A",IF(C15&gt;20,"No",IF(C15&lt;5,"No","Yes")))</f>
        <v>No</v>
      </c>
      <c r="E15" s="134">
        <v>26.416530723000001</v>
      </c>
      <c r="F15" s="134" t="str">
        <f>IF($B15="N/A","N/A",IF(E15&gt;20,"No",IF(E15&lt;5,"No","Yes")))</f>
        <v>No</v>
      </c>
      <c r="G15" s="134">
        <v>27.73825914</v>
      </c>
      <c r="H15" s="134" t="str">
        <f>IF($B15="N/A","N/A",IF(G15&gt;20,"No",IF(G15&lt;5,"No","Yes")))</f>
        <v>No</v>
      </c>
      <c r="I15" s="143">
        <v>9.9239999999999995</v>
      </c>
      <c r="J15" s="143">
        <v>5.0030000000000001</v>
      </c>
      <c r="K15" s="134" t="str">
        <f t="shared" si="0"/>
        <v>Yes</v>
      </c>
    </row>
    <row r="16" spans="1:11" x14ac:dyDescent="0.2">
      <c r="A16" s="25" t="s">
        <v>436</v>
      </c>
      <c r="B16" s="136" t="s">
        <v>217</v>
      </c>
      <c r="C16" s="134" t="s">
        <v>217</v>
      </c>
      <c r="D16" s="134" t="str">
        <f>IF($B16="N/A","N/A",IF(C16&gt;15,"No",IF(C16&lt;-15,"No","Yes")))</f>
        <v>N/A</v>
      </c>
      <c r="E16" s="134" t="s">
        <v>217</v>
      </c>
      <c r="F16" s="134" t="str">
        <f>IF($B16="N/A","N/A",IF(E16&gt;15,"No",IF(E16&lt;-15,"No","Yes")))</f>
        <v>N/A</v>
      </c>
      <c r="G16" s="134">
        <v>72.261740860000003</v>
      </c>
      <c r="H16" s="134" t="str">
        <f>IF($B16="N/A","N/A",IF(G16&gt;15,"No",IF(G16&lt;-15,"No","Yes")))</f>
        <v>N/A</v>
      </c>
      <c r="I16" s="143" t="s">
        <v>217</v>
      </c>
      <c r="J16" s="143" t="s">
        <v>217</v>
      </c>
      <c r="K16" s="134" t="str">
        <f t="shared" si="0"/>
        <v>N/A</v>
      </c>
    </row>
    <row r="17" spans="1:11" x14ac:dyDescent="0.2">
      <c r="A17" s="25" t="s">
        <v>437</v>
      </c>
      <c r="B17" s="136" t="s">
        <v>217</v>
      </c>
      <c r="C17" s="134">
        <v>3.0558350101</v>
      </c>
      <c r="D17" s="134" t="str">
        <f>IF($B17="N/A","N/A",IF(C17&gt;15,"No",IF(C17&lt;-15,"No","Yes")))</f>
        <v>N/A</v>
      </c>
      <c r="E17" s="134">
        <v>1.7038245423</v>
      </c>
      <c r="F17" s="134" t="str">
        <f>IF($B17="N/A","N/A",IF(E17&gt;15,"No",IF(E17&lt;-15,"No","Yes")))</f>
        <v>N/A</v>
      </c>
      <c r="G17" s="134">
        <v>1.8662995257999999</v>
      </c>
      <c r="H17" s="134" t="str">
        <f>IF($B17="N/A","N/A",IF(G17&gt;15,"No",IF(G17&lt;-15,"No","Yes")))</f>
        <v>N/A</v>
      </c>
      <c r="I17" s="143">
        <v>-44.2</v>
      </c>
      <c r="J17" s="143">
        <v>9.5359999999999996</v>
      </c>
      <c r="K17" s="134" t="str">
        <f t="shared" si="0"/>
        <v>Yes</v>
      </c>
    </row>
    <row r="18" spans="1:11" x14ac:dyDescent="0.2">
      <c r="A18" s="25" t="s">
        <v>813</v>
      </c>
      <c r="B18" s="136" t="s">
        <v>217</v>
      </c>
      <c r="C18" s="182">
        <v>14539.733882</v>
      </c>
      <c r="D18" s="134" t="str">
        <f>IF($B18="N/A","N/A",IF(C18&gt;15,"No",IF(C18&lt;-15,"No","Yes")))</f>
        <v>N/A</v>
      </c>
      <c r="E18" s="182">
        <v>14864.470213000001</v>
      </c>
      <c r="F18" s="134" t="str">
        <f>IF($B18="N/A","N/A",IF(E18&gt;15,"No",IF(E18&lt;-15,"No","Yes")))</f>
        <v>N/A</v>
      </c>
      <c r="G18" s="182">
        <v>12072.971310999999</v>
      </c>
      <c r="H18" s="134" t="str">
        <f>IF($B18="N/A","N/A",IF(G18&gt;15,"No",IF(G18&lt;-15,"No","Yes")))</f>
        <v>N/A</v>
      </c>
      <c r="I18" s="143">
        <v>2.2330000000000001</v>
      </c>
      <c r="J18" s="143">
        <v>-18.8</v>
      </c>
      <c r="K18" s="134" t="str">
        <f t="shared" si="0"/>
        <v>Yes</v>
      </c>
    </row>
    <row r="19" spans="1:11" x14ac:dyDescent="0.2">
      <c r="A19" s="3" t="s">
        <v>310</v>
      </c>
      <c r="B19" s="136" t="s">
        <v>217</v>
      </c>
      <c r="C19" s="149">
        <v>198</v>
      </c>
      <c r="D19" s="136" t="s">
        <v>217</v>
      </c>
      <c r="E19" s="149">
        <v>165</v>
      </c>
      <c r="F19" s="136" t="s">
        <v>217</v>
      </c>
      <c r="G19" s="149">
        <v>19</v>
      </c>
      <c r="H19" s="134" t="str">
        <f>IF($B19="N/A","N/A",IF(G19&gt;15,"No",IF(G19&lt;-15,"No","Yes")))</f>
        <v>N/A</v>
      </c>
      <c r="I19" s="143">
        <v>-16.7</v>
      </c>
      <c r="J19" s="143">
        <v>-88.5</v>
      </c>
      <c r="K19" s="134" t="str">
        <f t="shared" si="0"/>
        <v>No</v>
      </c>
    </row>
    <row r="20" spans="1:11" x14ac:dyDescent="0.2">
      <c r="A20" s="3" t="s">
        <v>350</v>
      </c>
      <c r="B20" s="136" t="s">
        <v>217</v>
      </c>
      <c r="C20" s="149" t="s">
        <v>217</v>
      </c>
      <c r="D20" s="136" t="s">
        <v>217</v>
      </c>
      <c r="E20" s="149" t="s">
        <v>217</v>
      </c>
      <c r="F20" s="136" t="s">
        <v>217</v>
      </c>
      <c r="G20" s="150">
        <v>5.5110801700000003E-2</v>
      </c>
      <c r="H20" s="134" t="str">
        <f>IF($B20="N/A","N/A",IF(G20&gt;15,"No",IF(G20&lt;-15,"No","Yes")))</f>
        <v>N/A</v>
      </c>
      <c r="I20" s="143" t="s">
        <v>217</v>
      </c>
      <c r="J20" s="143" t="s">
        <v>217</v>
      </c>
      <c r="K20" s="134" t="str">
        <f t="shared" si="0"/>
        <v>N/A</v>
      </c>
    </row>
    <row r="21" spans="1:11" ht="25.5" x14ac:dyDescent="0.2">
      <c r="A21" s="3" t="s">
        <v>814</v>
      </c>
      <c r="B21" s="136" t="s">
        <v>217</v>
      </c>
      <c r="C21" s="151">
        <v>16404.272727</v>
      </c>
      <c r="D21" s="134" t="str">
        <f>IF($B21="N/A","N/A",IF(C21&gt;60,"No",IF(C21&lt;15,"No","Yes")))</f>
        <v>N/A</v>
      </c>
      <c r="E21" s="151">
        <v>12310.933333000001</v>
      </c>
      <c r="F21" s="134" t="str">
        <f>IF($B21="N/A","N/A",IF(E21&gt;60,"No",IF(E21&lt;15,"No","Yes")))</f>
        <v>N/A</v>
      </c>
      <c r="G21" s="151">
        <v>20322.263158000002</v>
      </c>
      <c r="H21" s="134" t="str">
        <f>IF($B21="N/A","N/A",IF(G21&gt;60,"No",IF(G21&lt;15,"No","Yes")))</f>
        <v>N/A</v>
      </c>
      <c r="I21" s="143">
        <v>-25</v>
      </c>
      <c r="J21" s="143">
        <v>65.069999999999993</v>
      </c>
      <c r="K21" s="134" t="str">
        <f t="shared" si="0"/>
        <v>No</v>
      </c>
    </row>
    <row r="22" spans="1:11" x14ac:dyDescent="0.2">
      <c r="A22" s="3" t="s">
        <v>815</v>
      </c>
      <c r="B22" s="136" t="s">
        <v>221</v>
      </c>
      <c r="C22" s="149">
        <v>11</v>
      </c>
      <c r="D22" s="134" t="str">
        <f>IF($B22="N/A","N/A",IF(C22="N/A","N/A",IF(C22=0,"Yes","No")))</f>
        <v>No</v>
      </c>
      <c r="E22" s="149">
        <v>0</v>
      </c>
      <c r="F22" s="134" t="str">
        <f>IF($B22="N/A","N/A",IF(E22="N/A","N/A",IF(E22=0,"Yes","No")))</f>
        <v>Yes</v>
      </c>
      <c r="G22" s="149">
        <v>11</v>
      </c>
      <c r="H22" s="134" t="str">
        <f>IF($B22="N/A","N/A",IF(G22=0,"Yes","No"))</f>
        <v>No</v>
      </c>
      <c r="I22" s="143">
        <v>-100</v>
      </c>
      <c r="J22" s="143" t="s">
        <v>1743</v>
      </c>
      <c r="K22" s="134" t="str">
        <f t="shared" si="0"/>
        <v>N/A</v>
      </c>
    </row>
    <row r="23" spans="1:11" x14ac:dyDescent="0.2">
      <c r="A23" s="3" t="s">
        <v>816</v>
      </c>
      <c r="B23" s="136" t="s">
        <v>221</v>
      </c>
      <c r="C23" s="134">
        <v>0</v>
      </c>
      <c r="D23" s="134" t="str">
        <f>IF($B23="N/A","N/A",IF(C23="N/A","N/A",IF(C23=0,"Yes","No")))</f>
        <v>Yes</v>
      </c>
      <c r="E23" s="134">
        <v>0</v>
      </c>
      <c r="F23" s="134" t="str">
        <f t="shared" ref="F23:F24" si="4">IF($B23="N/A","N/A",IF(E23="N/A","N/A",IF(E23=0,"Yes","No")))</f>
        <v>Yes</v>
      </c>
      <c r="G23" s="134">
        <v>0</v>
      </c>
      <c r="H23" s="134" t="str">
        <f t="shared" ref="H23:H24" si="5">IF($B23="N/A","N/A",IF(G23=0,"Yes","No"))</f>
        <v>Yes</v>
      </c>
      <c r="I23" s="143" t="s">
        <v>1743</v>
      </c>
      <c r="J23" s="143" t="s">
        <v>1743</v>
      </c>
      <c r="K23" s="134" t="str">
        <f t="shared" si="0"/>
        <v>N/A</v>
      </c>
    </row>
    <row r="24" spans="1:11" x14ac:dyDescent="0.2">
      <c r="A24" s="3" t="s">
        <v>817</v>
      </c>
      <c r="B24" s="136" t="s">
        <v>221</v>
      </c>
      <c r="C24" s="182">
        <v>0</v>
      </c>
      <c r="D24" s="134" t="str">
        <f>IF($B24="N/A","N/A",IF(C24="N/A","N/A",IF(C24=0,"Yes","No")))</f>
        <v>Yes</v>
      </c>
      <c r="E24" s="182">
        <v>0</v>
      </c>
      <c r="F24" s="134" t="str">
        <f t="shared" si="4"/>
        <v>Yes</v>
      </c>
      <c r="G24" s="182">
        <v>0</v>
      </c>
      <c r="H24" s="134" t="str">
        <f t="shared" si="5"/>
        <v>Yes</v>
      </c>
      <c r="I24" s="143" t="s">
        <v>1743</v>
      </c>
      <c r="J24" s="143" t="s">
        <v>1743</v>
      </c>
      <c r="K24" s="134" t="str">
        <f t="shared" si="0"/>
        <v>N/A</v>
      </c>
    </row>
    <row r="25" spans="1:11" s="115" customFormat="1" x14ac:dyDescent="0.2">
      <c r="A25" s="110" t="s">
        <v>1649</v>
      </c>
      <c r="B25" s="111"/>
      <c r="C25" s="112"/>
      <c r="D25" s="113"/>
      <c r="E25" s="112"/>
      <c r="F25" s="113"/>
      <c r="G25" s="112"/>
      <c r="H25" s="113"/>
      <c r="I25" s="114"/>
      <c r="J25" s="114"/>
      <c r="K25" s="113"/>
    </row>
    <row r="26" spans="1:11" ht="12.75" customHeight="1" x14ac:dyDescent="0.2">
      <c r="A26" s="167" t="s">
        <v>1647</v>
      </c>
      <c r="B26" s="168"/>
      <c r="C26" s="168"/>
      <c r="D26" s="168"/>
      <c r="E26" s="168"/>
      <c r="F26" s="168"/>
      <c r="G26" s="168"/>
      <c r="H26" s="168"/>
      <c r="I26" s="168"/>
      <c r="J26" s="168"/>
      <c r="K26" s="169"/>
    </row>
    <row r="27" spans="1:11" x14ac:dyDescent="0.2">
      <c r="B27" s="34"/>
      <c r="C27" s="8"/>
      <c r="D27" s="9"/>
      <c r="E27" s="8"/>
      <c r="F27" s="9"/>
      <c r="G27" s="8"/>
      <c r="H27" s="9"/>
      <c r="I27" s="10"/>
      <c r="J27" s="10"/>
      <c r="K27" s="9"/>
    </row>
    <row r="28" spans="1:11" x14ac:dyDescent="0.2">
      <c r="B28" s="34"/>
      <c r="C28" s="8"/>
      <c r="D28" s="9"/>
      <c r="E28" s="8"/>
      <c r="F28" s="9"/>
      <c r="G28" s="8"/>
      <c r="H28" s="9"/>
      <c r="I28" s="10"/>
      <c r="J28" s="10"/>
      <c r="K28" s="9"/>
    </row>
    <row r="29" spans="1:11" x14ac:dyDescent="0.2">
      <c r="B29" s="34"/>
      <c r="C29" s="8"/>
      <c r="D29" s="9"/>
      <c r="E29" s="8"/>
      <c r="F29" s="9"/>
      <c r="G29" s="8"/>
      <c r="H29" s="9"/>
      <c r="I29" s="10"/>
      <c r="J29" s="10"/>
      <c r="K29" s="9"/>
    </row>
    <row r="30" spans="1:11" x14ac:dyDescent="0.2">
      <c r="B30" s="34"/>
      <c r="C30" s="8"/>
      <c r="D30" s="9"/>
      <c r="E30" s="8"/>
      <c r="F30" s="9"/>
      <c r="G30" s="8"/>
      <c r="H30" s="9"/>
      <c r="I30" s="10"/>
      <c r="J30" s="10"/>
      <c r="K30" s="9"/>
    </row>
    <row r="31" spans="1:11" x14ac:dyDescent="0.2">
      <c r="B31" s="34"/>
      <c r="C31" s="8"/>
      <c r="D31" s="9"/>
      <c r="E31" s="8"/>
      <c r="F31" s="9"/>
      <c r="G31" s="8"/>
      <c r="H31" s="9"/>
      <c r="I31" s="10"/>
      <c r="J31" s="10"/>
      <c r="K31" s="9"/>
    </row>
    <row r="32" spans="1:11" x14ac:dyDescent="0.2">
      <c r="B32" s="34"/>
      <c r="C32" s="8"/>
      <c r="D32" s="9"/>
      <c r="E32" s="8"/>
      <c r="F32" s="9"/>
      <c r="G32" s="8"/>
      <c r="H32" s="9"/>
      <c r="I32" s="10"/>
      <c r="J32" s="10"/>
      <c r="K32" s="9"/>
    </row>
    <row r="33" spans="2:11" x14ac:dyDescent="0.2">
      <c r="B33" s="34"/>
      <c r="C33" s="8"/>
      <c r="D33" s="9"/>
      <c r="E33" s="8"/>
      <c r="F33" s="9"/>
      <c r="G33" s="8"/>
      <c r="H33" s="9"/>
      <c r="I33" s="10"/>
      <c r="J33" s="10"/>
      <c r="K33" s="9"/>
    </row>
    <row r="34" spans="2:11" x14ac:dyDescent="0.2">
      <c r="B34" s="34"/>
      <c r="C34" s="8"/>
      <c r="D34" s="9"/>
      <c r="E34" s="8"/>
      <c r="F34" s="9"/>
      <c r="G34" s="8"/>
      <c r="H34" s="9"/>
      <c r="I34" s="10"/>
      <c r="J34" s="10"/>
      <c r="K34" s="9"/>
    </row>
    <row r="35" spans="2:11" x14ac:dyDescent="0.2">
      <c r="B35" s="34"/>
      <c r="C35" s="8"/>
      <c r="D35" s="9"/>
      <c r="E35" s="8"/>
      <c r="F35" s="9"/>
      <c r="G35" s="8"/>
      <c r="H35" s="9"/>
      <c r="I35" s="10"/>
      <c r="J35" s="10"/>
      <c r="K35" s="9"/>
    </row>
    <row r="36" spans="2:11" x14ac:dyDescent="0.2">
      <c r="B36" s="34"/>
      <c r="C36" s="8"/>
      <c r="D36" s="9"/>
      <c r="E36" s="8"/>
      <c r="F36" s="9"/>
      <c r="G36" s="8"/>
      <c r="H36" s="9"/>
      <c r="I36" s="10"/>
      <c r="J36" s="10"/>
      <c r="K36" s="9"/>
    </row>
    <row r="37" spans="2:11" x14ac:dyDescent="0.2">
      <c r="B37" s="34"/>
      <c r="C37" s="8"/>
      <c r="D37" s="9"/>
      <c r="E37" s="8"/>
      <c r="F37" s="9"/>
      <c r="G37" s="8"/>
      <c r="H37" s="9"/>
      <c r="I37" s="10"/>
      <c r="J37" s="10"/>
      <c r="K37" s="9"/>
    </row>
    <row r="38" spans="2:11" x14ac:dyDescent="0.2">
      <c r="B38" s="34"/>
      <c r="C38" s="8"/>
      <c r="D38" s="9"/>
      <c r="E38" s="8"/>
      <c r="F38" s="9"/>
      <c r="G38" s="8"/>
      <c r="H38" s="9"/>
      <c r="I38" s="10"/>
      <c r="J38" s="10"/>
      <c r="K38" s="9"/>
    </row>
    <row r="39" spans="2:11" x14ac:dyDescent="0.2">
      <c r="B39" s="34"/>
      <c r="C39" s="8"/>
      <c r="D39" s="9"/>
      <c r="E39" s="8"/>
      <c r="F39" s="9"/>
      <c r="G39" s="8"/>
      <c r="H39" s="9"/>
      <c r="I39" s="10"/>
      <c r="J39" s="10"/>
      <c r="K39" s="9"/>
    </row>
    <row r="40" spans="2:11" x14ac:dyDescent="0.2">
      <c r="B40" s="34"/>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18123</v>
      </c>
      <c r="D6" s="9" t="str">
        <f>IF($B6="N/A","N/A",IF(C6&gt;15,"No",IF(C6&lt;-15,"No","Yes")))</f>
        <v>N/A</v>
      </c>
      <c r="E6" s="35">
        <v>20298</v>
      </c>
      <c r="F6" s="9" t="str">
        <f>IF($B6="N/A","N/A",IF(E6&gt;15,"No",IF(E6&lt;-15,"No","Yes")))</f>
        <v>N/A</v>
      </c>
      <c r="G6" s="35">
        <v>18895</v>
      </c>
      <c r="H6" s="9" t="str">
        <f>IF($B6="N/A","N/A",IF(G6&gt;15,"No",IF(G6&lt;-15,"No","Yes")))</f>
        <v>N/A</v>
      </c>
      <c r="I6" s="10">
        <v>12</v>
      </c>
      <c r="J6" s="10">
        <v>-6.91</v>
      </c>
      <c r="K6" s="9" t="str">
        <f t="shared" ref="K6:K36" si="0">IF(J6="Div by 0", "N/A", IF(J6="N/A","N/A", IF(J6&gt;30, "No", IF(J6&lt;-30, "No", "Yes"))))</f>
        <v>Yes</v>
      </c>
    </row>
    <row r="7" spans="1:11" x14ac:dyDescent="0.2">
      <c r="A7" s="102" t="s">
        <v>311</v>
      </c>
      <c r="B7" s="34" t="s">
        <v>218</v>
      </c>
      <c r="C7" s="103">
        <v>100</v>
      </c>
      <c r="D7" s="9" t="str">
        <f>IF($B7="N/A","N/A",IF(C7&gt;100,"No",IF(C7&lt;95,"No","Yes")))</f>
        <v>Yes</v>
      </c>
      <c r="E7" s="103">
        <v>100</v>
      </c>
      <c r="F7" s="9" t="str">
        <f>IF($B7="N/A","N/A",IF(E7&gt;100,"No",IF(E7&lt;95,"No","Yes")))</f>
        <v>Yes</v>
      </c>
      <c r="G7" s="9">
        <v>100</v>
      </c>
      <c r="H7" s="9" t="str">
        <f>IF($B7="N/A","N/A",IF(G7&gt;100,"No",IF(G7&lt;95,"No","Yes")))</f>
        <v>Yes</v>
      </c>
      <c r="I7" s="10">
        <v>0</v>
      </c>
      <c r="J7" s="10">
        <v>0</v>
      </c>
      <c r="K7" s="9" t="str">
        <f t="shared" si="0"/>
        <v>Yes</v>
      </c>
    </row>
    <row r="8" spans="1:11" x14ac:dyDescent="0.2">
      <c r="A8" s="102" t="s">
        <v>312</v>
      </c>
      <c r="B8" s="34" t="s">
        <v>221</v>
      </c>
      <c r="C8" s="103">
        <v>0</v>
      </c>
      <c r="D8" s="9" t="str">
        <f>IF($B8="N/A","N/A",IF(C8=0,"Yes","No"))</f>
        <v>Yes</v>
      </c>
      <c r="E8" s="103">
        <v>0</v>
      </c>
      <c r="F8" s="9" t="str">
        <f>IF($B8="N/A","N/A",IF(E8=0,"Yes","No"))</f>
        <v>Yes</v>
      </c>
      <c r="G8" s="103">
        <v>0</v>
      </c>
      <c r="H8" s="9" t="str">
        <f>IF($B8="N/A","N/A",IF(G8=0,"Yes","No"))</f>
        <v>Yes</v>
      </c>
      <c r="I8" s="10" t="s">
        <v>1743</v>
      </c>
      <c r="J8" s="10" t="s">
        <v>1743</v>
      </c>
      <c r="K8" s="9" t="str">
        <f t="shared" si="0"/>
        <v>N/A</v>
      </c>
    </row>
    <row r="9" spans="1:11" x14ac:dyDescent="0.2">
      <c r="A9" s="102" t="s">
        <v>818</v>
      </c>
      <c r="B9" s="34" t="s">
        <v>222</v>
      </c>
      <c r="C9" s="88">
        <v>17251.843844999999</v>
      </c>
      <c r="D9" s="9" t="str">
        <f>IF($B9="N/A","N/A",IF(C9&gt;7000,"No",IF(C9&lt;2000,"No","Yes")))</f>
        <v>No</v>
      </c>
      <c r="E9" s="88">
        <v>14676.417775</v>
      </c>
      <c r="F9" s="9" t="str">
        <f>IF($B9="N/A","N/A",IF(E9&gt;7000,"No",IF(E9&lt;2000,"No","Yes")))</f>
        <v>No</v>
      </c>
      <c r="G9" s="88">
        <v>15225.460863</v>
      </c>
      <c r="H9" s="9" t="str">
        <f>IF($B9="N/A","N/A",IF(G9&gt;7000,"No",IF(G9&lt;2000,"No","Yes")))</f>
        <v>No</v>
      </c>
      <c r="I9" s="10">
        <v>-14.9</v>
      </c>
      <c r="J9" s="10">
        <v>3.7410000000000001</v>
      </c>
      <c r="K9" s="9" t="str">
        <f t="shared" si="0"/>
        <v>Yes</v>
      </c>
    </row>
    <row r="10" spans="1:11" x14ac:dyDescent="0.2">
      <c r="A10" s="102" t="s">
        <v>819</v>
      </c>
      <c r="B10" s="34" t="s">
        <v>217</v>
      </c>
      <c r="C10" s="88">
        <v>1954.2616767</v>
      </c>
      <c r="D10" s="9" t="str">
        <f>IF($B10="N/A","N/A",IF(C10&gt;15,"No",IF(C10&lt;-15,"No","Yes")))</f>
        <v>N/A</v>
      </c>
      <c r="E10" s="88">
        <v>2014.0992665000001</v>
      </c>
      <c r="F10" s="9" t="str">
        <f>IF($B10="N/A","N/A",IF(E10&gt;15,"No",IF(E10&lt;-15,"No","Yes")))</f>
        <v>N/A</v>
      </c>
      <c r="G10" s="88">
        <v>2271.7479855000001</v>
      </c>
      <c r="H10" s="9" t="str">
        <f>IF($B10="N/A","N/A",IF(G10&gt;15,"No",IF(G10&lt;-15,"No","Yes")))</f>
        <v>N/A</v>
      </c>
      <c r="I10" s="10">
        <v>3.0619999999999998</v>
      </c>
      <c r="J10" s="10">
        <v>12.79</v>
      </c>
      <c r="K10" s="9" t="str">
        <f t="shared" si="0"/>
        <v>Yes</v>
      </c>
    </row>
    <row r="11" spans="1:11" x14ac:dyDescent="0.2">
      <c r="A11" s="102" t="s">
        <v>313</v>
      </c>
      <c r="B11" s="34" t="s">
        <v>223</v>
      </c>
      <c r="C11" s="9">
        <v>0.10483915470000001</v>
      </c>
      <c r="D11" s="9" t="str">
        <f>IF($B11="N/A","N/A",IF(C11&gt;10,"No",IF(C11&lt;=0,"No","Yes")))</f>
        <v>Yes</v>
      </c>
      <c r="E11" s="9">
        <v>0.1527244063</v>
      </c>
      <c r="F11" s="9" t="str">
        <f>IF($B11="N/A","N/A",IF(E11&gt;10,"No",IF(E11&lt;=0,"No","Yes")))</f>
        <v>Yes</v>
      </c>
      <c r="G11" s="9">
        <v>8.9970891799999994E-2</v>
      </c>
      <c r="H11" s="9" t="str">
        <f>IF($B11="N/A","N/A",IF(G11&gt;10,"No",IF(G11&lt;=0,"No","Yes")))</f>
        <v>Yes</v>
      </c>
      <c r="I11" s="10">
        <v>45.67</v>
      </c>
      <c r="J11" s="10">
        <v>-41.1</v>
      </c>
      <c r="K11" s="9" t="str">
        <f t="shared" si="0"/>
        <v>No</v>
      </c>
    </row>
    <row r="12" spans="1:11" x14ac:dyDescent="0.2">
      <c r="A12" s="102" t="s">
        <v>820</v>
      </c>
      <c r="B12" s="34" t="s">
        <v>217</v>
      </c>
      <c r="C12" s="88">
        <v>6458.7894736999997</v>
      </c>
      <c r="D12" s="9" t="str">
        <f>IF($B12="N/A","N/A",IF(C12&gt;15,"No",IF(C12&lt;-15,"No","Yes")))</f>
        <v>N/A</v>
      </c>
      <c r="E12" s="88">
        <v>12135.096774</v>
      </c>
      <c r="F12" s="9" t="str">
        <f>IF($B12="N/A","N/A",IF(E12&gt;15,"No",IF(E12&lt;-15,"No","Yes")))</f>
        <v>N/A</v>
      </c>
      <c r="G12" s="88">
        <v>14997.588234999999</v>
      </c>
      <c r="H12" s="9" t="str">
        <f>IF($B12="N/A","N/A",IF(G12&gt;15,"No",IF(G12&lt;-15,"No","Yes")))</f>
        <v>N/A</v>
      </c>
      <c r="I12" s="10">
        <v>87.89</v>
      </c>
      <c r="J12" s="10">
        <v>23.59</v>
      </c>
      <c r="K12" s="9" t="str">
        <f t="shared" si="0"/>
        <v>Yes</v>
      </c>
    </row>
    <row r="13" spans="1:11" x14ac:dyDescent="0.2">
      <c r="A13" s="102" t="s">
        <v>314</v>
      </c>
      <c r="B13" s="34" t="s">
        <v>218</v>
      </c>
      <c r="C13" s="8">
        <v>99.646857584000003</v>
      </c>
      <c r="D13" s="9" t="str">
        <f>IF($B13="N/A","N/A",IF(C13&gt;100,"No",IF(C13&lt;95,"No","Yes")))</f>
        <v>Yes</v>
      </c>
      <c r="E13" s="8">
        <v>98.832397280999999</v>
      </c>
      <c r="F13" s="9" t="str">
        <f>IF($B13="N/A","N/A",IF(E13&gt;100,"No",IF(E13&lt;95,"No","Yes")))</f>
        <v>Yes</v>
      </c>
      <c r="G13" s="8">
        <v>97.650172002999994</v>
      </c>
      <c r="H13" s="9" t="str">
        <f>IF($B13="N/A","N/A",IF(G13&gt;100,"No",IF(G13&lt;95,"No","Yes")))</f>
        <v>Yes</v>
      </c>
      <c r="I13" s="10">
        <v>-0.81699999999999995</v>
      </c>
      <c r="J13" s="10">
        <v>-1.2</v>
      </c>
      <c r="K13" s="9" t="str">
        <f t="shared" si="0"/>
        <v>Yes</v>
      </c>
    </row>
    <row r="14" spans="1:11" x14ac:dyDescent="0.2">
      <c r="A14" s="102" t="s">
        <v>821</v>
      </c>
      <c r="B14" s="34" t="s">
        <v>224</v>
      </c>
      <c r="C14" s="8">
        <v>1.2047732433</v>
      </c>
      <c r="D14" s="9" t="str">
        <f>IF($B14="N/A","N/A",IF(C14&gt;1,"Yes","No"))</f>
        <v>Yes</v>
      </c>
      <c r="E14" s="8">
        <v>1.1866806241000001</v>
      </c>
      <c r="F14" s="9" t="str">
        <f>IF($B14="N/A","N/A",IF(E14&gt;1,"Yes","No"))</f>
        <v>Yes</v>
      </c>
      <c r="G14" s="8">
        <v>1.1722941845999999</v>
      </c>
      <c r="H14" s="9" t="str">
        <f>IF($B14="N/A","N/A",IF(G14&gt;1,"Yes","No"))</f>
        <v>Yes</v>
      </c>
      <c r="I14" s="10">
        <v>-1.5</v>
      </c>
      <c r="J14" s="10">
        <v>-1.21</v>
      </c>
      <c r="K14" s="9" t="str">
        <f t="shared" si="0"/>
        <v>Yes</v>
      </c>
    </row>
    <row r="15" spans="1:11" x14ac:dyDescent="0.2">
      <c r="A15" s="102" t="s">
        <v>315</v>
      </c>
      <c r="B15" s="34" t="s">
        <v>218</v>
      </c>
      <c r="C15" s="8">
        <v>98.642608839999994</v>
      </c>
      <c r="D15" s="9" t="str">
        <f>IF($B15="N/A","N/A",IF(C15&gt;100,"No",IF(C15&lt;95,"No","Yes")))</f>
        <v>Yes</v>
      </c>
      <c r="E15" s="8">
        <v>96.891319342000003</v>
      </c>
      <c r="F15" s="9" t="str">
        <f>IF($B15="N/A","N/A",IF(E15&gt;100,"No",IF(E15&lt;95,"No","Yes")))</f>
        <v>Yes</v>
      </c>
      <c r="G15" s="8">
        <v>97.433183381999996</v>
      </c>
      <c r="H15" s="9" t="str">
        <f>IF($B15="N/A","N/A",IF(G15&gt;100,"No",IF(G15&lt;95,"No","Yes")))</f>
        <v>Yes</v>
      </c>
      <c r="I15" s="10">
        <v>-1.78</v>
      </c>
      <c r="J15" s="10">
        <v>0.55920000000000003</v>
      </c>
      <c r="K15" s="9" t="str">
        <f t="shared" si="0"/>
        <v>Yes</v>
      </c>
    </row>
    <row r="16" spans="1:11" x14ac:dyDescent="0.2">
      <c r="A16" s="102" t="s">
        <v>822</v>
      </c>
      <c r="B16" s="34" t="s">
        <v>225</v>
      </c>
      <c r="C16" s="8">
        <v>11.24277004</v>
      </c>
      <c r="D16" s="9" t="str">
        <f>IF($B16="N/A","N/A",IF(C16&gt;3,"Yes","No"))</f>
        <v>Yes</v>
      </c>
      <c r="E16" s="8">
        <v>10.968932730000001</v>
      </c>
      <c r="F16" s="9" t="str">
        <f>IF($B16="N/A","N/A",IF(E16&gt;3,"Yes","No"))</f>
        <v>Yes</v>
      </c>
      <c r="G16" s="8">
        <v>12.013959804000001</v>
      </c>
      <c r="H16" s="9" t="str">
        <f>IF($B16="N/A","N/A",IF(G16&gt;3,"Yes","No"))</f>
        <v>Yes</v>
      </c>
      <c r="I16" s="10">
        <v>-2.44</v>
      </c>
      <c r="J16" s="10">
        <v>9.5269999999999992</v>
      </c>
      <c r="K16" s="9" t="str">
        <f t="shared" si="0"/>
        <v>Yes</v>
      </c>
    </row>
    <row r="17" spans="1:11" x14ac:dyDescent="0.2">
      <c r="A17" s="102" t="s">
        <v>823</v>
      </c>
      <c r="B17" s="34" t="s">
        <v>226</v>
      </c>
      <c r="C17" s="8">
        <v>7.5433270779999999</v>
      </c>
      <c r="D17" s="9" t="str">
        <f>IF($B17="N/A","N/A",IF(C17&gt;=8,"No",IF(C17&lt;2,"No","Yes")))</f>
        <v>Yes</v>
      </c>
      <c r="E17" s="8">
        <v>7.2997635002000001</v>
      </c>
      <c r="F17" s="9" t="str">
        <f>IF($B17="N/A","N/A",IF(E17&gt;=8,"No",IF(E17&lt;2,"No","Yes")))</f>
        <v>Yes</v>
      </c>
      <c r="G17" s="8">
        <v>6.6962688542000004</v>
      </c>
      <c r="H17" s="9" t="str">
        <f>IF($B17="N/A","N/A",IF(G17&gt;=8,"No",IF(G17&lt;2,"No","Yes")))</f>
        <v>Yes</v>
      </c>
      <c r="I17" s="10">
        <v>-3.23</v>
      </c>
      <c r="J17" s="10">
        <v>-8.27</v>
      </c>
      <c r="K17" s="9" t="str">
        <f t="shared" si="0"/>
        <v>Yes</v>
      </c>
    </row>
    <row r="18" spans="1:11" x14ac:dyDescent="0.2">
      <c r="A18" s="102" t="s">
        <v>824</v>
      </c>
      <c r="B18" s="34" t="s">
        <v>226</v>
      </c>
      <c r="C18" s="8">
        <v>8.8385223690999997</v>
      </c>
      <c r="D18" s="9" t="str">
        <f>IF($B18="N/A","N/A",IF(C18&gt;=8,"No",IF(C18&lt;2,"No","Yes")))</f>
        <v>No</v>
      </c>
      <c r="E18" s="8">
        <v>7.2772203825000004</v>
      </c>
      <c r="F18" s="9" t="str">
        <f>IF($B18="N/A","N/A",IF(E18&gt;=8,"No",IF(E18&lt;2,"No","Yes")))</f>
        <v>Yes</v>
      </c>
      <c r="G18" s="8">
        <v>6.7040940628000003</v>
      </c>
      <c r="H18" s="9" t="str">
        <f>IF($B18="N/A","N/A",IF(G18&gt;=8,"No",IF(G18&lt;2,"No","Yes")))</f>
        <v>Yes</v>
      </c>
      <c r="I18" s="10">
        <v>-17.7</v>
      </c>
      <c r="J18" s="10">
        <v>-7.88</v>
      </c>
      <c r="K18" s="9" t="str">
        <f t="shared" si="0"/>
        <v>Yes</v>
      </c>
    </row>
    <row r="19" spans="1:11" x14ac:dyDescent="0.2">
      <c r="A19" s="102" t="s">
        <v>316</v>
      </c>
      <c r="B19" s="34" t="s">
        <v>227</v>
      </c>
      <c r="C19" s="8">
        <v>99.867571593999998</v>
      </c>
      <c r="D19" s="9" t="str">
        <f>IF(OR($B19="N/A",$C19="N/A"),"N/A",IF(C19&gt;100,"No",IF(C19&lt;98,"No","Yes")))</f>
        <v>Yes</v>
      </c>
      <c r="E19" s="8">
        <v>99.881761749999995</v>
      </c>
      <c r="F19" s="9" t="str">
        <f>IF(OR($B19="N/A",$E19="N/A"),"N/A",IF(E19&gt;100,"No",IF(E19&lt;98,"No","Yes")))</f>
        <v>Yes</v>
      </c>
      <c r="G19" s="8">
        <v>100</v>
      </c>
      <c r="H19" s="9" t="str">
        <f>IF($B19="N/A","N/A",IF(G19&gt;100,"No",IF(G19&lt;98,"No","Yes")))</f>
        <v>Yes</v>
      </c>
      <c r="I19" s="10">
        <v>1.4200000000000001E-2</v>
      </c>
      <c r="J19" s="10">
        <v>0.11840000000000001</v>
      </c>
      <c r="K19" s="9" t="str">
        <f t="shared" si="0"/>
        <v>Yes</v>
      </c>
    </row>
    <row r="20" spans="1:11" x14ac:dyDescent="0.2">
      <c r="A20" s="102" t="s">
        <v>31</v>
      </c>
      <c r="B20" s="59" t="s">
        <v>218</v>
      </c>
      <c r="C20" s="8">
        <v>99.475804226999998</v>
      </c>
      <c r="D20" s="9" t="str">
        <f>IF($B20="N/A","N/A",IF(C20&gt;100,"No",IF(C20&lt;95,"No","Yes")))</f>
        <v>Yes</v>
      </c>
      <c r="E20" s="8">
        <v>99.625578875000002</v>
      </c>
      <c r="F20" s="9" t="str">
        <f>IF($B20="N/A","N/A",IF(E20&gt;100,"No",IF(E20&lt;95,"No","Yes")))</f>
        <v>Yes</v>
      </c>
      <c r="G20" s="8">
        <v>97.914792273000003</v>
      </c>
      <c r="H20" s="9" t="str">
        <f>IF($B20="N/A","N/A",IF(G20&gt;100,"No",IF(G20&lt;95,"No","Yes")))</f>
        <v>Yes</v>
      </c>
      <c r="I20" s="10">
        <v>0.15060000000000001</v>
      </c>
      <c r="J20" s="10">
        <v>-1.72</v>
      </c>
      <c r="K20" s="9" t="str">
        <f t="shared" si="0"/>
        <v>Yes</v>
      </c>
    </row>
    <row r="21" spans="1:11" x14ac:dyDescent="0.2">
      <c r="A21" s="102" t="s">
        <v>317</v>
      </c>
      <c r="B21" s="34" t="s">
        <v>218</v>
      </c>
      <c r="C21" s="8">
        <v>99.851018042999996</v>
      </c>
      <c r="D21" s="9" t="str">
        <f>IF($B21="N/A","N/A",IF(C21&gt;100,"No",IF(C21&lt;95,"No","Yes")))</f>
        <v>Yes</v>
      </c>
      <c r="E21" s="8">
        <v>99.852202187000003</v>
      </c>
      <c r="F21" s="9" t="str">
        <f>IF($B21="N/A","N/A",IF(E21&gt;100,"No",IF(E21&lt;95,"No","Yes")))</f>
        <v>Yes</v>
      </c>
      <c r="G21" s="8">
        <v>99.931198730000006</v>
      </c>
      <c r="H21" s="9" t="str">
        <f>IF($B21="N/A","N/A",IF(G21&gt;100,"No",IF(G21&lt;95,"No","Yes")))</f>
        <v>Yes</v>
      </c>
      <c r="I21" s="10">
        <v>1.1999999999999999E-3</v>
      </c>
      <c r="J21" s="10">
        <v>7.9100000000000004E-2</v>
      </c>
      <c r="K21" s="9" t="str">
        <f t="shared" si="0"/>
        <v>Yes</v>
      </c>
    </row>
    <row r="22" spans="1:11" x14ac:dyDescent="0.2">
      <c r="A22" s="102" t="s">
        <v>1719</v>
      </c>
      <c r="B22" s="34" t="s">
        <v>228</v>
      </c>
      <c r="C22" s="8">
        <v>1.6553550699999999E-2</v>
      </c>
      <c r="D22" s="9" t="str">
        <f>IF($B22="N/A","N/A",IF(C22&gt;5,"No",IF(C22&lt;=0,"No","Yes")))</f>
        <v>Yes</v>
      </c>
      <c r="E22" s="8">
        <v>2.4632968799999998E-2</v>
      </c>
      <c r="F22" s="9" t="str">
        <f>IF($B22="N/A","N/A",IF(E22&gt;5,"No",IF(E22&lt;=0,"No","Yes")))</f>
        <v>Yes</v>
      </c>
      <c r="G22" s="8">
        <v>0</v>
      </c>
      <c r="H22" s="9" t="str">
        <f>IF($B22="N/A","N/A",IF(G22&gt;5,"No",IF(G22&lt;=0,"No","Yes")))</f>
        <v>No</v>
      </c>
      <c r="I22" s="10">
        <v>48.81</v>
      </c>
      <c r="J22" s="10">
        <v>-100</v>
      </c>
      <c r="K22" s="9" t="str">
        <f t="shared" si="0"/>
        <v>No</v>
      </c>
    </row>
    <row r="23" spans="1:11" x14ac:dyDescent="0.2">
      <c r="A23" s="102" t="s">
        <v>318</v>
      </c>
      <c r="B23" s="34" t="s">
        <v>227</v>
      </c>
      <c r="C23" s="8">
        <v>100</v>
      </c>
      <c r="D23" s="9" t="str">
        <f>IF($B23="N/A","N/A",IF(C23&gt;100,"No",IF(C23&lt;98,"No","Yes")))</f>
        <v>Yes</v>
      </c>
      <c r="E23" s="8">
        <v>99.995073406000003</v>
      </c>
      <c r="F23" s="9" t="str">
        <f>IF($B23="N/A","N/A",IF(E23&gt;100,"No",IF(E23&lt;98,"No","Yes")))</f>
        <v>Yes</v>
      </c>
      <c r="G23" s="8">
        <v>99.994707594999994</v>
      </c>
      <c r="H23" s="9" t="str">
        <f>IF($B23="N/A","N/A",IF(G23&gt;100,"No",IF(G23&lt;98,"No","Yes")))</f>
        <v>Yes</v>
      </c>
      <c r="I23" s="10">
        <v>-5.0000000000000001E-3</v>
      </c>
      <c r="J23" s="10">
        <v>0</v>
      </c>
      <c r="K23" s="9" t="str">
        <f t="shared" si="0"/>
        <v>Yes</v>
      </c>
    </row>
    <row r="24" spans="1:11" x14ac:dyDescent="0.2">
      <c r="A24" s="102" t="s">
        <v>825</v>
      </c>
      <c r="B24" s="34" t="s">
        <v>229</v>
      </c>
      <c r="C24" s="8">
        <v>6.3455277823999996</v>
      </c>
      <c r="D24" s="9" t="str">
        <f>IF($B24="N/A","N/A",IF(C24&gt;=2,"Yes","No"))</f>
        <v>Yes</v>
      </c>
      <c r="E24" s="8">
        <v>6.3710893234999997</v>
      </c>
      <c r="F24" s="9" t="str">
        <f>IF($B24="N/A","N/A",IF(E24&gt;=2,"Yes","No"))</f>
        <v>Yes</v>
      </c>
      <c r="G24" s="8">
        <v>5.9985709748999998</v>
      </c>
      <c r="H24" s="9" t="str">
        <f>IF($B24="N/A","N/A",IF(G24&gt;=2,"Yes","No"))</f>
        <v>Yes</v>
      </c>
      <c r="I24" s="10">
        <v>0.40279999999999999</v>
      </c>
      <c r="J24" s="10">
        <v>-5.85</v>
      </c>
      <c r="K24" s="9" t="str">
        <f t="shared" si="0"/>
        <v>Yes</v>
      </c>
    </row>
    <row r="25" spans="1:11" x14ac:dyDescent="0.2">
      <c r="A25" s="102" t="s">
        <v>826</v>
      </c>
      <c r="B25" s="34" t="s">
        <v>230</v>
      </c>
      <c r="C25" s="8">
        <v>6.9745627103999999</v>
      </c>
      <c r="D25" s="9" t="str">
        <f>IF($B25="N/A","N/A",IF(C25&gt;30,"No",IF(C25&lt;5,"No","Yes")))</f>
        <v>Yes</v>
      </c>
      <c r="E25" s="8">
        <v>6.8483027048</v>
      </c>
      <c r="F25" s="9" t="str">
        <f>IF($B25="N/A","N/A",IF(E25&gt;30,"No",IF(E25&lt;5,"No","Yes")))</f>
        <v>Yes</v>
      </c>
      <c r="G25" s="8">
        <v>5.6049539535999999</v>
      </c>
      <c r="H25" s="9" t="str">
        <f>IF($B25="N/A","N/A",IF(G25&gt;30,"No",IF(G25&lt;5,"No","Yes")))</f>
        <v>Yes</v>
      </c>
      <c r="I25" s="10">
        <v>-1.81</v>
      </c>
      <c r="J25" s="10">
        <v>-18.2</v>
      </c>
      <c r="K25" s="9" t="str">
        <f t="shared" si="0"/>
        <v>Yes</v>
      </c>
    </row>
    <row r="26" spans="1:11" x14ac:dyDescent="0.2">
      <c r="A26" s="102" t="s">
        <v>827</v>
      </c>
      <c r="B26" s="34" t="s">
        <v>231</v>
      </c>
      <c r="C26" s="8">
        <v>25.696628593</v>
      </c>
      <c r="D26" s="9" t="str">
        <f>IF($B26="N/A","N/A",IF(C26&gt;75,"No",IF(C26&lt;15,"No","Yes")))</f>
        <v>Yes</v>
      </c>
      <c r="E26" s="8">
        <v>24.816475341</v>
      </c>
      <c r="F26" s="9" t="str">
        <f>IF($B26="N/A","N/A",IF(E26&gt;75,"No",IF(E26&lt;15,"No","Yes")))</f>
        <v>Yes</v>
      </c>
      <c r="G26" s="8">
        <v>25.447231925000001</v>
      </c>
      <c r="H26" s="9" t="str">
        <f>IF($B26="N/A","N/A",IF(G26&gt;75,"No",IF(G26&lt;15,"No","Yes")))</f>
        <v>Yes</v>
      </c>
      <c r="I26" s="10">
        <v>-3.43</v>
      </c>
      <c r="J26" s="10">
        <v>2.5419999999999998</v>
      </c>
      <c r="K26" s="9" t="str">
        <f t="shared" si="0"/>
        <v>Yes</v>
      </c>
    </row>
    <row r="27" spans="1:11" x14ac:dyDescent="0.2">
      <c r="A27" s="102" t="s">
        <v>828</v>
      </c>
      <c r="B27" s="34" t="s">
        <v>232</v>
      </c>
      <c r="C27" s="8">
        <v>67.328808695999996</v>
      </c>
      <c r="D27" s="9" t="str">
        <f>IF($B27="N/A","N/A",IF(C27&gt;70,"No",IF(C27&lt;25,"No","Yes")))</f>
        <v>Yes</v>
      </c>
      <c r="E27" s="8">
        <v>68.335221954000005</v>
      </c>
      <c r="F27" s="9" t="str">
        <f>IF($B27="N/A","N/A",IF(E27&gt;70,"No",IF(E27&lt;25,"No","Yes")))</f>
        <v>Yes</v>
      </c>
      <c r="G27" s="8">
        <v>68.947814120999993</v>
      </c>
      <c r="H27" s="9" t="str">
        <f>IF($B27="N/A","N/A",IF(G27&gt;70,"No",IF(G27&lt;25,"No","Yes")))</f>
        <v>Yes</v>
      </c>
      <c r="I27" s="10">
        <v>1.4950000000000001</v>
      </c>
      <c r="J27" s="10">
        <v>0.89649999999999996</v>
      </c>
      <c r="K27" s="9" t="str">
        <f t="shared" si="0"/>
        <v>Yes</v>
      </c>
    </row>
    <row r="28" spans="1:11" x14ac:dyDescent="0.2">
      <c r="A28" s="102" t="s">
        <v>322</v>
      </c>
      <c r="B28" s="34" t="s">
        <v>233</v>
      </c>
      <c r="C28" s="8">
        <v>54.245985763999997</v>
      </c>
      <c r="D28" s="9" t="str">
        <f>IF($B28="N/A","N/A",IF(C28&gt;70,"No",IF(C28&lt;35,"No","Yes")))</f>
        <v>Yes</v>
      </c>
      <c r="E28" s="8">
        <v>50.246329688000003</v>
      </c>
      <c r="F28" s="9" t="str">
        <f>IF($B28="N/A","N/A",IF(E28&gt;70,"No",IF(E28&lt;35,"No","Yes")))</f>
        <v>Yes</v>
      </c>
      <c r="G28" s="8">
        <v>51.82323366</v>
      </c>
      <c r="H28" s="9" t="str">
        <f>IF($B28="N/A","N/A",IF(G28&gt;70,"No",IF(G28&lt;35,"No","Yes")))</f>
        <v>Yes</v>
      </c>
      <c r="I28" s="10">
        <v>-7.37</v>
      </c>
      <c r="J28" s="10">
        <v>3.1379999999999999</v>
      </c>
      <c r="K28" s="9" t="str">
        <f t="shared" si="0"/>
        <v>Yes</v>
      </c>
    </row>
    <row r="29" spans="1:11" x14ac:dyDescent="0.2">
      <c r="A29" s="102" t="s">
        <v>829</v>
      </c>
      <c r="B29" s="34" t="s">
        <v>224</v>
      </c>
      <c r="C29" s="8">
        <v>2.1814667886999999</v>
      </c>
      <c r="D29" s="9" t="str">
        <f>IF($B29="N/A","N/A",IF(C29&gt;1,"Yes","No"))</f>
        <v>Yes</v>
      </c>
      <c r="E29" s="8">
        <v>2.1583488577000001</v>
      </c>
      <c r="F29" s="9" t="str">
        <f>IF($B29="N/A","N/A",IF(E29&gt;1,"Yes","No"))</f>
        <v>Yes</v>
      </c>
      <c r="G29" s="8">
        <v>2.1412377451000002</v>
      </c>
      <c r="H29" s="9" t="str">
        <f>IF($B29="N/A","N/A",IF(G29&gt;1,"Yes","No"))</f>
        <v>Yes</v>
      </c>
      <c r="I29" s="10">
        <v>-1.06</v>
      </c>
      <c r="J29" s="10">
        <v>-0.79300000000000004</v>
      </c>
      <c r="K29" s="9" t="str">
        <f t="shared" si="0"/>
        <v>Yes</v>
      </c>
    </row>
    <row r="30" spans="1:11" x14ac:dyDescent="0.2">
      <c r="A30" s="102" t="s">
        <v>323</v>
      </c>
      <c r="B30" s="34" t="s">
        <v>217</v>
      </c>
      <c r="C30" s="8">
        <v>0</v>
      </c>
      <c r="D30" s="9" t="str">
        <f>IF($B30="N/A","N/A",IF(C30&gt;15,"No",IF(C30&lt;-15,"No","Yes")))</f>
        <v>N/A</v>
      </c>
      <c r="E30" s="8">
        <v>0</v>
      </c>
      <c r="F30" s="9" t="str">
        <f>IF($B30="N/A","N/A",IF(E30&gt;15,"No",IF(E30&lt;-15,"No","Yes")))</f>
        <v>N/A</v>
      </c>
      <c r="G30" s="8">
        <v>0</v>
      </c>
      <c r="H30" s="9" t="str">
        <f>IF($B30="N/A","N/A",IF(G30&gt;15,"No",IF(G30&lt;-15,"No","Yes")))</f>
        <v>N/A</v>
      </c>
      <c r="I30" s="10" t="s">
        <v>1743</v>
      </c>
      <c r="J30" s="10" t="s">
        <v>1743</v>
      </c>
      <c r="K30" s="9" t="str">
        <f t="shared" si="0"/>
        <v>N/A</v>
      </c>
    </row>
    <row r="31" spans="1:11" x14ac:dyDescent="0.2">
      <c r="A31" s="102" t="s">
        <v>830</v>
      </c>
      <c r="B31" s="34" t="s">
        <v>217</v>
      </c>
      <c r="C31" s="8">
        <v>87.183399451</v>
      </c>
      <c r="D31" s="9" t="str">
        <f>IF($B31="N/A","N/A",IF(C31&gt;15,"No",IF(C31&lt;-15,"No","Yes")))</f>
        <v>N/A</v>
      </c>
      <c r="E31" s="8">
        <v>99.754877929000003</v>
      </c>
      <c r="F31" s="9" t="str">
        <f>IF($B31="N/A","N/A",IF(E31&gt;15,"No",IF(E31&lt;-15,"No","Yes")))</f>
        <v>N/A</v>
      </c>
      <c r="G31" s="8">
        <v>99.969362744999998</v>
      </c>
      <c r="H31" s="9" t="str">
        <f>IF($B31="N/A","N/A",IF(G31&gt;15,"No",IF(G31&lt;-15,"No","Yes")))</f>
        <v>N/A</v>
      </c>
      <c r="I31" s="10">
        <v>14.42</v>
      </c>
      <c r="J31" s="10">
        <v>0.215</v>
      </c>
      <c r="K31" s="9" t="str">
        <f t="shared" si="0"/>
        <v>Yes</v>
      </c>
    </row>
    <row r="32" spans="1:11" x14ac:dyDescent="0.2">
      <c r="A32" s="102" t="s">
        <v>324</v>
      </c>
      <c r="B32" s="34" t="s">
        <v>217</v>
      </c>
      <c r="C32" s="8" t="s">
        <v>1743</v>
      </c>
      <c r="D32" s="9" t="str">
        <f>IF($B32="N/A","N/A",IF(C32&gt;15,"No",IF(C32&lt;-15,"No","Yes")))</f>
        <v>N/A</v>
      </c>
      <c r="E32" s="8" t="s">
        <v>1743</v>
      </c>
      <c r="F32" s="9" t="str">
        <f>IF($B32="N/A","N/A",IF(E32&gt;15,"No",IF(E32&lt;-15,"No","Yes")))</f>
        <v>N/A</v>
      </c>
      <c r="G32" s="8" t="s">
        <v>1743</v>
      </c>
      <c r="H32" s="9" t="str">
        <f>IF($B32="N/A","N/A",IF(G32&gt;15,"No",IF(G32&lt;-15,"No","Yes")))</f>
        <v>N/A</v>
      </c>
      <c r="I32" s="10" t="s">
        <v>1743</v>
      </c>
      <c r="J32" s="10" t="s">
        <v>1743</v>
      </c>
      <c r="K32" s="9" t="str">
        <f t="shared" si="0"/>
        <v>N/A</v>
      </c>
    </row>
    <row r="33" spans="1:11" x14ac:dyDescent="0.2">
      <c r="A33" s="102" t="s">
        <v>325</v>
      </c>
      <c r="B33" s="34" t="s">
        <v>217</v>
      </c>
      <c r="C33" s="8">
        <v>100</v>
      </c>
      <c r="D33" s="9" t="str">
        <f>IF($B33="N/A","N/A",IF(C33&gt;15,"No",IF(C33&lt;-15,"No","Yes")))</f>
        <v>N/A</v>
      </c>
      <c r="E33" s="8">
        <v>100</v>
      </c>
      <c r="F33" s="9" t="str">
        <f>IF($B33="N/A","N/A",IF(E33&gt;15,"No",IF(E33&lt;-15,"No","Yes")))</f>
        <v>N/A</v>
      </c>
      <c r="G33" s="8">
        <v>99.989784451999995</v>
      </c>
      <c r="H33" s="9" t="str">
        <f>IF($B33="N/A","N/A",IF(G33&gt;15,"No",IF(G33&lt;-15,"No","Yes")))</f>
        <v>N/A</v>
      </c>
      <c r="I33" s="10">
        <v>0</v>
      </c>
      <c r="J33" s="10">
        <v>-0.01</v>
      </c>
      <c r="K33" s="9" t="str">
        <f t="shared" si="0"/>
        <v>Yes</v>
      </c>
    </row>
    <row r="34" spans="1:11" x14ac:dyDescent="0.2">
      <c r="A34" s="102" t="s">
        <v>326</v>
      </c>
      <c r="B34" s="34" t="s">
        <v>234</v>
      </c>
      <c r="C34" s="8">
        <v>99.685482535999995</v>
      </c>
      <c r="D34" s="9" t="str">
        <f>IF($B34="N/A","N/A",IF(C34&gt;=90,"Yes","No"))</f>
        <v>Yes</v>
      </c>
      <c r="E34" s="8">
        <v>99.108286531000005</v>
      </c>
      <c r="F34" s="9" t="str">
        <f>IF($B34="N/A","N/A",IF(E34&gt;=90,"Yes","No"))</f>
        <v>Yes</v>
      </c>
      <c r="G34" s="8">
        <v>99.883567080999995</v>
      </c>
      <c r="H34" s="9" t="str">
        <f>IF($B34="N/A","N/A",IF(G34&gt;=90,"Yes","No"))</f>
        <v>Yes</v>
      </c>
      <c r="I34" s="10">
        <v>-0.57899999999999996</v>
      </c>
      <c r="J34" s="10">
        <v>0.7823</v>
      </c>
      <c r="K34" s="9" t="str">
        <f t="shared" si="0"/>
        <v>Yes</v>
      </c>
    </row>
    <row r="35" spans="1:11" x14ac:dyDescent="0.2">
      <c r="A35" s="102" t="s">
        <v>327</v>
      </c>
      <c r="B35" s="34" t="s">
        <v>217</v>
      </c>
      <c r="C35" s="8">
        <v>9.9817910942000001</v>
      </c>
      <c r="D35" s="9" t="str">
        <f>IF($B35="N/A","N/A",IF(C35&gt;15,"No",IF(C35&lt;-15,"No","Yes")))</f>
        <v>N/A</v>
      </c>
      <c r="E35" s="8">
        <v>8.7052911616999999</v>
      </c>
      <c r="F35" s="9" t="str">
        <f>IF($B35="N/A","N/A",IF(E35&gt;15,"No",IF(E35&lt;-15,"No","Yes")))</f>
        <v>N/A</v>
      </c>
      <c r="G35" s="8">
        <v>8.1661815294999993</v>
      </c>
      <c r="H35" s="9" t="str">
        <f>IF($B35="N/A","N/A",IF(G35&gt;15,"No",IF(G35&lt;-15,"No","Yes")))</f>
        <v>N/A</v>
      </c>
      <c r="I35" s="10">
        <v>-12.8</v>
      </c>
      <c r="J35" s="10">
        <v>-6.19</v>
      </c>
      <c r="K35" s="9" t="str">
        <f t="shared" si="0"/>
        <v>Yes</v>
      </c>
    </row>
    <row r="36" spans="1:11" ht="25.5" x14ac:dyDescent="0.2">
      <c r="A36" s="102" t="s">
        <v>368</v>
      </c>
      <c r="B36" s="34" t="s">
        <v>217</v>
      </c>
      <c r="C36" s="8">
        <v>10.765325829</v>
      </c>
      <c r="D36" s="9" t="str">
        <f>IF($B36="N/A","N/A",IF(C36&gt;15,"No",IF(C36&lt;-15,"No","Yes")))</f>
        <v>N/A</v>
      </c>
      <c r="E36" s="8">
        <v>10.065031038000001</v>
      </c>
      <c r="F36" s="9" t="str">
        <f>IF($B36="N/A","N/A",IF(E36&gt;15,"No",IF(E36&lt;-15,"No","Yes")))</f>
        <v>N/A</v>
      </c>
      <c r="G36" s="8">
        <v>9.2564170415000007</v>
      </c>
      <c r="H36" s="9" t="str">
        <f>IF($B36="N/A","N/A",IF(G36&gt;15,"No",IF(G36&lt;-15,"No","Yes")))</f>
        <v>N/A</v>
      </c>
      <c r="I36" s="10">
        <v>-6.51</v>
      </c>
      <c r="J36" s="10">
        <v>-8.0299999999999994</v>
      </c>
      <c r="K36" s="9" t="str">
        <f t="shared" si="0"/>
        <v>Yes</v>
      </c>
    </row>
    <row r="37" spans="1:11" x14ac:dyDescent="0.2">
      <c r="A37" s="102" t="s">
        <v>373</v>
      </c>
      <c r="B37" s="34" t="s">
        <v>235</v>
      </c>
      <c r="C37" s="8">
        <v>83.854770181999996</v>
      </c>
      <c r="D37" s="9" t="str">
        <f>IF($B37="N/A","N/A",IF(C37&gt;90,"No",IF(C37&lt;75,"No","Yes")))</f>
        <v>Yes</v>
      </c>
      <c r="E37" s="8">
        <v>83.279140802000001</v>
      </c>
      <c r="F37" s="9" t="str">
        <f>IF($B37="N/A","N/A",IF(E37&gt;90,"No",IF(E37&lt;75,"No","Yes")))</f>
        <v>Yes</v>
      </c>
      <c r="G37" s="8">
        <v>81.810002646000001</v>
      </c>
      <c r="H37" s="9" t="str">
        <f>IF($B37="N/A","N/A",IF(G37&gt;90,"No",IF(G37&lt;75,"No","Yes")))</f>
        <v>Yes</v>
      </c>
      <c r="I37" s="10">
        <v>-0.68600000000000005</v>
      </c>
      <c r="J37" s="10">
        <v>-1.76</v>
      </c>
      <c r="K37" s="9" t="str">
        <f>IF(J37="Div by 0", "N/A", IF(J37="N/A","N/A", IF(J37&gt;30, "No", IF(J37&lt;-30, "No", "Yes"))))</f>
        <v>Yes</v>
      </c>
    </row>
    <row r="38" spans="1:11" x14ac:dyDescent="0.2">
      <c r="A38" s="102" t="s">
        <v>374</v>
      </c>
      <c r="B38" s="34" t="s">
        <v>236</v>
      </c>
      <c r="C38" s="8">
        <v>12.376538101</v>
      </c>
      <c r="D38" s="9" t="str">
        <f>IF($B38="N/A","N/A",IF(C38&gt;10,"No",IF(C38&lt;1,"No","Yes")))</f>
        <v>No</v>
      </c>
      <c r="E38" s="8">
        <v>13.104739383</v>
      </c>
      <c r="F38" s="9" t="str">
        <f>IF($B38="N/A","N/A",IF(E38&gt;10,"No",IF(E38&lt;1,"No","Yes")))</f>
        <v>No</v>
      </c>
      <c r="G38" s="8">
        <v>13.543265414</v>
      </c>
      <c r="H38" s="9" t="str">
        <f>IF($B38="N/A","N/A",IF(G38&gt;10,"No",IF(G38&lt;1,"No","Yes")))</f>
        <v>No</v>
      </c>
      <c r="I38" s="10">
        <v>5.8840000000000003</v>
      </c>
      <c r="J38" s="10">
        <v>3.3460000000000001</v>
      </c>
      <c r="K38" s="9" t="str">
        <f>IF(J38="Div by 0", "N/A", IF(J38="N/A","N/A", IF(J38&gt;30, "No", IF(J38&lt;-30, "No", "Yes"))))</f>
        <v>Yes</v>
      </c>
    </row>
    <row r="39" spans="1:11" x14ac:dyDescent="0.2">
      <c r="A39" s="102" t="s">
        <v>375</v>
      </c>
      <c r="B39" s="34" t="s">
        <v>237</v>
      </c>
      <c r="C39" s="8">
        <v>0.56833857529999998</v>
      </c>
      <c r="D39" s="9" t="str">
        <f>IF($B39="N/A","N/A",IF(C39&gt;2,"No",IF(C39&lt;=0,"No","Yes")))</f>
        <v>Yes</v>
      </c>
      <c r="E39" s="8">
        <v>0.20199034390000001</v>
      </c>
      <c r="F39" s="9" t="str">
        <f>IF($B39="N/A","N/A",IF(E39&gt;2,"No",IF(E39&lt;=0,"No","Yes")))</f>
        <v>Yes</v>
      </c>
      <c r="G39" s="8">
        <v>0.19052659429999999</v>
      </c>
      <c r="H39" s="9" t="str">
        <f>IF($B39="N/A","N/A",IF(G39&gt;2,"No",IF(G39&lt;=0,"No","Yes")))</f>
        <v>Yes</v>
      </c>
      <c r="I39" s="10">
        <v>-64.5</v>
      </c>
      <c r="J39" s="10">
        <v>-5.68</v>
      </c>
      <c r="K39" s="9" t="str">
        <f>IF(J39="Div by 0", "N/A", IF(J39="N/A","N/A", IF(J39&gt;30, "No", IF(J39&lt;-30, "No", "Yes"))))</f>
        <v>Yes</v>
      </c>
    </row>
    <row r="40" spans="1:11" x14ac:dyDescent="0.2">
      <c r="A40" s="102" t="s">
        <v>376</v>
      </c>
      <c r="B40" s="34" t="s">
        <v>238</v>
      </c>
      <c r="C40" s="8">
        <v>1.9257297357000001</v>
      </c>
      <c r="D40" s="9" t="str">
        <f>IF($B40="N/A","N/A",IF(C40&gt;3,"No",IF(C40&lt;=0,"No","Yes")))</f>
        <v>Yes</v>
      </c>
      <c r="E40" s="8">
        <v>1.7046014385999999</v>
      </c>
      <c r="F40" s="9" t="str">
        <f>IF($B40="N/A","N/A",IF(E40&gt;3,"No",IF(E40&lt;=0,"No","Yes")))</f>
        <v>Yes</v>
      </c>
      <c r="G40" s="8">
        <v>1.5665519979</v>
      </c>
      <c r="H40" s="9" t="str">
        <f>IF($B40="N/A","N/A",IF(G40&gt;3,"No",IF(G40&lt;=0,"No","Yes")))</f>
        <v>Yes</v>
      </c>
      <c r="I40" s="10">
        <v>-11.5</v>
      </c>
      <c r="J40" s="10">
        <v>-8.1</v>
      </c>
      <c r="K40" s="9" t="str">
        <f>IF(J40="Div by 0", "N/A", IF(J40="N/A","N/A", IF(J40&gt;30, "No", IF(J40&lt;-30, "No", "Yes"))))</f>
        <v>Yes</v>
      </c>
    </row>
    <row r="41" spans="1:11" s="115" customFormat="1" x14ac:dyDescent="0.2">
      <c r="A41" s="170" t="s">
        <v>1649</v>
      </c>
      <c r="B41" s="171"/>
      <c r="C41" s="171"/>
      <c r="D41" s="171"/>
      <c r="E41" s="171"/>
      <c r="F41" s="171"/>
      <c r="G41" s="171"/>
      <c r="H41" s="171"/>
      <c r="I41" s="171"/>
      <c r="J41" s="171"/>
      <c r="K41" s="172"/>
    </row>
    <row r="42" spans="1:11" ht="16.5" customHeight="1" x14ac:dyDescent="0.2">
      <c r="A42" s="167" t="s">
        <v>1647</v>
      </c>
      <c r="B42" s="168"/>
      <c r="C42" s="168"/>
      <c r="D42" s="168"/>
      <c r="E42" s="168"/>
      <c r="F42" s="168"/>
      <c r="G42" s="168"/>
      <c r="H42" s="168"/>
      <c r="I42" s="168"/>
      <c r="J42" s="168"/>
      <c r="K42" s="169"/>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5733</v>
      </c>
      <c r="D6" s="9" t="str">
        <f>IF($B6="N/A","N/A",IF(C6&gt;15,"No",IF(C6&lt;-15,"No","Yes")))</f>
        <v>N/A</v>
      </c>
      <c r="E6" s="35">
        <v>7287</v>
      </c>
      <c r="F6" s="9" t="str">
        <f>IF($B6="N/A","N/A",IF(E6&gt;15,"No",IF(E6&lt;-15,"No","Yes")))</f>
        <v>N/A</v>
      </c>
      <c r="G6" s="35">
        <v>7253</v>
      </c>
      <c r="H6" s="9" t="str">
        <f>IF($B6="N/A","N/A",IF(G6&gt;15,"No",IF(G6&lt;-15,"No","Yes")))</f>
        <v>N/A</v>
      </c>
      <c r="I6" s="10">
        <v>27.11</v>
      </c>
      <c r="J6" s="10">
        <v>-0.46700000000000003</v>
      </c>
      <c r="K6" s="9" t="str">
        <f t="shared" ref="K6:K31" si="0">IF(J6="Div by 0", "N/A", IF(J6="N/A","N/A", IF(J6&gt;30, "No", IF(J6&lt;-30, "No", "Yes"))))</f>
        <v>Yes</v>
      </c>
    </row>
    <row r="7" spans="1:11" x14ac:dyDescent="0.2">
      <c r="A7" s="102" t="s">
        <v>311</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02" t="s">
        <v>312</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102" t="s">
        <v>818</v>
      </c>
      <c r="B9" s="34" t="s">
        <v>217</v>
      </c>
      <c r="C9" s="88">
        <v>2217.8292342999998</v>
      </c>
      <c r="D9" s="9" t="str">
        <f>IF($B9="N/A","N/A",IF(C9&gt;15,"No",IF(C9&lt;-15,"No","Yes")))</f>
        <v>N/A</v>
      </c>
      <c r="E9" s="88">
        <v>2437.0048031000001</v>
      </c>
      <c r="F9" s="9" t="str">
        <f>IF($B9="N/A","N/A",IF(E9&gt;15,"No",IF(E9&lt;-15,"No","Yes")))</f>
        <v>N/A</v>
      </c>
      <c r="G9" s="88">
        <v>2019.0268854000001</v>
      </c>
      <c r="H9" s="9" t="str">
        <f>IF($B9="N/A","N/A",IF(G9&gt;15,"No",IF(G9&lt;-15,"No","Yes")))</f>
        <v>N/A</v>
      </c>
      <c r="I9" s="10">
        <v>9.8819999999999997</v>
      </c>
      <c r="J9" s="10">
        <v>-17.2</v>
      </c>
      <c r="K9" s="9" t="str">
        <f t="shared" si="0"/>
        <v>Yes</v>
      </c>
    </row>
    <row r="10" spans="1:11" x14ac:dyDescent="0.2">
      <c r="A10" s="102" t="s">
        <v>313</v>
      </c>
      <c r="B10" s="34" t="s">
        <v>217</v>
      </c>
      <c r="C10" s="8">
        <v>0.2442002442</v>
      </c>
      <c r="D10" s="9" t="str">
        <f>IF($B10="N/A","N/A",IF(C10&gt;15,"No",IF(C10&lt;-15,"No","Yes")))</f>
        <v>N/A</v>
      </c>
      <c r="E10" s="8">
        <v>0.15095375329999999</v>
      </c>
      <c r="F10" s="9" t="str">
        <f>IF($B10="N/A","N/A",IF(E10&gt;15,"No",IF(E10&lt;-15,"No","Yes")))</f>
        <v>N/A</v>
      </c>
      <c r="G10" s="8">
        <v>0.13787398319999999</v>
      </c>
      <c r="H10" s="9" t="str">
        <f>IF($B10="N/A","N/A",IF(G10&gt;15,"No",IF(G10&lt;-15,"No","Yes")))</f>
        <v>N/A</v>
      </c>
      <c r="I10" s="10">
        <v>-38.200000000000003</v>
      </c>
      <c r="J10" s="10">
        <v>-8.66</v>
      </c>
      <c r="K10" s="9" t="str">
        <f t="shared" si="0"/>
        <v>Yes</v>
      </c>
    </row>
    <row r="11" spans="1:11" x14ac:dyDescent="0.2">
      <c r="A11" s="102" t="s">
        <v>820</v>
      </c>
      <c r="B11" s="34" t="s">
        <v>217</v>
      </c>
      <c r="C11" s="88">
        <v>479.78571428999999</v>
      </c>
      <c r="D11" s="9" t="str">
        <f>IF($B11="N/A","N/A",IF(C11&gt;15,"No",IF(C11&lt;-15,"No","Yes")))</f>
        <v>N/A</v>
      </c>
      <c r="E11" s="88">
        <v>324.54545454999999</v>
      </c>
      <c r="F11" s="9" t="str">
        <f>IF($B11="N/A","N/A",IF(E11&gt;15,"No",IF(E11&lt;-15,"No","Yes")))</f>
        <v>N/A</v>
      </c>
      <c r="G11" s="88">
        <v>10295.9</v>
      </c>
      <c r="H11" s="9" t="str">
        <f>IF($B11="N/A","N/A",IF(G11&gt;15,"No",IF(G11&lt;-15,"No","Yes")))</f>
        <v>N/A</v>
      </c>
      <c r="I11" s="10">
        <v>-32.4</v>
      </c>
      <c r="J11" s="10">
        <v>3072</v>
      </c>
      <c r="K11" s="9" t="str">
        <f t="shared" si="0"/>
        <v>No</v>
      </c>
    </row>
    <row r="12" spans="1:11" x14ac:dyDescent="0.2">
      <c r="A12" s="102" t="s">
        <v>314</v>
      </c>
      <c r="B12" s="34" t="s">
        <v>218</v>
      </c>
      <c r="C12" s="8">
        <v>96.197453339999996</v>
      </c>
      <c r="D12" s="9" t="str">
        <f>IF($B12="N/A","N/A",IF(C12&gt;100,"No",IF(C12&lt;95,"No","Yes")))</f>
        <v>Yes</v>
      </c>
      <c r="E12" s="8">
        <v>96.075202415000007</v>
      </c>
      <c r="F12" s="9" t="str">
        <f>IF($B12="N/A","N/A",IF(E12&gt;100,"No",IF(E12&lt;95,"No","Yes")))</f>
        <v>Yes</v>
      </c>
      <c r="G12" s="8">
        <v>96.470426031000002</v>
      </c>
      <c r="H12" s="9" t="str">
        <f>IF($B12="N/A","N/A",IF(G12&gt;100,"No",IF(G12&lt;95,"No","Yes")))</f>
        <v>Yes</v>
      </c>
      <c r="I12" s="10">
        <v>-0.127</v>
      </c>
      <c r="J12" s="10">
        <v>0.41139999999999999</v>
      </c>
      <c r="K12" s="9" t="str">
        <f t="shared" si="0"/>
        <v>Yes</v>
      </c>
    </row>
    <row r="13" spans="1:11" x14ac:dyDescent="0.2">
      <c r="A13" s="102" t="s">
        <v>821</v>
      </c>
      <c r="B13" s="34" t="s">
        <v>224</v>
      </c>
      <c r="C13" s="8">
        <v>1.3149592022000001</v>
      </c>
      <c r="D13" s="9" t="str">
        <f>IF($B13="N/A","N/A",IF(C13&gt;1,"Yes","No"))</f>
        <v>Yes</v>
      </c>
      <c r="E13" s="8">
        <v>1.2838165976</v>
      </c>
      <c r="F13" s="9" t="str">
        <f>IF($B13="N/A","N/A",IF(E13&gt;1,"Yes","No"))</f>
        <v>Yes</v>
      </c>
      <c r="G13" s="8">
        <v>1.2498213520000001</v>
      </c>
      <c r="H13" s="9" t="str">
        <f>IF($B13="N/A","N/A",IF(G13&gt;1,"Yes","No"))</f>
        <v>Yes</v>
      </c>
      <c r="I13" s="10">
        <v>-2.37</v>
      </c>
      <c r="J13" s="10">
        <v>-2.65</v>
      </c>
      <c r="K13" s="9" t="str">
        <f t="shared" si="0"/>
        <v>Yes</v>
      </c>
    </row>
    <row r="14" spans="1:11" x14ac:dyDescent="0.2">
      <c r="A14" s="102" t="s">
        <v>315</v>
      </c>
      <c r="B14" s="34" t="s">
        <v>218</v>
      </c>
      <c r="C14" s="8">
        <v>99.546485261000001</v>
      </c>
      <c r="D14" s="9" t="str">
        <f>IF($B14="N/A","N/A",IF(C14&gt;100,"No",IF(C14&lt;95,"No","Yes")))</f>
        <v>Yes</v>
      </c>
      <c r="E14" s="8">
        <v>98.682585426000003</v>
      </c>
      <c r="F14" s="9" t="str">
        <f>IF($B14="N/A","N/A",IF(E14&gt;100,"No",IF(E14&lt;95,"No","Yes")))</f>
        <v>Yes</v>
      </c>
      <c r="G14" s="8">
        <v>99.476078864000002</v>
      </c>
      <c r="H14" s="9" t="str">
        <f>IF($B14="N/A","N/A",IF(G14&gt;100,"No",IF(G14&lt;95,"No","Yes")))</f>
        <v>Yes</v>
      </c>
      <c r="I14" s="10">
        <v>-0.86799999999999999</v>
      </c>
      <c r="J14" s="10">
        <v>0.80410000000000004</v>
      </c>
      <c r="K14" s="9" t="str">
        <f t="shared" si="0"/>
        <v>Yes</v>
      </c>
    </row>
    <row r="15" spans="1:11" x14ac:dyDescent="0.2">
      <c r="A15" s="102" t="s">
        <v>822</v>
      </c>
      <c r="B15" s="34" t="s">
        <v>225</v>
      </c>
      <c r="C15" s="8">
        <v>13.58121605</v>
      </c>
      <c r="D15" s="9" t="str">
        <f>IF($B15="N/A","N/A",IF(C15&gt;3,"Yes","No"))</f>
        <v>Yes</v>
      </c>
      <c r="E15" s="8">
        <v>13.439160061000001</v>
      </c>
      <c r="F15" s="9" t="str">
        <f>IF($B15="N/A","N/A",IF(E15&gt;3,"Yes","No"))</f>
        <v>Yes</v>
      </c>
      <c r="G15" s="8">
        <v>14.202494802</v>
      </c>
      <c r="H15" s="9" t="str">
        <f>IF($B15="N/A","N/A",IF(G15&gt;3,"Yes","No"))</f>
        <v>Yes</v>
      </c>
      <c r="I15" s="10">
        <v>-1.05</v>
      </c>
      <c r="J15" s="10">
        <v>5.68</v>
      </c>
      <c r="K15" s="9" t="str">
        <f t="shared" si="0"/>
        <v>Yes</v>
      </c>
    </row>
    <row r="16" spans="1:11" x14ac:dyDescent="0.2">
      <c r="A16" s="102" t="s">
        <v>823</v>
      </c>
      <c r="B16" s="34" t="s">
        <v>226</v>
      </c>
      <c r="C16" s="8">
        <v>8.2622121423999992</v>
      </c>
      <c r="D16" s="9" t="str">
        <f>IF($B16="N/A","N/A",IF(C16&gt;=8,"No",IF(C16&lt;2,"No","Yes")))</f>
        <v>No</v>
      </c>
      <c r="E16" s="8">
        <v>7.4940982707000003</v>
      </c>
      <c r="F16" s="9" t="str">
        <f>IF($B16="N/A","N/A",IF(E16&gt;=8,"No",IF(E16&lt;2,"No","Yes")))</f>
        <v>Yes</v>
      </c>
      <c r="G16" s="8">
        <v>6.5010340548999999</v>
      </c>
      <c r="H16" s="9" t="str">
        <f>IF($B16="N/A","N/A",IF(G16&gt;=8,"No",IF(G16&lt;2,"No","Yes")))</f>
        <v>Yes</v>
      </c>
      <c r="I16" s="10">
        <v>-9.3000000000000007</v>
      </c>
      <c r="J16" s="10">
        <v>-13.3</v>
      </c>
      <c r="K16" s="9" t="str">
        <f t="shared" si="0"/>
        <v>Yes</v>
      </c>
    </row>
    <row r="17" spans="1:11" x14ac:dyDescent="0.2">
      <c r="A17" s="102" t="s">
        <v>316</v>
      </c>
      <c r="B17" s="34" t="s">
        <v>227</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
      <c r="A18" s="102" t="s">
        <v>31</v>
      </c>
      <c r="B18" s="34" t="s">
        <v>218</v>
      </c>
      <c r="C18" s="8">
        <v>99.494156637000003</v>
      </c>
      <c r="D18" s="9" t="str">
        <f>IF($B18="N/A","N/A",IF(C18&gt;100,"No",IF(C18&lt;95,"No","Yes")))</f>
        <v>Yes</v>
      </c>
      <c r="E18" s="8">
        <v>99.643200219999997</v>
      </c>
      <c r="F18" s="9" t="str">
        <f>IF($B18="N/A","N/A",IF(E18&gt;100,"No",IF(E18&lt;95,"No","Yes")))</f>
        <v>Yes</v>
      </c>
      <c r="G18" s="8">
        <v>99.738039431999994</v>
      </c>
      <c r="H18" s="9" t="str">
        <f>IF($B18="N/A","N/A",IF(G18&gt;100,"No",IF(G18&lt;95,"No","Yes")))</f>
        <v>Yes</v>
      </c>
      <c r="I18" s="10">
        <v>0.14979999999999999</v>
      </c>
      <c r="J18" s="10">
        <v>9.5200000000000007E-2</v>
      </c>
      <c r="K18" s="9" t="str">
        <f t="shared" si="0"/>
        <v>Yes</v>
      </c>
    </row>
    <row r="19" spans="1:11" x14ac:dyDescent="0.2">
      <c r="A19" s="102" t="s">
        <v>317</v>
      </c>
      <c r="B19" s="34" t="s">
        <v>218</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02" t="s">
        <v>318</v>
      </c>
      <c r="B20" s="34" t="s">
        <v>227</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02" t="s">
        <v>825</v>
      </c>
      <c r="B21" s="34" t="s">
        <v>229</v>
      </c>
      <c r="C21" s="8">
        <v>7.7777777777999999</v>
      </c>
      <c r="D21" s="9" t="str">
        <f>IF($B21="N/A","N/A",IF(C21&gt;=2,"Yes","No"))</f>
        <v>Yes</v>
      </c>
      <c r="E21" s="8">
        <v>7.7119527926</v>
      </c>
      <c r="F21" s="9" t="str">
        <f>IF($B21="N/A","N/A",IF(E21&gt;=2,"Yes","No"))</f>
        <v>Yes</v>
      </c>
      <c r="G21" s="8">
        <v>7.2141182958999996</v>
      </c>
      <c r="H21" s="9" t="str">
        <f>IF($B21="N/A","N/A",IF(G21&gt;=2,"Yes","No"))</f>
        <v>Yes</v>
      </c>
      <c r="I21" s="10">
        <v>-0.84599999999999997</v>
      </c>
      <c r="J21" s="10">
        <v>-6.46</v>
      </c>
      <c r="K21" s="9" t="str">
        <f t="shared" si="0"/>
        <v>Yes</v>
      </c>
    </row>
    <row r="22" spans="1:11" x14ac:dyDescent="0.2">
      <c r="A22" s="102" t="s">
        <v>826</v>
      </c>
      <c r="B22" s="34" t="s">
        <v>230</v>
      </c>
      <c r="C22" s="8">
        <v>6.1573347288000004</v>
      </c>
      <c r="D22" s="9" t="str">
        <f>IF($B22="N/A","N/A",IF(C22&gt;30,"No",IF(C22&lt;5,"No","Yes")))</f>
        <v>Yes</v>
      </c>
      <c r="E22" s="8">
        <v>5.4617812542999999</v>
      </c>
      <c r="F22" s="9" t="str">
        <f>IF($B22="N/A","N/A",IF(E22&gt;30,"No",IF(E22&lt;5,"No","Yes")))</f>
        <v>Yes</v>
      </c>
      <c r="G22" s="8">
        <v>5.5701089204000001</v>
      </c>
      <c r="H22" s="9" t="str">
        <f>IF($B22="N/A","N/A",IF(G22&gt;30,"No",IF(G22&lt;5,"No","Yes")))</f>
        <v>Yes</v>
      </c>
      <c r="I22" s="10">
        <v>-11.3</v>
      </c>
      <c r="J22" s="10">
        <v>1.9830000000000001</v>
      </c>
      <c r="K22" s="9" t="str">
        <f t="shared" si="0"/>
        <v>Yes</v>
      </c>
    </row>
    <row r="23" spans="1:11" x14ac:dyDescent="0.2">
      <c r="A23" s="102" t="s">
        <v>827</v>
      </c>
      <c r="B23" s="34" t="s">
        <v>231</v>
      </c>
      <c r="C23" s="8">
        <v>37.641723356</v>
      </c>
      <c r="D23" s="9" t="str">
        <f>IF($B23="N/A","N/A",IF(C23&gt;75,"No",IF(C23&lt;15,"No","Yes")))</f>
        <v>Yes</v>
      </c>
      <c r="E23" s="8">
        <v>35.679978042999998</v>
      </c>
      <c r="F23" s="9" t="str">
        <f>IF($B23="N/A","N/A",IF(E23&gt;75,"No",IF(E23&lt;15,"No","Yes")))</f>
        <v>Yes</v>
      </c>
      <c r="G23" s="8">
        <v>36.467668551000003</v>
      </c>
      <c r="H23" s="9" t="str">
        <f>IF($B23="N/A","N/A",IF(G23&gt;75,"No",IF(G23&lt;15,"No","Yes")))</f>
        <v>Yes</v>
      </c>
      <c r="I23" s="10">
        <v>-5.21</v>
      </c>
      <c r="J23" s="10">
        <v>2.2080000000000002</v>
      </c>
      <c r="K23" s="9" t="str">
        <f t="shared" si="0"/>
        <v>Yes</v>
      </c>
    </row>
    <row r="24" spans="1:11" x14ac:dyDescent="0.2">
      <c r="A24" s="102" t="s">
        <v>828</v>
      </c>
      <c r="B24" s="34" t="s">
        <v>232</v>
      </c>
      <c r="C24" s="8">
        <v>56.200941915000001</v>
      </c>
      <c r="D24" s="9" t="str">
        <f>IF($B24="N/A","N/A",IF(C24&gt;70,"No",IF(C24&lt;25,"No","Yes")))</f>
        <v>Yes</v>
      </c>
      <c r="E24" s="8">
        <v>58.858240703</v>
      </c>
      <c r="F24" s="9" t="str">
        <f>IF($B24="N/A","N/A",IF(E24&gt;70,"No",IF(E24&lt;25,"No","Yes")))</f>
        <v>Yes</v>
      </c>
      <c r="G24" s="8">
        <v>57.962222529000002</v>
      </c>
      <c r="H24" s="9" t="str">
        <f>IF($B24="N/A","N/A",IF(G24&gt;70,"No",IF(G24&lt;25,"No","Yes")))</f>
        <v>Yes</v>
      </c>
      <c r="I24" s="10">
        <v>4.7279999999999998</v>
      </c>
      <c r="J24" s="10">
        <v>-1.52</v>
      </c>
      <c r="K24" s="9" t="str">
        <f t="shared" si="0"/>
        <v>Yes</v>
      </c>
    </row>
    <row r="25" spans="1:11" x14ac:dyDescent="0.2">
      <c r="A25" s="102" t="s">
        <v>322</v>
      </c>
      <c r="B25" s="34" t="s">
        <v>233</v>
      </c>
      <c r="C25" s="8">
        <v>1.4652014652000001</v>
      </c>
      <c r="D25" s="9" t="str">
        <f>IF($B25="N/A","N/A",IF(C25&gt;70,"No",IF(C25&lt;35,"No","Yes")))</f>
        <v>No</v>
      </c>
      <c r="E25" s="8">
        <v>11.307808425999999</v>
      </c>
      <c r="F25" s="9" t="str">
        <f>IF($B25="N/A","N/A",IF(E25&gt;70,"No",IF(E25&lt;35,"No","Yes")))</f>
        <v>No</v>
      </c>
      <c r="G25" s="8">
        <v>52.667861575000003</v>
      </c>
      <c r="H25" s="9" t="str">
        <f>IF($B25="N/A","N/A",IF(G25&gt;70,"No",IF(G25&lt;35,"No","Yes")))</f>
        <v>Yes</v>
      </c>
      <c r="I25" s="10">
        <v>671.8</v>
      </c>
      <c r="J25" s="10">
        <v>365.8</v>
      </c>
      <c r="K25" s="9" t="str">
        <f t="shared" si="0"/>
        <v>No</v>
      </c>
    </row>
    <row r="26" spans="1:11" x14ac:dyDescent="0.2">
      <c r="A26" s="102" t="s">
        <v>829</v>
      </c>
      <c r="B26" s="34" t="s">
        <v>224</v>
      </c>
      <c r="C26" s="8">
        <v>2.4404761905000001</v>
      </c>
      <c r="D26" s="9" t="str">
        <f>IF($B26="N/A","N/A",IF(C26&gt;1,"Yes","No"))</f>
        <v>Yes</v>
      </c>
      <c r="E26" s="8">
        <v>2.5388349515000002</v>
      </c>
      <c r="F26" s="9" t="str">
        <f>IF($B26="N/A","N/A",IF(E26&gt;1,"Yes","No"))</f>
        <v>Yes</v>
      </c>
      <c r="G26" s="8">
        <v>2.4481675393</v>
      </c>
      <c r="H26" s="9" t="str">
        <f>IF($B26="N/A","N/A",IF(G26&gt;1,"Yes","No"))</f>
        <v>Yes</v>
      </c>
      <c r="I26" s="10">
        <v>4.03</v>
      </c>
      <c r="J26" s="10">
        <v>-3.57</v>
      </c>
      <c r="K26" s="9" t="str">
        <f t="shared" si="0"/>
        <v>Yes</v>
      </c>
    </row>
    <row r="27" spans="1:11" x14ac:dyDescent="0.2">
      <c r="A27" s="102" t="s">
        <v>323</v>
      </c>
      <c r="B27" s="34" t="s">
        <v>217</v>
      </c>
      <c r="C27" s="8">
        <v>0</v>
      </c>
      <c r="D27" s="9" t="str">
        <f>IF($B27="N/A","N/A",IF(C27&gt;15,"No",IF(C27&lt;-15,"No","Yes")))</f>
        <v>N/A</v>
      </c>
      <c r="E27" s="8">
        <v>0</v>
      </c>
      <c r="F27" s="9" t="str">
        <f>IF($B27="N/A","N/A",IF(E27&gt;15,"No",IF(E27&lt;-15,"No","Yes")))</f>
        <v>N/A</v>
      </c>
      <c r="G27" s="8">
        <v>0</v>
      </c>
      <c r="H27" s="9" t="str">
        <f>IF($B27="N/A","N/A",IF(G27&gt;15,"No",IF(G27&lt;-15,"No","Yes")))</f>
        <v>N/A</v>
      </c>
      <c r="I27" s="10" t="s">
        <v>1743</v>
      </c>
      <c r="J27" s="10" t="s">
        <v>1743</v>
      </c>
      <c r="K27" s="9" t="str">
        <f t="shared" si="0"/>
        <v>N/A</v>
      </c>
    </row>
    <row r="28" spans="1:11" x14ac:dyDescent="0.2">
      <c r="A28" s="102" t="s">
        <v>830</v>
      </c>
      <c r="B28" s="34" t="s">
        <v>217</v>
      </c>
      <c r="C28" s="8">
        <v>94.047619048000001</v>
      </c>
      <c r="D28" s="9" t="str">
        <f>IF($B28="N/A","N/A",IF(C28&gt;15,"No",IF(C28&lt;-15,"No","Yes")))</f>
        <v>N/A</v>
      </c>
      <c r="E28" s="8">
        <v>89.077669903</v>
      </c>
      <c r="F28" s="9" t="str">
        <f>IF($B28="N/A","N/A",IF(E28&gt;15,"No",IF(E28&lt;-15,"No","Yes")))</f>
        <v>N/A</v>
      </c>
      <c r="G28" s="8">
        <v>90.916230365999994</v>
      </c>
      <c r="H28" s="9" t="str">
        <f>IF($B28="N/A","N/A",IF(G28&gt;15,"No",IF(G28&lt;-15,"No","Yes")))</f>
        <v>N/A</v>
      </c>
      <c r="I28" s="10">
        <v>-5.28</v>
      </c>
      <c r="J28" s="10">
        <v>2.0640000000000001</v>
      </c>
      <c r="K28" s="9" t="str">
        <f t="shared" si="0"/>
        <v>Yes</v>
      </c>
    </row>
    <row r="29" spans="1:11" x14ac:dyDescent="0.2">
      <c r="A29" s="102" t="s">
        <v>324</v>
      </c>
      <c r="B29" s="34" t="s">
        <v>217</v>
      </c>
      <c r="C29" s="8" t="s">
        <v>1743</v>
      </c>
      <c r="D29" s="9" t="str">
        <f>IF($B29="N/A","N/A",IF(C29&gt;15,"No",IF(C29&lt;-15,"No","Yes")))</f>
        <v>N/A</v>
      </c>
      <c r="E29" s="8" t="s">
        <v>1743</v>
      </c>
      <c r="F29" s="9" t="str">
        <f>IF($B29="N/A","N/A",IF(E29&gt;15,"No",IF(E29&lt;-15,"No","Yes")))</f>
        <v>N/A</v>
      </c>
      <c r="G29" s="8" t="s">
        <v>1743</v>
      </c>
      <c r="H29" s="9" t="str">
        <f>IF($B29="N/A","N/A",IF(G29&gt;15,"No",IF(G29&lt;-15,"No","Yes")))</f>
        <v>N/A</v>
      </c>
      <c r="I29" s="10" t="s">
        <v>1743</v>
      </c>
      <c r="J29" s="10" t="s">
        <v>1743</v>
      </c>
      <c r="K29" s="9" t="str">
        <f t="shared" si="0"/>
        <v>N/A</v>
      </c>
    </row>
    <row r="30" spans="1:11" x14ac:dyDescent="0.2">
      <c r="A30" s="102" t="s">
        <v>325</v>
      </c>
      <c r="B30" s="34" t="s">
        <v>217</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02" t="s">
        <v>326</v>
      </c>
      <c r="B31" s="34" t="s">
        <v>234</v>
      </c>
      <c r="C31" s="8">
        <v>1.2907727193</v>
      </c>
      <c r="D31" s="9" t="str">
        <f>IF($B31="N/A","N/A",IF(C31&gt;=90,"Yes","No"))</f>
        <v>No</v>
      </c>
      <c r="E31" s="8">
        <v>18.128173459999999</v>
      </c>
      <c r="F31" s="9" t="str">
        <f>IF($B31="N/A","N/A",IF(E31&gt;=90,"Yes","No"))</f>
        <v>No</v>
      </c>
      <c r="G31" s="8">
        <v>99.986212601999995</v>
      </c>
      <c r="H31" s="9" t="str">
        <f>IF($B31="N/A","N/A",IF(G31&gt;=90,"Yes","No"))</f>
        <v>Yes</v>
      </c>
      <c r="I31" s="10">
        <v>1304</v>
      </c>
      <c r="J31" s="10">
        <v>451.6</v>
      </c>
      <c r="K31" s="9" t="str">
        <f t="shared" si="0"/>
        <v>No</v>
      </c>
    </row>
    <row r="32" spans="1:1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1" t="s">
        <v>305</v>
      </c>
      <c r="B6" s="97" t="s">
        <v>217</v>
      </c>
      <c r="C6" s="35" t="s">
        <v>217</v>
      </c>
      <c r="D6" s="9" t="str">
        <f>IF(OR($B6="N/A",$C6="N/A"),"N/A",IF(C6&lt;0,"No","Yes"))</f>
        <v>N/A</v>
      </c>
      <c r="E6" s="35">
        <v>2413</v>
      </c>
      <c r="F6" s="9" t="str">
        <f>IF($B6="N/A","N/A",IF(E6&lt;0,"No","Yes"))</f>
        <v>N/A</v>
      </c>
      <c r="G6" s="35">
        <v>8328</v>
      </c>
      <c r="H6" s="9" t="str">
        <f>IF($B6="N/A","N/A",IF(G6&lt;0,"No","Yes"))</f>
        <v>N/A</v>
      </c>
      <c r="I6" s="10" t="s">
        <v>217</v>
      </c>
      <c r="J6" s="10">
        <v>245.1</v>
      </c>
      <c r="K6" s="9" t="str">
        <f t="shared" ref="K6:K35" si="0">IF(J6="Div by 0", "N/A", IF(J6="N/A","N/A", IF(J6&gt;30, "No", IF(J6&lt;-30, "No", "Yes"))))</f>
        <v>No</v>
      </c>
    </row>
    <row r="7" spans="1:11" x14ac:dyDescent="0.2">
      <c r="A7" s="102" t="s">
        <v>438</v>
      </c>
      <c r="B7" s="97" t="s">
        <v>217</v>
      </c>
      <c r="C7" s="9" t="s">
        <v>217</v>
      </c>
      <c r="D7" s="9" t="str">
        <f t="shared" ref="D7:D17" si="1">IF(OR($B7="N/A",$C7="N/A"),"N/A",IF(C7&lt;0,"No","Yes"))</f>
        <v>N/A</v>
      </c>
      <c r="E7" s="9">
        <v>8.2884376300000007E-2</v>
      </c>
      <c r="F7" s="9" t="str">
        <f t="shared" ref="F7:F17" si="2">IF($B7="N/A","N/A",IF(E7&lt;0,"No","Yes"))</f>
        <v>N/A</v>
      </c>
      <c r="G7" s="9">
        <v>9.6061479300000002E-2</v>
      </c>
      <c r="H7" s="9" t="str">
        <f t="shared" ref="H7:H17" si="3">IF($B7="N/A","N/A",IF(G7&lt;0,"No","Yes"))</f>
        <v>N/A</v>
      </c>
      <c r="I7" s="10" t="s">
        <v>217</v>
      </c>
      <c r="J7" s="10">
        <v>15.9</v>
      </c>
      <c r="K7" s="9" t="str">
        <f t="shared" si="0"/>
        <v>Yes</v>
      </c>
    </row>
    <row r="8" spans="1:11" x14ac:dyDescent="0.2">
      <c r="A8" s="102" t="s">
        <v>439</v>
      </c>
      <c r="B8" s="97" t="s">
        <v>217</v>
      </c>
      <c r="C8" s="9" t="s">
        <v>217</v>
      </c>
      <c r="D8" s="9" t="str">
        <f t="shared" si="1"/>
        <v>N/A</v>
      </c>
      <c r="E8" s="9">
        <v>7.4181516784000001</v>
      </c>
      <c r="F8" s="9" t="str">
        <f t="shared" si="2"/>
        <v>N/A</v>
      </c>
      <c r="G8" s="9">
        <v>10.266570605</v>
      </c>
      <c r="H8" s="9" t="str">
        <f t="shared" si="3"/>
        <v>N/A</v>
      </c>
      <c r="I8" s="10" t="s">
        <v>217</v>
      </c>
      <c r="J8" s="10">
        <v>38.4</v>
      </c>
      <c r="K8" s="9" t="str">
        <f t="shared" si="0"/>
        <v>No</v>
      </c>
    </row>
    <row r="9" spans="1:11" x14ac:dyDescent="0.2">
      <c r="A9" s="102" t="s">
        <v>440</v>
      </c>
      <c r="B9" s="97" t="s">
        <v>217</v>
      </c>
      <c r="C9" s="9" t="s">
        <v>217</v>
      </c>
      <c r="D9" s="9" t="str">
        <f t="shared" si="1"/>
        <v>N/A</v>
      </c>
      <c r="E9" s="9">
        <v>44.343141318000001</v>
      </c>
      <c r="F9" s="9" t="str">
        <f t="shared" si="2"/>
        <v>N/A</v>
      </c>
      <c r="G9" s="9">
        <v>35.314601345</v>
      </c>
      <c r="H9" s="9" t="str">
        <f t="shared" si="3"/>
        <v>N/A</v>
      </c>
      <c r="I9" s="10" t="s">
        <v>217</v>
      </c>
      <c r="J9" s="10">
        <v>-20.399999999999999</v>
      </c>
      <c r="K9" s="9" t="str">
        <f t="shared" si="0"/>
        <v>Yes</v>
      </c>
    </row>
    <row r="10" spans="1:11" x14ac:dyDescent="0.2">
      <c r="A10" s="102" t="s">
        <v>441</v>
      </c>
      <c r="B10" s="97" t="s">
        <v>217</v>
      </c>
      <c r="C10" s="9" t="s">
        <v>217</v>
      </c>
      <c r="D10" s="9" t="str">
        <f t="shared" si="1"/>
        <v>N/A</v>
      </c>
      <c r="E10" s="9">
        <v>48.072938250999997</v>
      </c>
      <c r="F10" s="9" t="str">
        <f t="shared" si="2"/>
        <v>N/A</v>
      </c>
      <c r="G10" s="9">
        <v>53.950528337999998</v>
      </c>
      <c r="H10" s="9" t="str">
        <f t="shared" si="3"/>
        <v>N/A</v>
      </c>
      <c r="I10" s="10" t="s">
        <v>217</v>
      </c>
      <c r="J10" s="10">
        <v>12.23</v>
      </c>
      <c r="K10" s="9" t="str">
        <f t="shared" si="0"/>
        <v>Yes</v>
      </c>
    </row>
    <row r="11" spans="1:11" x14ac:dyDescent="0.2">
      <c r="A11" s="25" t="s">
        <v>328</v>
      </c>
      <c r="B11" s="97" t="s">
        <v>217</v>
      </c>
      <c r="C11" s="9" t="s">
        <v>217</v>
      </c>
      <c r="D11" s="9" t="str">
        <f t="shared" si="1"/>
        <v>N/A</v>
      </c>
      <c r="E11" s="9">
        <v>0</v>
      </c>
      <c r="F11" s="9" t="str">
        <f t="shared" si="2"/>
        <v>N/A</v>
      </c>
      <c r="G11" s="9">
        <v>0</v>
      </c>
      <c r="H11" s="9" t="str">
        <f t="shared" si="3"/>
        <v>N/A</v>
      </c>
      <c r="I11" s="10" t="s">
        <v>217</v>
      </c>
      <c r="J11" s="10" t="s">
        <v>1743</v>
      </c>
      <c r="K11" s="9" t="str">
        <f t="shared" si="0"/>
        <v>N/A</v>
      </c>
    </row>
    <row r="12" spans="1:11" x14ac:dyDescent="0.2">
      <c r="A12" s="25" t="s">
        <v>314</v>
      </c>
      <c r="B12" s="97" t="s">
        <v>217</v>
      </c>
      <c r="C12" s="9" t="s">
        <v>217</v>
      </c>
      <c r="D12" s="9" t="str">
        <f t="shared" si="1"/>
        <v>N/A</v>
      </c>
      <c r="E12" s="9">
        <v>86.862826357000003</v>
      </c>
      <c r="F12" s="9" t="str">
        <f t="shared" si="2"/>
        <v>N/A</v>
      </c>
      <c r="G12" s="9">
        <v>98.426993276000005</v>
      </c>
      <c r="H12" s="9" t="str">
        <f t="shared" si="3"/>
        <v>N/A</v>
      </c>
      <c r="I12" s="10" t="s">
        <v>217</v>
      </c>
      <c r="J12" s="10">
        <v>13.31</v>
      </c>
      <c r="K12" s="9" t="str">
        <f t="shared" si="0"/>
        <v>Yes</v>
      </c>
    </row>
    <row r="13" spans="1:11" x14ac:dyDescent="0.2">
      <c r="A13" s="25" t="s">
        <v>821</v>
      </c>
      <c r="B13" s="97" t="s">
        <v>217</v>
      </c>
      <c r="C13" s="9" t="s">
        <v>217</v>
      </c>
      <c r="D13" s="9" t="str">
        <f t="shared" si="1"/>
        <v>N/A</v>
      </c>
      <c r="E13" s="9">
        <v>1.1164122137000001</v>
      </c>
      <c r="F13" s="9" t="str">
        <f t="shared" si="2"/>
        <v>N/A</v>
      </c>
      <c r="G13" s="9">
        <v>1.108088325</v>
      </c>
      <c r="H13" s="9" t="str">
        <f t="shared" si="3"/>
        <v>N/A</v>
      </c>
      <c r="I13" s="10" t="s">
        <v>217</v>
      </c>
      <c r="J13" s="10">
        <v>-0.746</v>
      </c>
      <c r="K13" s="9" t="str">
        <f t="shared" si="0"/>
        <v>Yes</v>
      </c>
    </row>
    <row r="14" spans="1:11" x14ac:dyDescent="0.2">
      <c r="A14" s="25" t="s">
        <v>315</v>
      </c>
      <c r="B14" s="97" t="s">
        <v>217</v>
      </c>
      <c r="C14" s="9" t="s">
        <v>217</v>
      </c>
      <c r="D14" s="9" t="str">
        <f t="shared" si="1"/>
        <v>N/A</v>
      </c>
      <c r="E14" s="9">
        <v>92.416079569000004</v>
      </c>
      <c r="F14" s="9" t="str">
        <f t="shared" si="2"/>
        <v>N/A</v>
      </c>
      <c r="G14" s="9">
        <v>90.069644573000005</v>
      </c>
      <c r="H14" s="9" t="str">
        <f t="shared" si="3"/>
        <v>N/A</v>
      </c>
      <c r="I14" s="10" t="s">
        <v>217</v>
      </c>
      <c r="J14" s="10">
        <v>-2.54</v>
      </c>
      <c r="K14" s="9" t="str">
        <f t="shared" si="0"/>
        <v>Yes</v>
      </c>
    </row>
    <row r="15" spans="1:11" x14ac:dyDescent="0.2">
      <c r="A15" s="25" t="s">
        <v>822</v>
      </c>
      <c r="B15" s="97" t="s">
        <v>217</v>
      </c>
      <c r="C15" s="9" t="s">
        <v>217</v>
      </c>
      <c r="D15" s="9" t="str">
        <f t="shared" si="1"/>
        <v>N/A</v>
      </c>
      <c r="E15" s="9">
        <v>7.9412556054000003</v>
      </c>
      <c r="F15" s="9" t="str">
        <f t="shared" si="2"/>
        <v>N/A</v>
      </c>
      <c r="G15" s="9">
        <v>10.337821624</v>
      </c>
      <c r="H15" s="9" t="str">
        <f t="shared" si="3"/>
        <v>N/A</v>
      </c>
      <c r="I15" s="10" t="s">
        <v>217</v>
      </c>
      <c r="J15" s="10">
        <v>30.18</v>
      </c>
      <c r="K15" s="9" t="str">
        <f t="shared" si="0"/>
        <v>No</v>
      </c>
    </row>
    <row r="16" spans="1:11" x14ac:dyDescent="0.2">
      <c r="A16" s="25" t="s">
        <v>831</v>
      </c>
      <c r="B16" s="97" t="s">
        <v>217</v>
      </c>
      <c r="C16" s="9" t="s">
        <v>217</v>
      </c>
      <c r="D16" s="9" t="str">
        <f t="shared" si="1"/>
        <v>N/A</v>
      </c>
      <c r="E16" s="9">
        <v>4.7028595109999998</v>
      </c>
      <c r="F16" s="9" t="str">
        <f t="shared" si="2"/>
        <v>N/A</v>
      </c>
      <c r="G16" s="9">
        <v>4.0338093494000002</v>
      </c>
      <c r="H16" s="9" t="str">
        <f t="shared" si="3"/>
        <v>N/A</v>
      </c>
      <c r="I16" s="10" t="s">
        <v>217</v>
      </c>
      <c r="J16" s="10">
        <v>-14.2</v>
      </c>
      <c r="K16" s="9" t="str">
        <f t="shared" si="0"/>
        <v>Yes</v>
      </c>
    </row>
    <row r="17" spans="1:11" x14ac:dyDescent="0.2">
      <c r="A17" s="25" t="s">
        <v>824</v>
      </c>
      <c r="B17" s="97" t="s">
        <v>217</v>
      </c>
      <c r="C17" s="9" t="s">
        <v>217</v>
      </c>
      <c r="D17" s="9" t="str">
        <f t="shared" si="1"/>
        <v>N/A</v>
      </c>
      <c r="E17" s="9">
        <v>5.1167146974</v>
      </c>
      <c r="F17" s="9" t="str">
        <f t="shared" si="2"/>
        <v>N/A</v>
      </c>
      <c r="G17" s="9">
        <v>5.8018292682999997</v>
      </c>
      <c r="H17" s="9" t="str">
        <f t="shared" si="3"/>
        <v>N/A</v>
      </c>
      <c r="I17" s="10" t="s">
        <v>217</v>
      </c>
      <c r="J17" s="10">
        <v>13.39</v>
      </c>
      <c r="K17" s="9" t="str">
        <f t="shared" si="0"/>
        <v>Yes</v>
      </c>
    </row>
    <row r="18" spans="1:11" x14ac:dyDescent="0.2">
      <c r="A18" s="102" t="s">
        <v>316</v>
      </c>
      <c r="B18" s="34" t="s">
        <v>227</v>
      </c>
      <c r="C18" s="9" t="s">
        <v>217</v>
      </c>
      <c r="D18" s="9" t="str">
        <f>IF(OR($B18="N/A",$C18="N/A"),"N/A",IF(C18&gt;100,"No",IF(C18&lt;98,"No","Yes")))</f>
        <v>N/A</v>
      </c>
      <c r="E18" s="9">
        <v>100</v>
      </c>
      <c r="F18" s="9" t="str">
        <f>IF(OR($B18="N/A",$E18="N/A"),"N/A",IF(E18&gt;100,"No",IF(E18&lt;98,"No","Yes")))</f>
        <v>Yes</v>
      </c>
      <c r="G18" s="9">
        <v>100</v>
      </c>
      <c r="H18" s="9" t="str">
        <f>IF($B18="N/A","N/A",IF(G18&gt;100,"No",IF(G18&lt;98,"No","Yes")))</f>
        <v>Yes</v>
      </c>
      <c r="I18" s="10" t="s">
        <v>217</v>
      </c>
      <c r="J18" s="10">
        <v>0</v>
      </c>
      <c r="K18" s="9" t="str">
        <f t="shared" si="0"/>
        <v>Yes</v>
      </c>
    </row>
    <row r="19" spans="1:11" x14ac:dyDescent="0.2">
      <c r="A19" s="102" t="s">
        <v>31</v>
      </c>
      <c r="B19" s="34" t="s">
        <v>218</v>
      </c>
      <c r="C19" s="9" t="s">
        <v>217</v>
      </c>
      <c r="D19" s="9" t="str">
        <f>IF(OR($B19="N/A",$C19="N/A"),"N/A",IF(C19&gt;100,"No",IF(C19&lt;95,"No","Yes")))</f>
        <v>N/A</v>
      </c>
      <c r="E19" s="9">
        <v>100</v>
      </c>
      <c r="F19" s="9" t="str">
        <f>IF(OR($B19="N/A",$E19="N/A"),"N/A",IF(E19&gt;100,"No",IF(E19&lt;98,"No","Yes")))</f>
        <v>Yes</v>
      </c>
      <c r="G19" s="9">
        <v>99.483669548999998</v>
      </c>
      <c r="H19" s="9" t="str">
        <f>IF($B19="N/A","N/A",IF(G19&gt;100,"No",IF(G19&lt;95,"No","Yes")))</f>
        <v>Yes</v>
      </c>
      <c r="I19" s="10" t="s">
        <v>217</v>
      </c>
      <c r="J19" s="10">
        <v>-0.51600000000000001</v>
      </c>
      <c r="K19" s="9" t="str">
        <f t="shared" si="0"/>
        <v>Yes</v>
      </c>
    </row>
    <row r="20" spans="1:11" x14ac:dyDescent="0.2">
      <c r="A20" s="25" t="s">
        <v>317</v>
      </c>
      <c r="B20" s="97" t="s">
        <v>217</v>
      </c>
      <c r="C20" s="9" t="s">
        <v>217</v>
      </c>
      <c r="D20" s="9" t="str">
        <f t="shared" ref="D20:D35" si="4">IF(OR($B20="N/A",$C20="N/A"),"N/A",IF(C20&lt;0,"No","Yes"))</f>
        <v>N/A</v>
      </c>
      <c r="E20" s="9">
        <v>99.295482801000006</v>
      </c>
      <c r="F20" s="9" t="str">
        <f t="shared" ref="F20:F34" si="5">IF($B20="N/A","N/A",IF(E20&lt;0,"No","Yes"))</f>
        <v>N/A</v>
      </c>
      <c r="G20" s="9">
        <v>99.207492794999993</v>
      </c>
      <c r="H20" s="9" t="str">
        <f t="shared" ref="H20:H35" si="6">IF($B20="N/A","N/A",IF(G20&lt;0,"No","Yes"))</f>
        <v>N/A</v>
      </c>
      <c r="I20" s="10" t="s">
        <v>217</v>
      </c>
      <c r="J20" s="10">
        <v>-8.8999999999999996E-2</v>
      </c>
      <c r="K20" s="9" t="str">
        <f t="shared" si="0"/>
        <v>Yes</v>
      </c>
    </row>
    <row r="21" spans="1:11" x14ac:dyDescent="0.2">
      <c r="A21" s="25" t="s">
        <v>832</v>
      </c>
      <c r="B21" s="97" t="s">
        <v>217</v>
      </c>
      <c r="C21" s="9" t="s">
        <v>217</v>
      </c>
      <c r="D21" s="9" t="str">
        <f t="shared" si="4"/>
        <v>N/A</v>
      </c>
      <c r="E21" s="9">
        <v>0</v>
      </c>
      <c r="F21" s="9" t="str">
        <f t="shared" si="5"/>
        <v>N/A</v>
      </c>
      <c r="G21" s="9">
        <v>0</v>
      </c>
      <c r="H21" s="9" t="str">
        <f t="shared" si="6"/>
        <v>N/A</v>
      </c>
      <c r="I21" s="10" t="s">
        <v>217</v>
      </c>
      <c r="J21" s="10" t="s">
        <v>1743</v>
      </c>
      <c r="K21" s="9" t="str">
        <f t="shared" si="0"/>
        <v>N/A</v>
      </c>
    </row>
    <row r="22" spans="1:11" x14ac:dyDescent="0.2">
      <c r="A22" s="25" t="s">
        <v>318</v>
      </c>
      <c r="B22" s="97" t="s">
        <v>217</v>
      </c>
      <c r="C22" s="9" t="s">
        <v>217</v>
      </c>
      <c r="D22" s="9" t="str">
        <f t="shared" si="4"/>
        <v>N/A</v>
      </c>
      <c r="E22" s="9">
        <v>99.875673436</v>
      </c>
      <c r="F22" s="9" t="str">
        <f t="shared" si="5"/>
        <v>N/A</v>
      </c>
      <c r="G22" s="9">
        <v>99.171469740999996</v>
      </c>
      <c r="H22" s="9" t="str">
        <f t="shared" si="6"/>
        <v>N/A</v>
      </c>
      <c r="I22" s="10" t="s">
        <v>217</v>
      </c>
      <c r="J22" s="10">
        <v>-0.70499999999999996</v>
      </c>
      <c r="K22" s="9" t="str">
        <f t="shared" si="0"/>
        <v>Yes</v>
      </c>
    </row>
    <row r="23" spans="1:11" x14ac:dyDescent="0.2">
      <c r="A23" s="25" t="s">
        <v>825</v>
      </c>
      <c r="B23" s="97" t="s">
        <v>217</v>
      </c>
      <c r="C23" s="9" t="s">
        <v>217</v>
      </c>
      <c r="D23" s="9" t="str">
        <f t="shared" si="4"/>
        <v>N/A</v>
      </c>
      <c r="E23" s="9">
        <v>3.6195020747000002</v>
      </c>
      <c r="F23" s="9" t="str">
        <f t="shared" si="5"/>
        <v>N/A</v>
      </c>
      <c r="G23" s="9">
        <v>4.2960406829000002</v>
      </c>
      <c r="H23" s="9" t="str">
        <f t="shared" si="6"/>
        <v>N/A</v>
      </c>
      <c r="I23" s="10" t="s">
        <v>217</v>
      </c>
      <c r="J23" s="10">
        <v>18.690000000000001</v>
      </c>
      <c r="K23" s="9" t="str">
        <f t="shared" si="0"/>
        <v>Yes</v>
      </c>
    </row>
    <row r="24" spans="1:11" x14ac:dyDescent="0.2">
      <c r="A24" s="25" t="s">
        <v>319</v>
      </c>
      <c r="B24" s="97" t="s">
        <v>217</v>
      </c>
      <c r="C24" s="9" t="s">
        <v>217</v>
      </c>
      <c r="D24" s="9" t="str">
        <f t="shared" si="4"/>
        <v>N/A</v>
      </c>
      <c r="E24" s="9">
        <v>6.1410788382000003</v>
      </c>
      <c r="F24" s="9" t="str">
        <f t="shared" si="5"/>
        <v>N/A</v>
      </c>
      <c r="G24" s="9">
        <v>5.4970335392000003</v>
      </c>
      <c r="H24" s="9" t="str">
        <f t="shared" si="6"/>
        <v>N/A</v>
      </c>
      <c r="I24" s="10" t="s">
        <v>217</v>
      </c>
      <c r="J24" s="10">
        <v>-10.5</v>
      </c>
      <c r="K24" s="9" t="str">
        <f t="shared" si="0"/>
        <v>Yes</v>
      </c>
    </row>
    <row r="25" spans="1:11" x14ac:dyDescent="0.2">
      <c r="A25" s="25" t="s">
        <v>320</v>
      </c>
      <c r="B25" s="97" t="s">
        <v>217</v>
      </c>
      <c r="C25" s="9" t="s">
        <v>217</v>
      </c>
      <c r="D25" s="9" t="str">
        <f t="shared" si="4"/>
        <v>N/A</v>
      </c>
      <c r="E25" s="9">
        <v>20.124481328000002</v>
      </c>
      <c r="F25" s="9" t="str">
        <f t="shared" si="5"/>
        <v>N/A</v>
      </c>
      <c r="G25" s="9">
        <v>20.886305847999999</v>
      </c>
      <c r="H25" s="9" t="str">
        <f t="shared" si="6"/>
        <v>N/A</v>
      </c>
      <c r="I25" s="10" t="s">
        <v>217</v>
      </c>
      <c r="J25" s="10">
        <v>3.786</v>
      </c>
      <c r="K25" s="9" t="str">
        <f t="shared" si="0"/>
        <v>Yes</v>
      </c>
    </row>
    <row r="26" spans="1:11" x14ac:dyDescent="0.2">
      <c r="A26" s="25" t="s">
        <v>321</v>
      </c>
      <c r="B26" s="97" t="s">
        <v>217</v>
      </c>
      <c r="C26" s="9" t="s">
        <v>217</v>
      </c>
      <c r="D26" s="9" t="str">
        <f t="shared" si="4"/>
        <v>N/A</v>
      </c>
      <c r="E26" s="9">
        <v>73.734439834</v>
      </c>
      <c r="F26" s="9" t="str">
        <f t="shared" si="5"/>
        <v>N/A</v>
      </c>
      <c r="G26" s="9">
        <v>73.616660612999993</v>
      </c>
      <c r="H26" s="9" t="str">
        <f t="shared" si="6"/>
        <v>N/A</v>
      </c>
      <c r="I26" s="10" t="s">
        <v>217</v>
      </c>
      <c r="J26" s="10">
        <v>-0.16</v>
      </c>
      <c r="K26" s="9" t="str">
        <f t="shared" si="0"/>
        <v>Yes</v>
      </c>
    </row>
    <row r="27" spans="1:11" x14ac:dyDescent="0.2">
      <c r="A27" s="25" t="s">
        <v>322</v>
      </c>
      <c r="B27" s="97" t="s">
        <v>217</v>
      </c>
      <c r="C27" s="9" t="s">
        <v>217</v>
      </c>
      <c r="D27" s="9" t="str">
        <f t="shared" si="4"/>
        <v>N/A</v>
      </c>
      <c r="E27" s="9">
        <v>58.267716534999998</v>
      </c>
      <c r="F27" s="9" t="str">
        <f t="shared" si="5"/>
        <v>N/A</v>
      </c>
      <c r="G27" s="9">
        <v>66.858789625</v>
      </c>
      <c r="H27" s="9" t="str">
        <f t="shared" si="6"/>
        <v>N/A</v>
      </c>
      <c r="I27" s="10" t="s">
        <v>217</v>
      </c>
      <c r="J27" s="10">
        <v>14.74</v>
      </c>
      <c r="K27" s="9" t="str">
        <f t="shared" si="0"/>
        <v>Yes</v>
      </c>
    </row>
    <row r="28" spans="1:11" x14ac:dyDescent="0.2">
      <c r="A28" s="25" t="s">
        <v>829</v>
      </c>
      <c r="B28" s="97" t="s">
        <v>217</v>
      </c>
      <c r="C28" s="9" t="s">
        <v>217</v>
      </c>
      <c r="D28" s="9" t="str">
        <f t="shared" si="4"/>
        <v>N/A</v>
      </c>
      <c r="E28" s="9">
        <v>1.9174964438</v>
      </c>
      <c r="F28" s="9" t="str">
        <f t="shared" si="5"/>
        <v>N/A</v>
      </c>
      <c r="G28" s="9">
        <v>2.0211925286999999</v>
      </c>
      <c r="H28" s="9" t="str">
        <f t="shared" si="6"/>
        <v>N/A</v>
      </c>
      <c r="I28" s="10" t="s">
        <v>217</v>
      </c>
      <c r="J28" s="10">
        <v>5.4080000000000004</v>
      </c>
      <c r="K28" s="9" t="str">
        <f t="shared" si="0"/>
        <v>Yes</v>
      </c>
    </row>
    <row r="29" spans="1:11" x14ac:dyDescent="0.2">
      <c r="A29" s="25" t="s">
        <v>323</v>
      </c>
      <c r="B29" s="97" t="s">
        <v>217</v>
      </c>
      <c r="C29" s="9" t="s">
        <v>217</v>
      </c>
      <c r="D29" s="9" t="str">
        <f t="shared" si="4"/>
        <v>N/A</v>
      </c>
      <c r="E29" s="9">
        <v>0</v>
      </c>
      <c r="F29" s="9" t="str">
        <f t="shared" si="5"/>
        <v>N/A</v>
      </c>
      <c r="G29" s="9">
        <v>0</v>
      </c>
      <c r="H29" s="9" t="str">
        <f t="shared" si="6"/>
        <v>N/A</v>
      </c>
      <c r="I29" s="10" t="s">
        <v>217</v>
      </c>
      <c r="J29" s="10" t="s">
        <v>1743</v>
      </c>
      <c r="K29" s="9" t="str">
        <f t="shared" si="0"/>
        <v>N/A</v>
      </c>
    </row>
    <row r="30" spans="1:11" x14ac:dyDescent="0.2">
      <c r="A30" s="25" t="s">
        <v>830</v>
      </c>
      <c r="B30" s="97" t="s">
        <v>217</v>
      </c>
      <c r="C30" s="9" t="s">
        <v>217</v>
      </c>
      <c r="D30" s="9" t="str">
        <f t="shared" si="4"/>
        <v>N/A</v>
      </c>
      <c r="E30" s="9">
        <v>22.261735420000001</v>
      </c>
      <c r="F30" s="9" t="str">
        <f t="shared" si="5"/>
        <v>N/A</v>
      </c>
      <c r="G30" s="9">
        <v>19.306752874000001</v>
      </c>
      <c r="H30" s="9" t="str">
        <f t="shared" si="6"/>
        <v>N/A</v>
      </c>
      <c r="I30" s="10" t="s">
        <v>217</v>
      </c>
      <c r="J30" s="10">
        <v>-13.3</v>
      </c>
      <c r="K30" s="9" t="str">
        <f t="shared" si="0"/>
        <v>Yes</v>
      </c>
    </row>
    <row r="31" spans="1:11" x14ac:dyDescent="0.2">
      <c r="A31" s="102" t="s">
        <v>324</v>
      </c>
      <c r="B31" s="34" t="s">
        <v>217</v>
      </c>
      <c r="C31" s="9" t="s">
        <v>217</v>
      </c>
      <c r="D31" s="9" t="str">
        <f t="shared" si="4"/>
        <v>N/A</v>
      </c>
      <c r="E31" s="9" t="s">
        <v>1743</v>
      </c>
      <c r="F31" s="9" t="str">
        <f t="shared" si="5"/>
        <v>N/A</v>
      </c>
      <c r="G31" s="9" t="s">
        <v>1743</v>
      </c>
      <c r="H31" s="9" t="str">
        <f t="shared" si="6"/>
        <v>N/A</v>
      </c>
      <c r="I31" s="10" t="s">
        <v>217</v>
      </c>
      <c r="J31" s="10" t="s">
        <v>1743</v>
      </c>
      <c r="K31" s="9" t="str">
        <f t="shared" si="0"/>
        <v>N/A</v>
      </c>
    </row>
    <row r="32" spans="1:11" x14ac:dyDescent="0.2">
      <c r="A32" s="102" t="s">
        <v>325</v>
      </c>
      <c r="B32" s="34" t="s">
        <v>217</v>
      </c>
      <c r="C32" s="9" t="s">
        <v>217</v>
      </c>
      <c r="D32" s="9" t="str">
        <f t="shared" si="4"/>
        <v>N/A</v>
      </c>
      <c r="E32" s="9">
        <v>100</v>
      </c>
      <c r="F32" s="9" t="str">
        <f t="shared" si="5"/>
        <v>N/A</v>
      </c>
      <c r="G32" s="9">
        <v>100</v>
      </c>
      <c r="H32" s="9" t="str">
        <f t="shared" si="6"/>
        <v>N/A</v>
      </c>
      <c r="I32" s="10" t="s">
        <v>217</v>
      </c>
      <c r="J32" s="10">
        <v>0</v>
      </c>
      <c r="K32" s="9" t="str">
        <f t="shared" si="0"/>
        <v>Yes</v>
      </c>
    </row>
    <row r="33" spans="1:11" x14ac:dyDescent="0.2">
      <c r="A33" s="25" t="s">
        <v>326</v>
      </c>
      <c r="B33" s="97" t="s">
        <v>217</v>
      </c>
      <c r="C33" s="9" t="s">
        <v>217</v>
      </c>
      <c r="D33" s="9" t="str">
        <f t="shared" si="4"/>
        <v>N/A</v>
      </c>
      <c r="E33" s="9">
        <v>94.363862412000003</v>
      </c>
      <c r="F33" s="9" t="str">
        <f t="shared" si="5"/>
        <v>N/A</v>
      </c>
      <c r="G33" s="9">
        <v>93.731988473000001</v>
      </c>
      <c r="H33" s="9" t="str">
        <f t="shared" si="6"/>
        <v>N/A</v>
      </c>
      <c r="I33" s="10" t="s">
        <v>217</v>
      </c>
      <c r="J33" s="10">
        <v>-0.67</v>
      </c>
      <c r="K33" s="9" t="str">
        <f t="shared" si="0"/>
        <v>Yes</v>
      </c>
    </row>
    <row r="34" spans="1:11" x14ac:dyDescent="0.2">
      <c r="A34" s="25" t="s">
        <v>327</v>
      </c>
      <c r="B34" s="97" t="s">
        <v>217</v>
      </c>
      <c r="C34" s="9" t="s">
        <v>217</v>
      </c>
      <c r="D34" s="9" t="str">
        <f t="shared" si="4"/>
        <v>N/A</v>
      </c>
      <c r="E34" s="9">
        <v>25.859925403999998</v>
      </c>
      <c r="F34" s="9" t="str">
        <f t="shared" si="5"/>
        <v>N/A</v>
      </c>
      <c r="G34" s="9">
        <v>29.406820365000002</v>
      </c>
      <c r="H34" s="9" t="str">
        <f t="shared" si="6"/>
        <v>N/A</v>
      </c>
      <c r="I34" s="10" t="s">
        <v>217</v>
      </c>
      <c r="J34" s="10">
        <v>13.72</v>
      </c>
      <c r="K34" s="9" t="str">
        <f t="shared" si="0"/>
        <v>Yes</v>
      </c>
    </row>
    <row r="35" spans="1:11" ht="25.5" x14ac:dyDescent="0.2">
      <c r="A35" s="25" t="s">
        <v>369</v>
      </c>
      <c r="B35" s="97" t="s">
        <v>217</v>
      </c>
      <c r="C35" s="9" t="s">
        <v>217</v>
      </c>
      <c r="D35" s="9" t="str">
        <f t="shared" si="4"/>
        <v>N/A</v>
      </c>
      <c r="E35" s="9">
        <v>11.396601741</v>
      </c>
      <c r="F35" s="9" t="str">
        <f>IF($B35="N/A","N/A",IF(E35&lt;0,"No","Yes"))</f>
        <v>N/A</v>
      </c>
      <c r="G35" s="9">
        <v>13.376560999000001</v>
      </c>
      <c r="H35" s="9" t="str">
        <f t="shared" si="6"/>
        <v>N/A</v>
      </c>
      <c r="I35" s="10" t="s">
        <v>217</v>
      </c>
      <c r="J35" s="10">
        <v>17.37</v>
      </c>
      <c r="K35" s="9" t="str">
        <f t="shared" si="0"/>
        <v>Yes</v>
      </c>
    </row>
    <row r="36" spans="1:11" x14ac:dyDescent="0.2">
      <c r="A36" s="28" t="s">
        <v>373</v>
      </c>
      <c r="B36" s="1" t="s">
        <v>217</v>
      </c>
      <c r="C36" s="8" t="s">
        <v>217</v>
      </c>
      <c r="D36" s="9" t="str">
        <f t="shared" ref="D36:D39" si="7">IF($B36="N/A","N/A",IF(C36&lt;0,"No","Yes"))</f>
        <v>N/A</v>
      </c>
      <c r="E36" s="8">
        <v>97.637795276000006</v>
      </c>
      <c r="F36" s="9" t="str">
        <f t="shared" ref="F36:F39" si="8">IF($B36="N/A","N/A",IF(E36&lt;0,"No","Yes"))</f>
        <v>N/A</v>
      </c>
      <c r="G36" s="8">
        <v>97.286263207999994</v>
      </c>
      <c r="H36" s="9" t="str">
        <f t="shared" ref="H36:H39" si="9">IF($B36="N/A","N/A",IF(G36&lt;0,"No","Yes"))</f>
        <v>N/A</v>
      </c>
      <c r="I36" s="10" t="s">
        <v>217</v>
      </c>
      <c r="J36" s="10">
        <v>-0.36</v>
      </c>
      <c r="K36" s="9" t="str">
        <f>IF(J36="Div by 0", "N/A", IF(J36="N/A","N/A", IF(J36&gt;30, "No", IF(J36&lt;-30, "No", "Yes"))))</f>
        <v>Yes</v>
      </c>
    </row>
    <row r="37" spans="1:11" x14ac:dyDescent="0.2">
      <c r="A37" s="28" t="s">
        <v>374</v>
      </c>
      <c r="B37" s="1" t="s">
        <v>217</v>
      </c>
      <c r="C37" s="8" t="s">
        <v>217</v>
      </c>
      <c r="D37" s="9" t="str">
        <f t="shared" si="7"/>
        <v>N/A</v>
      </c>
      <c r="E37" s="8">
        <v>1.0360547037000001</v>
      </c>
      <c r="F37" s="9" t="str">
        <f t="shared" si="8"/>
        <v>N/A</v>
      </c>
      <c r="G37" s="8">
        <v>1.3328530259</v>
      </c>
      <c r="H37" s="9" t="str">
        <f t="shared" si="9"/>
        <v>N/A</v>
      </c>
      <c r="I37" s="10" t="s">
        <v>217</v>
      </c>
      <c r="J37" s="10">
        <v>28.65</v>
      </c>
      <c r="K37" s="9" t="str">
        <f>IF(J37="Div by 0", "N/A", IF(J37="N/A","N/A", IF(J37&gt;30, "No", IF(J37&lt;-30, "No", "Yes"))))</f>
        <v>Yes</v>
      </c>
    </row>
    <row r="38" spans="1:11" x14ac:dyDescent="0.2">
      <c r="A38" s="28" t="s">
        <v>375</v>
      </c>
      <c r="B38" s="1" t="s">
        <v>217</v>
      </c>
      <c r="C38" s="8" t="s">
        <v>217</v>
      </c>
      <c r="D38" s="9" t="str">
        <f t="shared" si="7"/>
        <v>N/A</v>
      </c>
      <c r="E38" s="8">
        <v>0.29009531700000002</v>
      </c>
      <c r="F38" s="9" t="str">
        <f t="shared" si="8"/>
        <v>N/A</v>
      </c>
      <c r="G38" s="8">
        <v>0.22814601339999999</v>
      </c>
      <c r="H38" s="9" t="str">
        <f t="shared" si="9"/>
        <v>N/A</v>
      </c>
      <c r="I38" s="10" t="s">
        <v>217</v>
      </c>
      <c r="J38" s="10">
        <v>-21.4</v>
      </c>
      <c r="K38" s="9" t="str">
        <f>IF(J38="Div by 0", "N/A", IF(J38="N/A","N/A", IF(J38&gt;30, "No", IF(J38&lt;-30, "No", "Yes"))))</f>
        <v>Yes</v>
      </c>
    </row>
    <row r="39" spans="1:11" x14ac:dyDescent="0.2">
      <c r="A39" s="28" t="s">
        <v>376</v>
      </c>
      <c r="B39" s="1" t="s">
        <v>217</v>
      </c>
      <c r="C39" s="8" t="s">
        <v>217</v>
      </c>
      <c r="D39" s="9" t="str">
        <f t="shared" si="7"/>
        <v>N/A</v>
      </c>
      <c r="E39" s="8">
        <v>4.1442188099999999E-2</v>
      </c>
      <c r="F39" s="9" t="str">
        <f t="shared" si="8"/>
        <v>N/A</v>
      </c>
      <c r="G39" s="8">
        <v>0.13208453410000001</v>
      </c>
      <c r="H39" s="9" t="str">
        <f t="shared" si="9"/>
        <v>N/A</v>
      </c>
      <c r="I39" s="10" t="s">
        <v>217</v>
      </c>
      <c r="J39" s="10">
        <v>218.7</v>
      </c>
      <c r="K39" s="9" t="str">
        <f>IF(J39="Div by 0", "N/A", IF(J39="N/A","N/A", IF(J39&gt;30, "No", IF(J39&lt;-30, "No", "Yes"))))</f>
        <v>No</v>
      </c>
    </row>
    <row r="40" spans="1:11" x14ac:dyDescent="0.2">
      <c r="A40" s="170" t="s">
        <v>1649</v>
      </c>
      <c r="B40" s="171"/>
      <c r="C40" s="171"/>
      <c r="D40" s="171"/>
      <c r="E40" s="171"/>
      <c r="F40" s="171"/>
      <c r="G40" s="171"/>
      <c r="H40" s="171"/>
      <c r="I40" s="171"/>
      <c r="J40" s="171"/>
      <c r="K40" s="172"/>
    </row>
    <row r="41" spans="1:11" x14ac:dyDescent="0.2">
      <c r="A41" s="167" t="s">
        <v>1647</v>
      </c>
      <c r="B41" s="168"/>
      <c r="C41" s="168"/>
      <c r="D41" s="168"/>
      <c r="E41" s="168"/>
      <c r="F41" s="168"/>
      <c r="G41" s="168"/>
      <c r="H41" s="168"/>
      <c r="I41" s="168"/>
      <c r="J41" s="168"/>
      <c r="K41" s="169"/>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99" t="s">
        <v>346</v>
      </c>
      <c r="B6" s="9" t="s">
        <v>217</v>
      </c>
      <c r="C6" s="5">
        <v>7</v>
      </c>
      <c r="D6" s="9" t="s">
        <v>217</v>
      </c>
      <c r="E6" s="5">
        <v>7</v>
      </c>
      <c r="F6" s="9" t="s">
        <v>217</v>
      </c>
      <c r="G6" s="5">
        <v>7</v>
      </c>
      <c r="H6" s="9" t="s">
        <v>217</v>
      </c>
      <c r="I6" s="10" t="s">
        <v>217</v>
      </c>
      <c r="J6" s="10" t="s">
        <v>217</v>
      </c>
      <c r="K6" s="9" t="s">
        <v>217</v>
      </c>
    </row>
    <row r="7" spans="1:11" s="27" customFormat="1" x14ac:dyDescent="0.2">
      <c r="A7" s="99" t="s">
        <v>12</v>
      </c>
      <c r="B7" s="29" t="s">
        <v>217</v>
      </c>
      <c r="C7" s="30">
        <v>38749</v>
      </c>
      <c r="D7" s="31" t="str">
        <f>IF($B7="N/A","N/A",IF(C7&gt;15,"No",IF(C7&lt;-15,"No","Yes")))</f>
        <v>N/A</v>
      </c>
      <c r="E7" s="30">
        <v>45399</v>
      </c>
      <c r="F7" s="31" t="str">
        <f>IF($B7="N/A","N/A",IF(E7&gt;15,"No",IF(E7&lt;-15,"No","Yes")))</f>
        <v>N/A</v>
      </c>
      <c r="G7" s="30">
        <v>45769</v>
      </c>
      <c r="H7" s="31" t="str">
        <f>IF($B7="N/A","N/A",IF(G7&gt;15,"No",IF(G7&lt;-15,"No","Yes")))</f>
        <v>N/A</v>
      </c>
      <c r="I7" s="32">
        <v>17.16</v>
      </c>
      <c r="J7" s="32">
        <v>0.81499999999999995</v>
      </c>
      <c r="K7" s="31" t="str">
        <f t="shared" ref="K7:K24" si="0">IF(J7="Div by 0", "N/A", IF(J7="N/A","N/A", IF(J7&gt;30, "No", IF(J7&lt;-30, "No", "Yes"))))</f>
        <v>Yes</v>
      </c>
    </row>
    <row r="8" spans="1:11" x14ac:dyDescent="0.2">
      <c r="A8" s="99" t="s">
        <v>366</v>
      </c>
      <c r="B8" s="29" t="s">
        <v>217</v>
      </c>
      <c r="C8" s="30" t="s">
        <v>217</v>
      </c>
      <c r="D8" s="31" t="str">
        <f>IF($B8="N/A","N/A",IF(C8&gt;15,"No",IF(C8&lt;-15,"No","Yes")))</f>
        <v>N/A</v>
      </c>
      <c r="E8" s="30" t="s">
        <v>217</v>
      </c>
      <c r="F8" s="31" t="str">
        <f>IF($B8="N/A","N/A",IF(E8&gt;15,"No",IF(E8&lt;-15,"No","Yes")))</f>
        <v>N/A</v>
      </c>
      <c r="G8" s="33">
        <v>97.526710218999995</v>
      </c>
      <c r="H8" s="31" t="str">
        <f>IF($B8="N/A","N/A",IF(G8&gt;15,"No",IF(G8&lt;-15,"No","Yes")))</f>
        <v>N/A</v>
      </c>
      <c r="I8" s="32" t="s">
        <v>217</v>
      </c>
      <c r="J8" s="32" t="s">
        <v>217</v>
      </c>
      <c r="K8" s="31" t="str">
        <f t="shared" si="0"/>
        <v>N/A</v>
      </c>
    </row>
    <row r="9" spans="1:11" x14ac:dyDescent="0.2">
      <c r="A9" s="99" t="s">
        <v>119</v>
      </c>
      <c r="B9" s="34" t="s">
        <v>217</v>
      </c>
      <c r="C9" s="8">
        <v>0</v>
      </c>
      <c r="D9" s="9" t="str">
        <f>IF($B9="N/A","N/A",IF(C9&gt;15,"No",IF(C9&lt;-15,"No","Yes")))</f>
        <v>N/A</v>
      </c>
      <c r="E9" s="8">
        <v>0.38106566219999999</v>
      </c>
      <c r="F9" s="9" t="str">
        <f>IF($B9="N/A","N/A",IF(E9&gt;15,"No",IF(E9&lt;-15,"No","Yes")))</f>
        <v>N/A</v>
      </c>
      <c r="G9" s="8">
        <v>2.4732897813000001</v>
      </c>
      <c r="H9" s="9" t="str">
        <f>IF($B9="N/A","N/A",IF(G9&gt;15,"No",IF(G9&lt;-15,"No","Yes")))</f>
        <v>N/A</v>
      </c>
      <c r="I9" s="10" t="s">
        <v>1743</v>
      </c>
      <c r="J9" s="10">
        <v>549</v>
      </c>
      <c r="K9" s="9" t="str">
        <f t="shared" si="0"/>
        <v>No</v>
      </c>
    </row>
    <row r="10" spans="1:11" x14ac:dyDescent="0.2">
      <c r="A10" s="99" t="s">
        <v>120</v>
      </c>
      <c r="B10" s="34" t="s">
        <v>217</v>
      </c>
      <c r="C10" s="8">
        <v>0</v>
      </c>
      <c r="D10" s="9" t="str">
        <f>IF($B10="N/A","N/A",IF(C10&gt;15,"No",IF(C10&lt;-15,"No","Yes")))</f>
        <v>N/A</v>
      </c>
      <c r="E10" s="8">
        <v>0</v>
      </c>
      <c r="F10" s="9" t="str">
        <f>IF($B10="N/A","N/A",IF(E10&gt;15,"No",IF(E10&lt;-15,"No","Yes")))</f>
        <v>N/A</v>
      </c>
      <c r="G10" s="8">
        <v>0</v>
      </c>
      <c r="H10" s="9" t="str">
        <f>IF($B10="N/A","N/A",IF(G10&gt;15,"No",IF(G10&lt;-15,"No","Yes")))</f>
        <v>N/A</v>
      </c>
      <c r="I10" s="10" t="s">
        <v>1743</v>
      </c>
      <c r="J10" s="10" t="s">
        <v>1743</v>
      </c>
      <c r="K10" s="9" t="str">
        <f t="shared" si="0"/>
        <v>N/A</v>
      </c>
    </row>
    <row r="11" spans="1:11" x14ac:dyDescent="0.2">
      <c r="A11" s="99" t="s">
        <v>833</v>
      </c>
      <c r="B11" s="34" t="s">
        <v>218</v>
      </c>
      <c r="C11" s="8" t="s">
        <v>217</v>
      </c>
      <c r="D11" s="9" t="str">
        <f>IF(OR($B11="N/A",$C11="N/A"),"N/A",IF(C11&gt;100,"No",IF(C11&lt;95,"No","Yes")))</f>
        <v>N/A</v>
      </c>
      <c r="E11" s="8">
        <v>99.724663539000005</v>
      </c>
      <c r="F11" s="9" t="str">
        <f>IF(OR($B11="N/A",$E11="N/A"),"N/A",IF(E11&gt;100,"No",IF(E11&lt;95,"No","Yes")))</f>
        <v>Yes</v>
      </c>
      <c r="G11" s="8">
        <v>98.787388844000006</v>
      </c>
      <c r="H11" s="9" t="str">
        <f>IF($B11="N/A","N/A",IF(G11&gt;100,"No",IF(G11&lt;95,"No","Yes")))</f>
        <v>Yes</v>
      </c>
      <c r="I11" s="10" t="s">
        <v>217</v>
      </c>
      <c r="J11" s="10">
        <v>-0.94</v>
      </c>
      <c r="K11" s="9" t="str">
        <f t="shared" si="0"/>
        <v>Yes</v>
      </c>
    </row>
    <row r="12" spans="1:11" x14ac:dyDescent="0.2">
      <c r="A12" s="99" t="s">
        <v>352</v>
      </c>
      <c r="B12" s="34" t="s">
        <v>217</v>
      </c>
      <c r="C12" s="8" t="s">
        <v>217</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217</v>
      </c>
      <c r="J12" s="10" t="s">
        <v>1743</v>
      </c>
      <c r="K12" s="9" t="str">
        <f t="shared" si="0"/>
        <v>N/A</v>
      </c>
    </row>
    <row r="13" spans="1:11" x14ac:dyDescent="0.2">
      <c r="A13" s="99" t="s">
        <v>834</v>
      </c>
      <c r="B13" s="34" t="s">
        <v>218</v>
      </c>
      <c r="C13" s="8" t="s">
        <v>217</v>
      </c>
      <c r="D13" s="9" t="str">
        <f t="shared" si="1"/>
        <v>N/A</v>
      </c>
      <c r="E13" s="8">
        <v>75.358488072</v>
      </c>
      <c r="F13" s="9" t="str">
        <f t="shared" si="2"/>
        <v>No</v>
      </c>
      <c r="G13" s="8">
        <v>84.989840285</v>
      </c>
      <c r="H13" s="9" t="str">
        <f t="shared" si="3"/>
        <v>No</v>
      </c>
      <c r="I13" s="10" t="s">
        <v>217</v>
      </c>
      <c r="J13" s="10">
        <v>12.78</v>
      </c>
      <c r="K13" s="9" t="str">
        <f t="shared" si="0"/>
        <v>Yes</v>
      </c>
    </row>
    <row r="14" spans="1:11" x14ac:dyDescent="0.2">
      <c r="A14" s="99" t="s">
        <v>13</v>
      </c>
      <c r="B14" s="34" t="s">
        <v>217</v>
      </c>
      <c r="C14" s="35">
        <v>38749</v>
      </c>
      <c r="D14" s="9" t="str">
        <f>IF($B14="N/A","N/A",IF(C14&gt;15,"No",IF(C14&lt;-15,"No","Yes")))</f>
        <v>N/A</v>
      </c>
      <c r="E14" s="35">
        <v>45226</v>
      </c>
      <c r="F14" s="9" t="str">
        <f>IF($B14="N/A","N/A",IF(E14&gt;15,"No",IF(E14&lt;-15,"No","Yes")))</f>
        <v>N/A</v>
      </c>
      <c r="G14" s="35">
        <v>44637</v>
      </c>
      <c r="H14" s="9" t="str">
        <f>IF($B14="N/A","N/A",IF(G14&gt;15,"No",IF(G14&lt;-15,"No","Yes")))</f>
        <v>N/A</v>
      </c>
      <c r="I14" s="10">
        <v>16.72</v>
      </c>
      <c r="J14" s="10">
        <v>-1.3</v>
      </c>
      <c r="K14" s="9" t="str">
        <f t="shared" si="0"/>
        <v>Yes</v>
      </c>
    </row>
    <row r="15" spans="1:11" x14ac:dyDescent="0.2">
      <c r="A15" s="99" t="s">
        <v>442</v>
      </c>
      <c r="B15" s="34" t="s">
        <v>219</v>
      </c>
      <c r="C15" s="8">
        <v>4.0465560401999996</v>
      </c>
      <c r="D15" s="9" t="str">
        <f>IF($B15="N/A","N/A",IF(C15&gt;20,"No",IF(C15&lt;5,"No","Yes")))</f>
        <v>No</v>
      </c>
      <c r="E15" s="8">
        <v>3.1110423208000002</v>
      </c>
      <c r="F15" s="9" t="str">
        <f>IF($B15="N/A","N/A",IF(E15&gt;20,"No",IF(E15&lt;5,"No","Yes")))</f>
        <v>No</v>
      </c>
      <c r="G15" s="8">
        <v>0.92524139169999997</v>
      </c>
      <c r="H15" s="9" t="str">
        <f>IF($B15="N/A","N/A",IF(G15&gt;20,"No",IF(G15&lt;5,"No","Yes")))</f>
        <v>No</v>
      </c>
      <c r="I15" s="10">
        <v>-23.1</v>
      </c>
      <c r="J15" s="10">
        <v>-70.3</v>
      </c>
      <c r="K15" s="9" t="str">
        <f t="shared" si="0"/>
        <v>No</v>
      </c>
    </row>
    <row r="16" spans="1:11" x14ac:dyDescent="0.2">
      <c r="A16" s="99" t="s">
        <v>443</v>
      </c>
      <c r="B16" s="29" t="s">
        <v>217</v>
      </c>
      <c r="C16" s="8" t="s">
        <v>217</v>
      </c>
      <c r="D16" s="9" t="str">
        <f>IF($B16="N/A","N/A",IF(C16&gt;15,"No",IF(C16&lt;-15,"No","Yes")))</f>
        <v>N/A</v>
      </c>
      <c r="E16" s="8" t="s">
        <v>217</v>
      </c>
      <c r="F16" s="9" t="str">
        <f>IF($B16="N/A","N/A",IF(E16&gt;15,"No",IF(E16&lt;-15,"No","Yes")))</f>
        <v>N/A</v>
      </c>
      <c r="G16" s="8">
        <v>99.074758607999996</v>
      </c>
      <c r="H16" s="9" t="str">
        <f>IF($B16="N/A","N/A",IF(G16&gt;15,"No",IF(G16&lt;-15,"No","Yes")))</f>
        <v>N/A</v>
      </c>
      <c r="I16" s="10" t="s">
        <v>217</v>
      </c>
      <c r="J16" s="10" t="s">
        <v>217</v>
      </c>
      <c r="K16" s="9" t="str">
        <f t="shared" si="0"/>
        <v>N/A</v>
      </c>
    </row>
    <row r="17" spans="1:11" x14ac:dyDescent="0.2">
      <c r="A17" s="99" t="s">
        <v>444</v>
      </c>
      <c r="B17" s="34" t="s">
        <v>239</v>
      </c>
      <c r="C17" s="8">
        <v>39.727476838000001</v>
      </c>
      <c r="D17" s="9" t="str">
        <f>IF($B17="N/A","N/A",IF(C17&gt;1,"Yes","No"))</f>
        <v>Yes</v>
      </c>
      <c r="E17" s="8">
        <v>21.465528677999998</v>
      </c>
      <c r="F17" s="9" t="str">
        <f>IF($B17="N/A","N/A",IF(E17&gt;1,"Yes","No"))</f>
        <v>Yes</v>
      </c>
      <c r="G17" s="8">
        <v>45.135201737999999</v>
      </c>
      <c r="H17" s="9" t="str">
        <f>IF($B17="N/A","N/A",IF(G17&gt;1,"Yes","No"))</f>
        <v>Yes</v>
      </c>
      <c r="I17" s="10">
        <v>-46</v>
      </c>
      <c r="J17" s="10">
        <v>110.3</v>
      </c>
      <c r="K17" s="9" t="str">
        <f t="shared" si="0"/>
        <v>No</v>
      </c>
    </row>
    <row r="18" spans="1:11" x14ac:dyDescent="0.2">
      <c r="A18" s="99" t="s">
        <v>856</v>
      </c>
      <c r="B18" s="34" t="s">
        <v>217</v>
      </c>
      <c r="C18" s="100">
        <v>6862.2328180000004</v>
      </c>
      <c r="D18" s="9" t="str">
        <f>IF($B18="N/A","N/A",IF(C18&gt;15,"No",IF(C18&lt;-15,"No","Yes")))</f>
        <v>N/A</v>
      </c>
      <c r="E18" s="100">
        <v>6841.5143181000003</v>
      </c>
      <c r="F18" s="9" t="str">
        <f>IF($B18="N/A","N/A",IF(E18&gt;15,"No",IF(E18&lt;-15,"No","Yes")))</f>
        <v>N/A</v>
      </c>
      <c r="G18" s="100">
        <v>5451.8767061999997</v>
      </c>
      <c r="H18" s="9" t="str">
        <f>IF($B18="N/A","N/A",IF(G18&gt;15,"No",IF(G18&lt;-15,"No","Yes")))</f>
        <v>N/A</v>
      </c>
      <c r="I18" s="10">
        <v>-0.30199999999999999</v>
      </c>
      <c r="J18" s="10">
        <v>-20.3</v>
      </c>
      <c r="K18" s="9" t="str">
        <f t="shared" si="0"/>
        <v>Yes</v>
      </c>
    </row>
    <row r="19" spans="1:11" x14ac:dyDescent="0.2">
      <c r="A19" s="3" t="s">
        <v>131</v>
      </c>
      <c r="B19" s="34" t="s">
        <v>217</v>
      </c>
      <c r="C19" s="35">
        <v>67</v>
      </c>
      <c r="D19" s="34" t="s">
        <v>217</v>
      </c>
      <c r="E19" s="35">
        <v>89</v>
      </c>
      <c r="F19" s="34" t="s">
        <v>217</v>
      </c>
      <c r="G19" s="35">
        <v>11</v>
      </c>
      <c r="H19" s="9" t="str">
        <f>IF($B19="N/A","N/A",IF(G19&gt;15,"No",IF(G19&lt;-15,"No","Yes")))</f>
        <v>N/A</v>
      </c>
      <c r="I19" s="10">
        <v>32.840000000000003</v>
      </c>
      <c r="J19" s="10">
        <v>-97.8</v>
      </c>
      <c r="K19" s="9" t="str">
        <f t="shared" si="0"/>
        <v>No</v>
      </c>
    </row>
    <row r="20" spans="1:11" x14ac:dyDescent="0.2">
      <c r="A20" s="3" t="s">
        <v>350</v>
      </c>
      <c r="B20" s="29" t="s">
        <v>217</v>
      </c>
      <c r="C20" s="8" t="s">
        <v>217</v>
      </c>
      <c r="D20" s="34" t="s">
        <v>217</v>
      </c>
      <c r="E20" s="8" t="s">
        <v>217</v>
      </c>
      <c r="F20" s="34" t="s">
        <v>217</v>
      </c>
      <c r="G20" s="8">
        <v>4.3697698999999998E-3</v>
      </c>
      <c r="H20" s="9" t="str">
        <f>IF($B20="N/A","N/A",IF(G20&gt;15,"No",IF(G20&lt;-15,"No","Yes")))</f>
        <v>N/A</v>
      </c>
      <c r="I20" s="10" t="s">
        <v>217</v>
      </c>
      <c r="J20" s="10" t="s">
        <v>217</v>
      </c>
      <c r="K20" s="9" t="str">
        <f t="shared" si="0"/>
        <v>N/A</v>
      </c>
    </row>
    <row r="21" spans="1:11" ht="25.5" x14ac:dyDescent="0.2">
      <c r="A21" s="3" t="s">
        <v>835</v>
      </c>
      <c r="B21" s="34" t="s">
        <v>217</v>
      </c>
      <c r="C21" s="100">
        <v>3844.0746269000001</v>
      </c>
      <c r="D21" s="9" t="str">
        <f>IF($B21="N/A","N/A",IF(C21&gt;60,"No",IF(C21&lt;15,"No","Yes")))</f>
        <v>N/A</v>
      </c>
      <c r="E21" s="100">
        <v>3315.0674156999999</v>
      </c>
      <c r="F21" s="9" t="str">
        <f>IF($B21="N/A","N/A",IF(E21&gt;60,"No",IF(E21&lt;15,"No","Yes")))</f>
        <v>N/A</v>
      </c>
      <c r="G21" s="100">
        <v>4704</v>
      </c>
      <c r="H21" s="9" t="str">
        <f>IF($B21="N/A","N/A",IF(G21&gt;60,"No",IF(G21&lt;15,"No","Yes")))</f>
        <v>N/A</v>
      </c>
      <c r="I21" s="10">
        <v>-13.8</v>
      </c>
      <c r="J21" s="10">
        <v>41.9</v>
      </c>
      <c r="K21" s="9" t="str">
        <f t="shared" si="0"/>
        <v>No</v>
      </c>
    </row>
    <row r="22" spans="1:11" x14ac:dyDescent="0.2">
      <c r="A22" s="3" t="s">
        <v>27</v>
      </c>
      <c r="B22" s="34" t="s">
        <v>221</v>
      </c>
      <c r="C22" s="35">
        <v>0</v>
      </c>
      <c r="D22" s="9" t="str">
        <f>IF($B22="N/A","N/A",IF(C22="N/A","N/A",IF(C22=0,"Yes","No")))</f>
        <v>Yes</v>
      </c>
      <c r="E22" s="35">
        <v>0</v>
      </c>
      <c r="F22" s="9" t="str">
        <f>IF($B22="N/A","N/A",IF(E22="N/A","N/A",IF(E22=0,"Yes","No")))</f>
        <v>Yes</v>
      </c>
      <c r="G22" s="35">
        <v>0</v>
      </c>
      <c r="H22" s="9" t="str">
        <f>IF($B22="N/A","N/A",IF(G22=0,"Yes","No"))</f>
        <v>Yes</v>
      </c>
      <c r="I22" s="10" t="s">
        <v>1743</v>
      </c>
      <c r="J22" s="10" t="s">
        <v>1743</v>
      </c>
      <c r="K22" s="9" t="str">
        <f t="shared" si="0"/>
        <v>N/A</v>
      </c>
    </row>
    <row r="23" spans="1:11" x14ac:dyDescent="0.2">
      <c r="A23" s="3" t="s">
        <v>836</v>
      </c>
      <c r="B23" s="34"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1743</v>
      </c>
      <c r="J23" s="10" t="s">
        <v>1743</v>
      </c>
      <c r="K23" s="9" t="str">
        <f t="shared" si="0"/>
        <v>N/A</v>
      </c>
    </row>
    <row r="24" spans="1:11" x14ac:dyDescent="0.2">
      <c r="A24" s="3" t="s">
        <v>817</v>
      </c>
      <c r="B24" s="34" t="s">
        <v>221</v>
      </c>
      <c r="C24" s="46">
        <v>0</v>
      </c>
      <c r="D24" s="9" t="str">
        <f t="shared" si="4"/>
        <v>Yes</v>
      </c>
      <c r="E24" s="46">
        <v>0</v>
      </c>
      <c r="F24" s="9" t="str">
        <f t="shared" si="5"/>
        <v>Yes</v>
      </c>
      <c r="G24" s="46">
        <v>0</v>
      </c>
      <c r="H24" s="9" t="str">
        <f t="shared" si="6"/>
        <v>Yes</v>
      </c>
      <c r="I24" s="10" t="s">
        <v>1743</v>
      </c>
      <c r="J24" s="10" t="s">
        <v>1743</v>
      </c>
      <c r="K24" s="9" t="str">
        <f t="shared" si="0"/>
        <v>N/A</v>
      </c>
    </row>
    <row r="25" spans="1:11" x14ac:dyDescent="0.2">
      <c r="A25" s="170" t="s">
        <v>1649</v>
      </c>
      <c r="B25" s="171"/>
      <c r="C25" s="171"/>
      <c r="D25" s="171"/>
      <c r="E25" s="171"/>
      <c r="F25" s="171"/>
      <c r="G25" s="171"/>
      <c r="H25" s="171"/>
      <c r="I25" s="171"/>
      <c r="J25" s="171"/>
      <c r="K25" s="172"/>
    </row>
    <row r="26" spans="1:11" x14ac:dyDescent="0.2">
      <c r="A26" s="167" t="s">
        <v>1647</v>
      </c>
      <c r="B26" s="168"/>
      <c r="C26" s="168"/>
      <c r="D26" s="168"/>
      <c r="E26" s="168"/>
      <c r="F26" s="168"/>
      <c r="G26" s="168"/>
      <c r="H26" s="168"/>
      <c r="I26" s="168"/>
      <c r="J26" s="168"/>
      <c r="K26" s="169"/>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1596</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37181</v>
      </c>
      <c r="D6" s="9" t="str">
        <f>IF($B6="N/A","N/A",IF(C6&gt;15,"No",IF(C6&lt;-15,"No","Yes")))</f>
        <v>N/A</v>
      </c>
      <c r="E6" s="35">
        <v>43819</v>
      </c>
      <c r="F6" s="9" t="str">
        <f>IF($B6="N/A","N/A",IF(E6&gt;15,"No",IF(E6&lt;-15,"No","Yes")))</f>
        <v>N/A</v>
      </c>
      <c r="G6" s="35">
        <v>44224</v>
      </c>
      <c r="H6" s="9" t="str">
        <f>IF($B6="N/A","N/A",IF(G6&gt;15,"No",IF(G6&lt;-15,"No","Yes")))</f>
        <v>N/A</v>
      </c>
      <c r="I6" s="10">
        <v>17.850000000000001</v>
      </c>
      <c r="J6" s="10">
        <v>0.92430000000000001</v>
      </c>
      <c r="K6" s="9" t="str">
        <f t="shared" ref="K6:K12" si="0">IF(J6="Div by 0", "N/A", IF(J6="N/A","N/A", IF(J6&gt;30, "No", IF(J6&lt;-30, "No", "Yes"))))</f>
        <v>Yes</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ht="25.5" x14ac:dyDescent="0.2">
      <c r="A9" s="81" t="s">
        <v>837</v>
      </c>
      <c r="B9" s="34" t="s">
        <v>240</v>
      </c>
      <c r="C9" s="36">
        <v>210.58052287000001</v>
      </c>
      <c r="D9" s="9" t="str">
        <f>IF($B9="N/A","N/A",IF(C9&gt;100,"No",IF(C9&lt;50,"No","Yes")))</f>
        <v>No</v>
      </c>
      <c r="E9" s="36">
        <v>233.22647183999999</v>
      </c>
      <c r="F9" s="9" t="str">
        <f>IF($B9="N/A","N/A",IF(E9&gt;100,"No",IF(E9&lt;50,"No","Yes")))</f>
        <v>No</v>
      </c>
      <c r="G9" s="36">
        <v>252.58713964</v>
      </c>
      <c r="H9" s="9" t="str">
        <f>IF($B9="N/A","N/A",IF(G9&gt;100,"No",IF(G9&lt;50,"No","Yes")))</f>
        <v>No</v>
      </c>
      <c r="I9" s="10">
        <v>10.75</v>
      </c>
      <c r="J9" s="10">
        <v>8.3010000000000002</v>
      </c>
      <c r="K9" s="9" t="str">
        <f t="shared" si="0"/>
        <v>Yes</v>
      </c>
    </row>
    <row r="10" spans="1:11" ht="25.5" x14ac:dyDescent="0.2">
      <c r="A10" s="81" t="s">
        <v>838</v>
      </c>
      <c r="B10" s="34" t="s">
        <v>217</v>
      </c>
      <c r="C10" s="36">
        <v>376.18865892999997</v>
      </c>
      <c r="D10" s="9" t="str">
        <f>IF($B10="N/A","N/A",IF(C10&gt;15,"No",IF(C10&lt;-15,"No","Yes")))</f>
        <v>N/A</v>
      </c>
      <c r="E10" s="36">
        <v>385.84535776000001</v>
      </c>
      <c r="F10" s="9" t="str">
        <f>IF($B10="N/A","N/A",IF(E10&gt;15,"No",IF(E10&lt;-15,"No","Yes")))</f>
        <v>N/A</v>
      </c>
      <c r="G10" s="36">
        <v>402.93060730000002</v>
      </c>
      <c r="H10" s="9" t="str">
        <f>IF($B10="N/A","N/A",IF(G10&gt;15,"No",IF(G10&lt;-15,"No","Yes")))</f>
        <v>N/A</v>
      </c>
      <c r="I10" s="10">
        <v>2.5670000000000002</v>
      </c>
      <c r="J10" s="10">
        <v>4.4279999999999999</v>
      </c>
      <c r="K10" s="9" t="str">
        <f t="shared" si="0"/>
        <v>Yes</v>
      </c>
    </row>
    <row r="11" spans="1:11" ht="25.5" x14ac:dyDescent="0.2">
      <c r="A11" s="81" t="s">
        <v>839</v>
      </c>
      <c r="B11" s="34" t="s">
        <v>217</v>
      </c>
      <c r="C11" s="36">
        <v>502.91748252000002</v>
      </c>
      <c r="D11" s="9" t="str">
        <f>IF($B11="N/A","N/A",IF(C11&gt;15,"No",IF(C11&lt;-15,"No","Yes")))</f>
        <v>N/A</v>
      </c>
      <c r="E11" s="36">
        <v>433.11820032999998</v>
      </c>
      <c r="F11" s="9" t="str">
        <f>IF($B11="N/A","N/A",IF(E11&gt;15,"No",IF(E11&lt;-15,"No","Yes")))</f>
        <v>N/A</v>
      </c>
      <c r="G11" s="36">
        <v>436.19715459999998</v>
      </c>
      <c r="H11" s="9" t="str">
        <f>IF($B11="N/A","N/A",IF(G11&gt;15,"No",IF(G11&lt;-15,"No","Yes")))</f>
        <v>N/A</v>
      </c>
      <c r="I11" s="10">
        <v>-13.9</v>
      </c>
      <c r="J11" s="10">
        <v>0.71089999999999998</v>
      </c>
      <c r="K11" s="9" t="str">
        <f t="shared" si="0"/>
        <v>Yes</v>
      </c>
    </row>
    <row r="12" spans="1:11" ht="25.5" x14ac:dyDescent="0.2">
      <c r="A12" s="81" t="s">
        <v>840</v>
      </c>
      <c r="B12" s="34" t="s">
        <v>217</v>
      </c>
      <c r="C12" s="36">
        <v>675.24185397999997</v>
      </c>
      <c r="D12" s="9" t="str">
        <f>IF($B12="N/A","N/A",IF(C12&gt;15,"No",IF(C12&lt;-15,"No","Yes")))</f>
        <v>N/A</v>
      </c>
      <c r="E12" s="36">
        <v>668.26950793000003</v>
      </c>
      <c r="F12" s="9" t="str">
        <f>IF($B12="N/A","N/A",IF(E12&gt;15,"No",IF(E12&lt;-15,"No","Yes")))</f>
        <v>N/A</v>
      </c>
      <c r="G12" s="36">
        <v>686.52658552000003</v>
      </c>
      <c r="H12" s="9" t="str">
        <f>IF($B12="N/A","N/A",IF(G12&gt;15,"No",IF(G12&lt;-15,"No","Yes")))</f>
        <v>N/A</v>
      </c>
      <c r="I12" s="10">
        <v>-1.03</v>
      </c>
      <c r="J12" s="10">
        <v>2.7320000000000002</v>
      </c>
      <c r="K12" s="9" t="str">
        <f t="shared" si="0"/>
        <v>Yes</v>
      </c>
    </row>
    <row r="13" spans="1:11" x14ac:dyDescent="0.2">
      <c r="A13" s="81" t="s">
        <v>655</v>
      </c>
      <c r="B13" s="34" t="s">
        <v>241</v>
      </c>
      <c r="C13" s="8">
        <v>76.466474812000001</v>
      </c>
      <c r="D13" s="9" t="str">
        <f>IF($B13="N/A","N/A",IF(C13&gt;99,"No",IF(C13&lt;75,"No","Yes")))</f>
        <v>Yes</v>
      </c>
      <c r="E13" s="8">
        <v>71.542025148999997</v>
      </c>
      <c r="F13" s="9" t="str">
        <f>IF($B13="N/A","N/A",IF(E13&gt;99,"No",IF(E13&lt;75,"No","Yes")))</f>
        <v>No</v>
      </c>
      <c r="G13" s="8">
        <v>74.289978292000001</v>
      </c>
      <c r="H13" s="9" t="str">
        <f>IF($B13="N/A","N/A",IF(G13&gt;99,"No",IF(G13&lt;75,"No","Yes")))</f>
        <v>No</v>
      </c>
      <c r="I13" s="10">
        <v>-6.44</v>
      </c>
      <c r="J13" s="10">
        <v>3.8410000000000002</v>
      </c>
      <c r="K13" s="9" t="str">
        <f t="shared" ref="K13:K24" si="1">IF(J13="Div by 0", "N/A", IF(J13="N/A","N/A", IF(J13&gt;30, "No", IF(J13&lt;-30, "No", "Yes"))))</f>
        <v>Yes</v>
      </c>
    </row>
    <row r="14" spans="1:11" x14ac:dyDescent="0.2">
      <c r="A14" s="81" t="s">
        <v>495</v>
      </c>
      <c r="B14" s="34" t="s">
        <v>217</v>
      </c>
      <c r="C14" s="9">
        <v>92.226794695999999</v>
      </c>
      <c r="D14" s="9" t="str">
        <f>IF($B14="N/A","N/A",IF(C14&gt;15,"No",IF(C14&lt;-15,"No","Yes")))</f>
        <v>N/A</v>
      </c>
      <c r="E14" s="9">
        <v>99.929822322999996</v>
      </c>
      <c r="F14" s="9" t="str">
        <f>IF($B14="N/A","N/A",IF(E14&gt;15,"No",IF(E14&lt;-15,"No","Yes")))</f>
        <v>N/A</v>
      </c>
      <c r="G14" s="9">
        <v>99.777804833999994</v>
      </c>
      <c r="H14" s="9" t="str">
        <f>IF($B14="N/A","N/A",IF(G14&gt;15,"No",IF(G14&lt;-15,"No","Yes")))</f>
        <v>N/A</v>
      </c>
      <c r="I14" s="10">
        <v>8.3520000000000003</v>
      </c>
      <c r="J14" s="10">
        <v>-0.152</v>
      </c>
      <c r="K14" s="9" t="str">
        <f t="shared" si="1"/>
        <v>Yes</v>
      </c>
    </row>
    <row r="15" spans="1:11" x14ac:dyDescent="0.2">
      <c r="A15" s="81" t="s">
        <v>841</v>
      </c>
      <c r="B15" s="34" t="s">
        <v>217</v>
      </c>
      <c r="C15" s="35">
        <v>28.088364288000001</v>
      </c>
      <c r="D15" s="9" t="str">
        <f>IF($B15="N/A","N/A",IF(C15&gt;15,"No",IF(C15&lt;-15,"No","Yes")))</f>
        <v>N/A</v>
      </c>
      <c r="E15" s="10">
        <v>28.425511539999999</v>
      </c>
      <c r="F15" s="9" t="str">
        <f>IF($B15="N/A","N/A",IF(E15&gt;15,"No",IF(E15&lt;-15,"No","Yes")))</f>
        <v>N/A</v>
      </c>
      <c r="G15" s="10">
        <v>25.321680241999999</v>
      </c>
      <c r="H15" s="9" t="str">
        <f>IF($B15="N/A","N/A",IF(G15&gt;15,"No",IF(G15&lt;-15,"No","Yes")))</f>
        <v>N/A</v>
      </c>
      <c r="I15" s="10">
        <v>1.2</v>
      </c>
      <c r="J15" s="10">
        <v>-10.9</v>
      </c>
      <c r="K15" s="9" t="str">
        <f t="shared" si="1"/>
        <v>Yes</v>
      </c>
    </row>
    <row r="16" spans="1:11" x14ac:dyDescent="0.2">
      <c r="A16" s="78" t="s">
        <v>656</v>
      </c>
      <c r="B16" s="59" t="s">
        <v>242</v>
      </c>
      <c r="C16" s="9">
        <v>21.142519028999999</v>
      </c>
      <c r="D16" s="9" t="str">
        <f>IF($B16="N/A","N/A",IF(C16&gt;20,"No",IF(C16&lt;=0,"No","Yes")))</f>
        <v>No</v>
      </c>
      <c r="E16" s="9">
        <v>25.132933202</v>
      </c>
      <c r="F16" s="9" t="str">
        <f>IF($B16="N/A","N/A",IF(E16&gt;20,"No",IF(E16&lt;=0,"No","Yes")))</f>
        <v>No</v>
      </c>
      <c r="G16" s="9">
        <v>21.411450796</v>
      </c>
      <c r="H16" s="9" t="str">
        <f>IF($B16="N/A","N/A",IF(G16&gt;20,"No",IF(G16&lt;=0,"No","Yes")))</f>
        <v>No</v>
      </c>
      <c r="I16" s="10">
        <v>18.87</v>
      </c>
      <c r="J16" s="10">
        <v>-14.8</v>
      </c>
      <c r="K16" s="9" t="str">
        <f t="shared" si="1"/>
        <v>Yes</v>
      </c>
    </row>
    <row r="17" spans="1:11" x14ac:dyDescent="0.2">
      <c r="A17" s="78" t="s">
        <v>370</v>
      </c>
      <c r="B17" s="34" t="s">
        <v>217</v>
      </c>
      <c r="C17" s="9">
        <v>95.916550056999995</v>
      </c>
      <c r="D17" s="9" t="str">
        <f>IF($B17="N/A","N/A",IF(C17&gt;15,"No",IF(C17&lt;-15,"No","Yes")))</f>
        <v>N/A</v>
      </c>
      <c r="E17" s="9">
        <v>99.990919821999995</v>
      </c>
      <c r="F17" s="9" t="str">
        <f>IF($B17="N/A","N/A",IF(E17&gt;15,"No",IF(E17&lt;-15,"No","Yes")))</f>
        <v>N/A</v>
      </c>
      <c r="G17" s="9">
        <v>99.809906009000002</v>
      </c>
      <c r="H17" s="9" t="str">
        <f>IF($B17="N/A","N/A",IF(G17&gt;15,"No",IF(G17&lt;-15,"No","Yes")))</f>
        <v>N/A</v>
      </c>
      <c r="I17" s="10">
        <v>4.2480000000000002</v>
      </c>
      <c r="J17" s="10">
        <v>-0.18099999999999999</v>
      </c>
      <c r="K17" s="9" t="str">
        <f t="shared" si="1"/>
        <v>Yes</v>
      </c>
    </row>
    <row r="18" spans="1:11" x14ac:dyDescent="0.2">
      <c r="A18" s="78" t="s">
        <v>842</v>
      </c>
      <c r="B18" s="34" t="s">
        <v>217</v>
      </c>
      <c r="C18" s="10">
        <v>23.531299735000001</v>
      </c>
      <c r="D18" s="9" t="str">
        <f>IF($B18="N/A","N/A",IF(C18&gt;15,"No",IF(C18&lt;-15,"No","Yes")))</f>
        <v>N/A</v>
      </c>
      <c r="E18" s="10">
        <v>18.935706501999999</v>
      </c>
      <c r="F18" s="9" t="str">
        <f>IF($B18="N/A","N/A",IF(E18&gt;15,"No",IF(E18&lt;-15,"No","Yes")))</f>
        <v>N/A</v>
      </c>
      <c r="G18" s="10">
        <v>13.973124537</v>
      </c>
      <c r="H18" s="9" t="str">
        <f>IF($B18="N/A","N/A",IF(G18&gt;15,"No",IF(G18&lt;-15,"No","Yes")))</f>
        <v>N/A</v>
      </c>
      <c r="I18" s="10">
        <v>-19.5</v>
      </c>
      <c r="J18" s="10">
        <v>-26.2</v>
      </c>
      <c r="K18" s="9" t="str">
        <f t="shared" si="1"/>
        <v>Yes</v>
      </c>
    </row>
    <row r="19" spans="1:11" x14ac:dyDescent="0.2">
      <c r="A19" s="81" t="s">
        <v>657</v>
      </c>
      <c r="B19" s="59" t="s">
        <v>243</v>
      </c>
      <c r="C19" s="9">
        <v>8.0686372100000001E-2</v>
      </c>
      <c r="D19" s="9" t="str">
        <f>IF($B19="N/A","N/A",IF(C19&gt;10,"No",IF(C19&lt;=0,"No","Yes")))</f>
        <v>Yes</v>
      </c>
      <c r="E19" s="9">
        <v>1.0817225404999999</v>
      </c>
      <c r="F19" s="9" t="str">
        <f>IF($B19="N/A","N/A",IF(E19&gt;10,"No",IF(E19&lt;=0,"No","Yes")))</f>
        <v>Yes</v>
      </c>
      <c r="G19" s="9">
        <v>1.8496743848999999</v>
      </c>
      <c r="H19" s="9" t="str">
        <f>IF($B19="N/A","N/A",IF(G19&gt;10,"No",IF(G19&lt;=0,"No","Yes")))</f>
        <v>Yes</v>
      </c>
      <c r="I19" s="10">
        <v>1241</v>
      </c>
      <c r="J19" s="10">
        <v>70.989999999999995</v>
      </c>
      <c r="K19" s="9" t="str">
        <f t="shared" si="1"/>
        <v>No</v>
      </c>
    </row>
    <row r="20" spans="1:11" x14ac:dyDescent="0.2">
      <c r="A20" s="81" t="s">
        <v>129</v>
      </c>
      <c r="B20" s="34" t="s">
        <v>217</v>
      </c>
      <c r="C20" s="9">
        <v>100</v>
      </c>
      <c r="D20" s="9" t="str">
        <f>IF($B20="N/A","N/A",IF(C20&gt;15,"No",IF(C20&lt;-15,"No","Yes")))</f>
        <v>N/A</v>
      </c>
      <c r="E20" s="9">
        <v>100</v>
      </c>
      <c r="F20" s="9" t="str">
        <f>IF($B20="N/A","N/A",IF(E20&gt;15,"No",IF(E20&lt;-15,"No","Yes")))</f>
        <v>N/A</v>
      </c>
      <c r="G20" s="9">
        <v>99.633251834000006</v>
      </c>
      <c r="H20" s="9" t="str">
        <f>IF($B20="N/A","N/A",IF(G20&gt;15,"No",IF(G20&lt;-15,"No","Yes")))</f>
        <v>N/A</v>
      </c>
      <c r="I20" s="10">
        <v>0</v>
      </c>
      <c r="J20" s="10">
        <v>-0.36699999999999999</v>
      </c>
      <c r="K20" s="9" t="str">
        <f t="shared" si="1"/>
        <v>Yes</v>
      </c>
    </row>
    <row r="21" spans="1:11" x14ac:dyDescent="0.2">
      <c r="A21" s="81" t="s">
        <v>843</v>
      </c>
      <c r="B21" s="34" t="s">
        <v>217</v>
      </c>
      <c r="C21" s="10">
        <v>23.833333332999999</v>
      </c>
      <c r="D21" s="9" t="str">
        <f>IF($B21="N/A","N/A",IF(C21&gt;15,"No",IF(C21&lt;-15,"No","Yes")))</f>
        <v>N/A</v>
      </c>
      <c r="E21" s="10">
        <v>21.757383965999999</v>
      </c>
      <c r="F21" s="9" t="str">
        <f>IF($B21="N/A","N/A",IF(E21&gt;15,"No",IF(E21&lt;-15,"No","Yes")))</f>
        <v>N/A</v>
      </c>
      <c r="G21" s="10">
        <v>20.008588957000001</v>
      </c>
      <c r="H21" s="9" t="str">
        <f>IF($B21="N/A","N/A",IF(G21&gt;15,"No",IF(G21&lt;-15,"No","Yes")))</f>
        <v>N/A</v>
      </c>
      <c r="I21" s="10">
        <v>-8.7100000000000009</v>
      </c>
      <c r="J21" s="10">
        <v>-8.0399999999999991</v>
      </c>
      <c r="K21" s="9" t="str">
        <f t="shared" si="1"/>
        <v>Yes</v>
      </c>
    </row>
    <row r="22" spans="1:11" x14ac:dyDescent="0.2">
      <c r="A22" s="81" t="s">
        <v>1720</v>
      </c>
      <c r="B22" s="59" t="s">
        <v>228</v>
      </c>
      <c r="C22" s="9">
        <v>2.3103197870000001</v>
      </c>
      <c r="D22" s="9" t="str">
        <f>IF($B22="N/A","N/A",IF(C22&gt;5,"No",IF(C22&lt;=0,"No","Yes")))</f>
        <v>Yes</v>
      </c>
      <c r="E22" s="9">
        <v>2.2433191081000001</v>
      </c>
      <c r="F22" s="9" t="str">
        <f>IF($B22="N/A","N/A",IF(E22&gt;5,"No",IF(E22&lt;=0,"No","Yes")))</f>
        <v>Yes</v>
      </c>
      <c r="G22" s="9">
        <v>2.4488965268</v>
      </c>
      <c r="H22" s="9" t="str">
        <f>IF($B22="N/A","N/A",IF(G22&gt;5,"No",IF(G22&lt;=0,"No","Yes")))</f>
        <v>Yes</v>
      </c>
      <c r="I22" s="10">
        <v>-2.9</v>
      </c>
      <c r="J22" s="10">
        <v>9.1639999999999997</v>
      </c>
      <c r="K22" s="9" t="str">
        <f t="shared" si="1"/>
        <v>Yes</v>
      </c>
    </row>
    <row r="23" spans="1:11" x14ac:dyDescent="0.2">
      <c r="A23" s="81" t="s">
        <v>130</v>
      </c>
      <c r="B23" s="34" t="s">
        <v>217</v>
      </c>
      <c r="C23" s="9">
        <v>100</v>
      </c>
      <c r="D23" s="9" t="str">
        <f>IF($B23="N/A","N/A",IF(C23&gt;15,"No",IF(C23&lt;-15,"No","Yes")))</f>
        <v>N/A</v>
      </c>
      <c r="E23" s="9">
        <v>100</v>
      </c>
      <c r="F23" s="9" t="str">
        <f>IF($B23="N/A","N/A",IF(E23&gt;15,"No",IF(E23&lt;-15,"No","Yes")))</f>
        <v>N/A</v>
      </c>
      <c r="G23" s="9">
        <v>99.907663897000006</v>
      </c>
      <c r="H23" s="9" t="str">
        <f>IF($B23="N/A","N/A",IF(G23&gt;15,"No",IF(G23&lt;-15,"No","Yes")))</f>
        <v>N/A</v>
      </c>
      <c r="I23" s="10">
        <v>0</v>
      </c>
      <c r="J23" s="10">
        <v>-9.1999999999999998E-2</v>
      </c>
      <c r="K23" s="9" t="str">
        <f t="shared" si="1"/>
        <v>Yes</v>
      </c>
    </row>
    <row r="24" spans="1:11" x14ac:dyDescent="0.2">
      <c r="A24" s="81" t="s">
        <v>844</v>
      </c>
      <c r="B24" s="34" t="s">
        <v>217</v>
      </c>
      <c r="C24" s="10">
        <v>6.6810244470000004</v>
      </c>
      <c r="D24" s="9" t="str">
        <f>IF($B24="N/A","N/A",IF(C24&gt;15,"No",IF(C24&lt;-15,"No","Yes")))</f>
        <v>N/A</v>
      </c>
      <c r="E24" s="10">
        <v>4.9409969480999996</v>
      </c>
      <c r="F24" s="9" t="str">
        <f>IF($B24="N/A","N/A",IF(E24&gt;15,"No",IF(E24&lt;-15,"No","Yes")))</f>
        <v>N/A</v>
      </c>
      <c r="G24" s="10">
        <v>4.3280961183000004</v>
      </c>
      <c r="H24" s="9" t="str">
        <f>IF($B24="N/A","N/A",IF(G24&gt;15,"No",IF(G24&lt;-15,"No","Yes")))</f>
        <v>N/A</v>
      </c>
      <c r="I24" s="10">
        <v>-26</v>
      </c>
      <c r="J24" s="10">
        <v>-12.4</v>
      </c>
      <c r="K24" s="9" t="str">
        <f t="shared" si="1"/>
        <v>Yes</v>
      </c>
    </row>
    <row r="25" spans="1:11" x14ac:dyDescent="0.2">
      <c r="A25" s="81" t="s">
        <v>15</v>
      </c>
      <c r="B25" s="34" t="s">
        <v>244</v>
      </c>
      <c r="C25" s="9">
        <v>7.1810871144000004</v>
      </c>
      <c r="D25" s="9" t="str">
        <f>IF($B25="N/A","N/A",IF(C25&gt;20,"No",IF(C25&lt;1,"No","Yes")))</f>
        <v>Yes</v>
      </c>
      <c r="E25" s="9">
        <v>5.8330861042000004</v>
      </c>
      <c r="F25" s="9" t="str">
        <f>IF($B25="N/A","N/A",IF(E25&gt;20,"No",IF(E25&lt;1,"No","Yes")))</f>
        <v>Yes</v>
      </c>
      <c r="G25" s="9">
        <v>5.7434876990000001</v>
      </c>
      <c r="H25" s="9" t="str">
        <f>IF($B25="N/A","N/A",IF(G25&gt;20,"No",IF(G25&lt;1,"No","Yes")))</f>
        <v>Yes</v>
      </c>
      <c r="I25" s="10">
        <v>-18.8</v>
      </c>
      <c r="J25" s="10">
        <v>-1.54</v>
      </c>
      <c r="K25" s="9" t="str">
        <f t="shared" ref="K25:K34" si="2">IF(J25="Div by 0", "N/A", IF(J25="N/A","N/A", IF(J25&gt;30, "No", IF(J25&lt;-30, "No", "Yes"))))</f>
        <v>Yes</v>
      </c>
    </row>
    <row r="26" spans="1:11" x14ac:dyDescent="0.2">
      <c r="A26" s="81" t="s">
        <v>163</v>
      </c>
      <c r="B26" s="34" t="s">
        <v>218</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
      <c r="A27" s="81" t="s">
        <v>32</v>
      </c>
      <c r="B27" s="34" t="s">
        <v>218</v>
      </c>
      <c r="C27" s="9">
        <v>9.2681746053000005</v>
      </c>
      <c r="D27" s="9" t="str">
        <f>IF($B27="N/A","N/A",IF(C27&gt;100,"No",IF(C27&lt;95,"No","Yes")))</f>
        <v>No</v>
      </c>
      <c r="E27" s="9">
        <v>16.778109952000001</v>
      </c>
      <c r="F27" s="9" t="str">
        <f>IF($B27="N/A","N/A",IF(E27&gt;100,"No",IF(E27&lt;95,"No","Yes")))</f>
        <v>No</v>
      </c>
      <c r="G27" s="9">
        <v>78.631512301000001</v>
      </c>
      <c r="H27" s="9" t="str">
        <f>IF($B27="N/A","N/A",IF(G27&gt;100,"No",IF(G27&lt;95,"No","Yes")))</f>
        <v>No</v>
      </c>
      <c r="I27" s="10">
        <v>81.03</v>
      </c>
      <c r="J27" s="10">
        <v>368.7</v>
      </c>
      <c r="K27" s="9" t="str">
        <f t="shared" si="2"/>
        <v>No</v>
      </c>
    </row>
    <row r="28" spans="1:11" x14ac:dyDescent="0.2">
      <c r="A28" s="81" t="s">
        <v>845</v>
      </c>
      <c r="B28" s="34" t="s">
        <v>230</v>
      </c>
      <c r="C28" s="9">
        <v>8.3575159605000007</v>
      </c>
      <c r="D28" s="9" t="str">
        <f>IF($B28="N/A","N/A",IF(C28&gt;30,"No",IF(C28&lt;5,"No","Yes")))</f>
        <v>Yes</v>
      </c>
      <c r="E28" s="9">
        <v>11.738302503</v>
      </c>
      <c r="F28" s="9" t="str">
        <f>IF($B28="N/A","N/A",IF(E28&gt;30,"No",IF(E28&lt;5,"No","Yes")))</f>
        <v>Yes</v>
      </c>
      <c r="G28" s="9">
        <v>12.279289124</v>
      </c>
      <c r="H28" s="9" t="str">
        <f>IF($B28="N/A","N/A",IF(G28&gt;30,"No",IF(G28&lt;5,"No","Yes")))</f>
        <v>Yes</v>
      </c>
      <c r="I28" s="10">
        <v>40.450000000000003</v>
      </c>
      <c r="J28" s="10">
        <v>4.609</v>
      </c>
      <c r="K28" s="9" t="str">
        <f t="shared" si="2"/>
        <v>Yes</v>
      </c>
    </row>
    <row r="29" spans="1:11" x14ac:dyDescent="0.2">
      <c r="A29" s="81" t="s">
        <v>846</v>
      </c>
      <c r="B29" s="34" t="s">
        <v>231</v>
      </c>
      <c r="C29" s="9">
        <v>52.959953569</v>
      </c>
      <c r="D29" s="9" t="str">
        <f>IF($B29="N/A","N/A",IF(C29&gt;75,"No",IF(C29&lt;15,"No","Yes")))</f>
        <v>Yes</v>
      </c>
      <c r="E29" s="9">
        <v>51.822633297000003</v>
      </c>
      <c r="F29" s="9" t="str">
        <f>IF($B29="N/A","N/A",IF(E29&gt;75,"No",IF(E29&lt;15,"No","Yes")))</f>
        <v>Yes</v>
      </c>
      <c r="G29" s="9">
        <v>60.32092943</v>
      </c>
      <c r="H29" s="9" t="str">
        <f>IF($B29="N/A","N/A",IF(G29&gt;75,"No",IF(G29&lt;15,"No","Yes")))</f>
        <v>Yes</v>
      </c>
      <c r="I29" s="10">
        <v>-2.15</v>
      </c>
      <c r="J29" s="10">
        <v>16.399999999999999</v>
      </c>
      <c r="K29" s="9" t="str">
        <f t="shared" si="2"/>
        <v>Yes</v>
      </c>
    </row>
    <row r="30" spans="1:11" x14ac:dyDescent="0.2">
      <c r="A30" s="81" t="s">
        <v>847</v>
      </c>
      <c r="B30" s="34" t="s">
        <v>232</v>
      </c>
      <c r="C30" s="9">
        <v>38.682530470000003</v>
      </c>
      <c r="D30" s="9" t="str">
        <f>IF($B30="N/A","N/A",IF(C30&gt;70,"No",IF(C30&lt;25,"No","Yes")))</f>
        <v>Yes</v>
      </c>
      <c r="E30" s="9">
        <v>36.439064199999997</v>
      </c>
      <c r="F30" s="9" t="str">
        <f>IF($B30="N/A","N/A",IF(E30&gt;70,"No",IF(E30&lt;25,"No","Yes")))</f>
        <v>Yes</v>
      </c>
      <c r="G30" s="9">
        <v>27.399781445999999</v>
      </c>
      <c r="H30" s="9" t="str">
        <f>IF($B30="N/A","N/A",IF(G30&gt;70,"No",IF(G30&lt;25,"No","Yes")))</f>
        <v>Yes</v>
      </c>
      <c r="I30" s="10">
        <v>-5.8</v>
      </c>
      <c r="J30" s="10">
        <v>-24.8</v>
      </c>
      <c r="K30" s="9" t="str">
        <f t="shared" si="2"/>
        <v>Yes</v>
      </c>
    </row>
    <row r="31" spans="1:11" x14ac:dyDescent="0.2">
      <c r="A31" s="81" t="s">
        <v>164</v>
      </c>
      <c r="B31" s="34" t="s">
        <v>218</v>
      </c>
      <c r="C31" s="9">
        <v>99.997310454000001</v>
      </c>
      <c r="D31" s="9" t="str">
        <f>IF($B31="N/A","N/A",IF(C31&gt;100,"No",IF(C31&lt;95,"No","Yes")))</f>
        <v>Yes</v>
      </c>
      <c r="E31" s="9">
        <v>90.054542549999994</v>
      </c>
      <c r="F31" s="9" t="str">
        <f>IF($B31="N/A","N/A",IF(E31&gt;100,"No",IF(E31&lt;95,"No","Yes")))</f>
        <v>No</v>
      </c>
      <c r="G31" s="9">
        <v>99.920857452999996</v>
      </c>
      <c r="H31" s="9" t="str">
        <f>IF($B31="N/A","N/A",IF(G31&gt;100,"No",IF(G31&lt;95,"No","Yes")))</f>
        <v>Yes</v>
      </c>
      <c r="I31" s="10">
        <v>-9.94</v>
      </c>
      <c r="J31" s="10">
        <v>10.96</v>
      </c>
      <c r="K31" s="9" t="str">
        <f t="shared" si="2"/>
        <v>Yes</v>
      </c>
    </row>
    <row r="32" spans="1:11" x14ac:dyDescent="0.2">
      <c r="A32" s="28" t="s">
        <v>373</v>
      </c>
      <c r="B32" s="34" t="s">
        <v>245</v>
      </c>
      <c r="C32" s="9">
        <v>0.63742233940000004</v>
      </c>
      <c r="D32" s="9" t="str">
        <f>IF($B32="N/A","N/A",IF(C32&gt;5,"No",IF(C32&lt;1,"No","Yes")))</f>
        <v>No</v>
      </c>
      <c r="E32" s="9">
        <v>0.76679066159999998</v>
      </c>
      <c r="F32" s="9" t="str">
        <f>IF($B32="N/A","N/A",IF(E32&gt;5,"No",IF(E32&lt;1,"No","Yes")))</f>
        <v>No</v>
      </c>
      <c r="G32" s="9">
        <v>1.3341172214000001</v>
      </c>
      <c r="H32" s="9" t="str">
        <f>IF($B32="N/A","N/A",IF(G32&gt;5,"No",IF(G32&lt;1,"No","Yes")))</f>
        <v>Yes</v>
      </c>
      <c r="I32" s="10">
        <v>20.3</v>
      </c>
      <c r="J32" s="10">
        <v>73.989999999999995</v>
      </c>
      <c r="K32" s="9" t="str">
        <f t="shared" si="2"/>
        <v>No</v>
      </c>
    </row>
    <row r="33" spans="1:11" x14ac:dyDescent="0.2">
      <c r="A33" s="28" t="s">
        <v>375</v>
      </c>
      <c r="B33" s="34" t="s">
        <v>246</v>
      </c>
      <c r="C33" s="9">
        <v>97.530997014999997</v>
      </c>
      <c r="D33" s="9" t="str">
        <f>IF($B33="N/A","N/A",IF(C33&gt;98,"No",IF(C33&lt;8,"No","Yes")))</f>
        <v>Yes</v>
      </c>
      <c r="E33" s="9">
        <v>87.713092493999994</v>
      </c>
      <c r="F33" s="9" t="str">
        <f>IF($B33="N/A","N/A",IF(E33&gt;98,"No",IF(E33&lt;8,"No","Yes")))</f>
        <v>Yes</v>
      </c>
      <c r="G33" s="9">
        <v>95.522793054000005</v>
      </c>
      <c r="H33" s="9" t="str">
        <f>IF($B33="N/A","N/A",IF(G33&gt;98,"No",IF(G33&lt;8,"No","Yes")))</f>
        <v>Yes</v>
      </c>
      <c r="I33" s="10">
        <v>-10.1</v>
      </c>
      <c r="J33" s="10">
        <v>8.9039999999999999</v>
      </c>
      <c r="K33" s="9" t="str">
        <f t="shared" si="2"/>
        <v>Yes</v>
      </c>
    </row>
    <row r="34" spans="1:11" x14ac:dyDescent="0.2">
      <c r="A34" s="28" t="s">
        <v>376</v>
      </c>
      <c r="B34" s="59" t="s">
        <v>228</v>
      </c>
      <c r="C34" s="9">
        <v>0.25012775339999999</v>
      </c>
      <c r="D34" s="9" t="str">
        <f>IF($B34="N/A","N/A",IF(C34&gt;5,"No",IF(C34&lt;=0,"No","Yes")))</f>
        <v>Yes</v>
      </c>
      <c r="E34" s="9">
        <v>0.2807001529</v>
      </c>
      <c r="F34" s="9" t="str">
        <f>IF($B34="N/A","N/A",IF(E34&gt;5,"No",IF(E34&lt;=0,"No","Yes")))</f>
        <v>Yes</v>
      </c>
      <c r="G34" s="9">
        <v>0.47485528220000001</v>
      </c>
      <c r="H34" s="9" t="str">
        <f>IF($B34="N/A","N/A",IF(G34&gt;5,"No",IF(G34&lt;=0,"No","Yes")))</f>
        <v>Yes</v>
      </c>
      <c r="I34" s="10">
        <v>12.22</v>
      </c>
      <c r="J34" s="10">
        <v>69.17</v>
      </c>
      <c r="K34" s="9" t="str">
        <f t="shared" si="2"/>
        <v>No</v>
      </c>
    </row>
    <row r="35" spans="1:11" ht="12" customHeight="1" x14ac:dyDescent="0.2">
      <c r="A35" s="170" t="s">
        <v>1649</v>
      </c>
      <c r="B35" s="171"/>
      <c r="C35" s="171"/>
      <c r="D35" s="171"/>
      <c r="E35" s="171"/>
      <c r="F35" s="171"/>
      <c r="G35" s="171"/>
      <c r="H35" s="171"/>
      <c r="I35" s="171"/>
      <c r="J35" s="171"/>
      <c r="K35" s="172"/>
    </row>
    <row r="36" spans="1:11" x14ac:dyDescent="0.2">
      <c r="A36" s="167" t="s">
        <v>1647</v>
      </c>
      <c r="B36" s="168"/>
      <c r="C36" s="168"/>
      <c r="D36" s="168"/>
      <c r="E36" s="168"/>
      <c r="F36" s="168"/>
      <c r="G36" s="168"/>
      <c r="H36" s="168"/>
      <c r="I36" s="168"/>
      <c r="J36" s="168"/>
      <c r="K36" s="169"/>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1597</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1568</v>
      </c>
      <c r="D6" s="9" t="str">
        <f>IF($B6="N/A","N/A",IF(C6&gt;15,"No",IF(C6&lt;-15,"No","Yes")))</f>
        <v>N/A</v>
      </c>
      <c r="E6" s="35">
        <v>1407</v>
      </c>
      <c r="F6" s="9" t="str">
        <f>IF($B6="N/A","N/A",IF(E6&gt;15,"No",IF(E6&lt;-15,"No","Yes")))</f>
        <v>N/A</v>
      </c>
      <c r="G6" s="35">
        <v>413</v>
      </c>
      <c r="H6" s="9" t="str">
        <f>IF($B6="N/A","N/A",IF(G6&gt;15,"No",IF(G6&lt;-15,"No","Yes")))</f>
        <v>N/A</v>
      </c>
      <c r="I6" s="10">
        <v>-10.3</v>
      </c>
      <c r="J6" s="10">
        <v>-70.599999999999994</v>
      </c>
      <c r="K6" s="9" t="str">
        <f t="shared" ref="K6:K22" si="0">IF(J6="Div by 0", "N/A", IF(J6="N/A","N/A", IF(J6&gt;30, "No", IF(J6&lt;-30, "No", "Yes"))))</f>
        <v>No</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36">
        <v>1444.9872449</v>
      </c>
      <c r="D9" s="9" t="str">
        <f>IF($B9="N/A","N/A",IF(C9&gt;15,"No",IF(C9&lt;-15,"No","Yes")))</f>
        <v>N/A</v>
      </c>
      <c r="E9" s="36">
        <v>1393.2146411000001</v>
      </c>
      <c r="F9" s="9" t="str">
        <f>IF($B9="N/A","N/A",IF(E9&gt;15,"No",IF(E9&lt;-15,"No","Yes")))</f>
        <v>N/A</v>
      </c>
      <c r="G9" s="36">
        <v>1818.8401937000001</v>
      </c>
      <c r="H9" s="9" t="str">
        <f>IF($B9="N/A","N/A",IF(G9&gt;15,"No",IF(G9&lt;-15,"No","Yes")))</f>
        <v>N/A</v>
      </c>
      <c r="I9" s="10">
        <v>-3.58</v>
      </c>
      <c r="J9" s="10">
        <v>30.55</v>
      </c>
      <c r="K9" s="9" t="str">
        <f t="shared" si="0"/>
        <v>No</v>
      </c>
    </row>
    <row r="10" spans="1:11" x14ac:dyDescent="0.2">
      <c r="A10" s="81" t="s">
        <v>655</v>
      </c>
      <c r="B10" s="34" t="s">
        <v>241</v>
      </c>
      <c r="C10" s="8">
        <v>92.474489796</v>
      </c>
      <c r="D10" s="9" t="str">
        <f>IF($B10="N/A","N/A",IF(C10&gt;99,"No",IF(C10&lt;75,"No","Yes")))</f>
        <v>Yes</v>
      </c>
      <c r="E10" s="8">
        <v>84.07960199</v>
      </c>
      <c r="F10" s="9" t="str">
        <f>IF($B10="N/A","N/A",IF(E10&gt;99,"No",IF(E10&lt;75,"No","Yes")))</f>
        <v>Yes</v>
      </c>
      <c r="G10" s="8">
        <v>30.024213074999999</v>
      </c>
      <c r="H10" s="9" t="str">
        <f>IF($B10="N/A","N/A",IF(G10&gt;99,"No",IF(G10&lt;75,"No","Yes")))</f>
        <v>No</v>
      </c>
      <c r="I10" s="10">
        <v>-9.08</v>
      </c>
      <c r="J10" s="10">
        <v>-64.3</v>
      </c>
      <c r="K10" s="9" t="str">
        <f t="shared" si="0"/>
        <v>No</v>
      </c>
    </row>
    <row r="11" spans="1:11" x14ac:dyDescent="0.2">
      <c r="A11" s="78" t="s">
        <v>656</v>
      </c>
      <c r="B11" s="59" t="s">
        <v>242</v>
      </c>
      <c r="C11" s="9">
        <v>0.12755102039999999</v>
      </c>
      <c r="D11" s="9" t="str">
        <f>IF($B11="N/A","N/A",IF(C11&gt;20,"No",IF(C11&lt;=0,"No","Yes")))</f>
        <v>Yes</v>
      </c>
      <c r="E11" s="9">
        <v>6.6808813077</v>
      </c>
      <c r="F11" s="9" t="str">
        <f>IF($B11="N/A","N/A",IF(E11&gt;20,"No",IF(E11&lt;=0,"No","Yes")))</f>
        <v>Yes</v>
      </c>
      <c r="G11" s="9">
        <v>59.079903148</v>
      </c>
      <c r="H11" s="9" t="str">
        <f>IF($B11="N/A","N/A",IF(G11&gt;20,"No",IF(G11&lt;=0,"No","Yes")))</f>
        <v>No</v>
      </c>
      <c r="I11" s="10">
        <v>5138</v>
      </c>
      <c r="J11" s="10">
        <v>784.3</v>
      </c>
      <c r="K11" s="9" t="str">
        <f t="shared" si="0"/>
        <v>No</v>
      </c>
    </row>
    <row r="12" spans="1:11" x14ac:dyDescent="0.2">
      <c r="A12" s="81" t="s">
        <v>657</v>
      </c>
      <c r="B12" s="59" t="s">
        <v>243</v>
      </c>
      <c r="C12" s="9">
        <v>7.3341836735000001</v>
      </c>
      <c r="D12" s="9" t="str">
        <f>IF($B12="N/A","N/A",IF(C12&gt;10,"No",IF(C12&lt;=0,"No","Yes")))</f>
        <v>Yes</v>
      </c>
      <c r="E12" s="9">
        <v>9.2395167021999995</v>
      </c>
      <c r="F12" s="9" t="str">
        <f>IF($B12="N/A","N/A",IF(E12&gt;10,"No",IF(E12&lt;=0,"No","Yes")))</f>
        <v>Yes</v>
      </c>
      <c r="G12" s="9">
        <v>10.411622275999999</v>
      </c>
      <c r="H12" s="9" t="str">
        <f>IF($B12="N/A","N/A",IF(G12&gt;10,"No",IF(G12&lt;=0,"No","Yes")))</f>
        <v>No</v>
      </c>
      <c r="I12" s="10">
        <v>25.98</v>
      </c>
      <c r="J12" s="10">
        <v>12.69</v>
      </c>
      <c r="K12" s="9" t="str">
        <f t="shared" si="0"/>
        <v>Yes</v>
      </c>
    </row>
    <row r="13" spans="1:11" x14ac:dyDescent="0.2">
      <c r="A13" s="81" t="s">
        <v>658</v>
      </c>
      <c r="B13" s="59" t="s">
        <v>228</v>
      </c>
      <c r="C13" s="9">
        <v>6.3775510199999996E-2</v>
      </c>
      <c r="D13" s="9" t="str">
        <f>IF($B13="N/A","N/A",IF(C13&gt;5,"No",IF(C13&lt;=0,"No","Yes")))</f>
        <v>Yes</v>
      </c>
      <c r="E13" s="9">
        <v>0</v>
      </c>
      <c r="F13" s="9" t="str">
        <f>IF($B13="N/A","N/A",IF(E13&gt;5,"No",IF(E13&lt;=0,"No","Yes")))</f>
        <v>No</v>
      </c>
      <c r="G13" s="9">
        <v>0.4842615012</v>
      </c>
      <c r="H13" s="9" t="str">
        <f>IF($B13="N/A","N/A",IF(G13&gt;5,"No",IF(G13&lt;=0,"No","Yes")))</f>
        <v>Yes</v>
      </c>
      <c r="I13" s="10">
        <v>-100</v>
      </c>
      <c r="J13" s="10" t="s">
        <v>1743</v>
      </c>
      <c r="K13" s="9" t="str">
        <f t="shared" si="0"/>
        <v>N/A</v>
      </c>
    </row>
    <row r="14" spans="1:11" x14ac:dyDescent="0.2">
      <c r="A14" s="81" t="s">
        <v>163</v>
      </c>
      <c r="B14" s="34" t="s">
        <v>218</v>
      </c>
      <c r="C14" s="9">
        <v>100</v>
      </c>
      <c r="D14" s="9" t="str">
        <f>IF($B14="N/A","N/A",IF(C14&gt;100,"No",IF(C14&lt;95,"No","Yes")))</f>
        <v>Yes</v>
      </c>
      <c r="E14" s="9">
        <v>100</v>
      </c>
      <c r="F14" s="9" t="str">
        <f>IF($B14="N/A","N/A",IF(E14&gt;100,"No",IF(E14&lt;95,"No","Yes")))</f>
        <v>Yes</v>
      </c>
      <c r="G14" s="9">
        <v>100</v>
      </c>
      <c r="H14" s="9" t="str">
        <f>IF($B14="N/A","N/A",IF(G14&gt;100,"No",IF(G14&lt;95,"No","Yes")))</f>
        <v>Yes</v>
      </c>
      <c r="I14" s="10">
        <v>0</v>
      </c>
      <c r="J14" s="10">
        <v>0</v>
      </c>
      <c r="K14" s="9" t="str">
        <f t="shared" si="0"/>
        <v>Yes</v>
      </c>
    </row>
    <row r="15" spans="1:11" x14ac:dyDescent="0.2">
      <c r="A15" s="81" t="s">
        <v>32</v>
      </c>
      <c r="B15" s="34" t="s">
        <v>218</v>
      </c>
      <c r="C15" s="9">
        <v>72.831632653</v>
      </c>
      <c r="D15" s="9" t="str">
        <f>IF($B15="N/A","N/A",IF(C15&gt;100,"No",IF(C15&lt;95,"No","Yes")))</f>
        <v>No</v>
      </c>
      <c r="E15" s="9">
        <v>94.029850745999994</v>
      </c>
      <c r="F15" s="9" t="str">
        <f>IF($B15="N/A","N/A",IF(E15&gt;100,"No",IF(E15&lt;95,"No","Yes")))</f>
        <v>No</v>
      </c>
      <c r="G15" s="9">
        <v>100</v>
      </c>
      <c r="H15" s="9" t="str">
        <f>IF($B15="N/A","N/A",IF(G15&gt;100,"No",IF(G15&lt;95,"No","Yes")))</f>
        <v>Yes</v>
      </c>
      <c r="I15" s="10">
        <v>29.11</v>
      </c>
      <c r="J15" s="10">
        <v>6.3490000000000002</v>
      </c>
      <c r="K15" s="9" t="str">
        <f t="shared" si="0"/>
        <v>Yes</v>
      </c>
    </row>
    <row r="16" spans="1:11" x14ac:dyDescent="0.2">
      <c r="A16" s="81" t="s">
        <v>845</v>
      </c>
      <c r="B16" s="34" t="s">
        <v>230</v>
      </c>
      <c r="C16" s="9">
        <v>11.295971979000001</v>
      </c>
      <c r="D16" s="9" t="str">
        <f>IF($B16="N/A","N/A",IF(C16&gt;30,"No",IF(C16&lt;5,"No","Yes")))</f>
        <v>Yes</v>
      </c>
      <c r="E16" s="9">
        <v>6.8783068783000001</v>
      </c>
      <c r="F16" s="9" t="str">
        <f>IF($B16="N/A","N/A",IF(E16&gt;30,"No",IF(E16&lt;5,"No","Yes")))</f>
        <v>Yes</v>
      </c>
      <c r="G16" s="9">
        <v>6.0532687651000003</v>
      </c>
      <c r="H16" s="9" t="str">
        <f>IF($B16="N/A","N/A",IF(G16&gt;30,"No",IF(G16&lt;5,"No","Yes")))</f>
        <v>Yes</v>
      </c>
      <c r="I16" s="10">
        <v>-39.1</v>
      </c>
      <c r="J16" s="10">
        <v>-12</v>
      </c>
      <c r="K16" s="9" t="str">
        <f t="shared" si="0"/>
        <v>Yes</v>
      </c>
    </row>
    <row r="17" spans="1:11" x14ac:dyDescent="0.2">
      <c r="A17" s="81" t="s">
        <v>846</v>
      </c>
      <c r="B17" s="34" t="s">
        <v>231</v>
      </c>
      <c r="C17" s="9">
        <v>44.921190893000002</v>
      </c>
      <c r="D17" s="9" t="str">
        <f>IF($B17="N/A","N/A",IF(C17&gt;75,"No",IF(C17&lt;15,"No","Yes")))</f>
        <v>Yes</v>
      </c>
      <c r="E17" s="9">
        <v>37.944066515000003</v>
      </c>
      <c r="F17" s="9" t="str">
        <f>IF($B17="N/A","N/A",IF(E17&gt;75,"No",IF(E17&lt;15,"No","Yes")))</f>
        <v>Yes</v>
      </c>
      <c r="G17" s="9">
        <v>12.106537530000001</v>
      </c>
      <c r="H17" s="9" t="str">
        <f>IF($B17="N/A","N/A",IF(G17&gt;75,"No",IF(G17&lt;15,"No","Yes")))</f>
        <v>No</v>
      </c>
      <c r="I17" s="10">
        <v>-15.5</v>
      </c>
      <c r="J17" s="10">
        <v>-68.099999999999994</v>
      </c>
      <c r="K17" s="9" t="str">
        <f t="shared" si="0"/>
        <v>No</v>
      </c>
    </row>
    <row r="18" spans="1:11" x14ac:dyDescent="0.2">
      <c r="A18" s="81" t="s">
        <v>847</v>
      </c>
      <c r="B18" s="34" t="s">
        <v>232</v>
      </c>
      <c r="C18" s="9">
        <v>43.782837127999997</v>
      </c>
      <c r="D18" s="9" t="str">
        <f>IF($B18="N/A","N/A",IF(C18&gt;70,"No",IF(C18&lt;25,"No","Yes")))</f>
        <v>Yes</v>
      </c>
      <c r="E18" s="9">
        <v>55.177626605999997</v>
      </c>
      <c r="F18" s="9" t="str">
        <f>IF($B18="N/A","N/A",IF(E18&gt;70,"No",IF(E18&lt;25,"No","Yes")))</f>
        <v>Yes</v>
      </c>
      <c r="G18" s="9">
        <v>81.840193705000004</v>
      </c>
      <c r="H18" s="9" t="str">
        <f>IF($B18="N/A","N/A",IF(G18&gt;70,"No",IF(G18&lt;25,"No","Yes")))</f>
        <v>No</v>
      </c>
      <c r="I18" s="10">
        <v>26.03</v>
      </c>
      <c r="J18" s="10">
        <v>48.32</v>
      </c>
      <c r="K18" s="9" t="str">
        <f t="shared" si="0"/>
        <v>No</v>
      </c>
    </row>
    <row r="19" spans="1:11" x14ac:dyDescent="0.2">
      <c r="A19" s="81" t="s">
        <v>164</v>
      </c>
      <c r="B19" s="34" t="s">
        <v>218</v>
      </c>
      <c r="C19" s="9">
        <v>99.936224490000001</v>
      </c>
      <c r="D19" s="9" t="str">
        <f>IF($B19="N/A","N/A",IF(C19&gt;100,"No",IF(C19&lt;95,"No","Yes")))</f>
        <v>Yes</v>
      </c>
      <c r="E19" s="9">
        <v>98.649609096999995</v>
      </c>
      <c r="F19" s="9" t="str">
        <f>IF($B19="N/A","N/A",IF(E19&gt;100,"No",IF(E19&lt;95,"No","Yes")))</f>
        <v>Yes</v>
      </c>
      <c r="G19" s="9">
        <v>83.777239709</v>
      </c>
      <c r="H19" s="9" t="str">
        <f>IF($B19="N/A","N/A",IF(G19&gt;100,"No",IF(G19&lt;95,"No","Yes")))</f>
        <v>No</v>
      </c>
      <c r="I19" s="10">
        <v>-1.29</v>
      </c>
      <c r="J19" s="10">
        <v>-15.1</v>
      </c>
      <c r="K19" s="9" t="str">
        <f t="shared" si="0"/>
        <v>Yes</v>
      </c>
    </row>
    <row r="20" spans="1:11" x14ac:dyDescent="0.2">
      <c r="A20" s="28" t="s">
        <v>373</v>
      </c>
      <c r="B20" s="34" t="s">
        <v>245</v>
      </c>
      <c r="C20" s="9">
        <v>14.795918367000001</v>
      </c>
      <c r="D20" s="9" t="str">
        <f>IF($B20="N/A","N/A",IF(C20&gt;5,"No",IF(C20&lt;1,"No","Yes")))</f>
        <v>No</v>
      </c>
      <c r="E20" s="9">
        <v>17.412935322999999</v>
      </c>
      <c r="F20" s="9" t="str">
        <f>IF($B20="N/A","N/A",IF(E20&gt;5,"No",IF(E20&lt;1,"No","Yes")))</f>
        <v>No</v>
      </c>
      <c r="G20" s="9">
        <v>60.532687651000003</v>
      </c>
      <c r="H20" s="9" t="str">
        <f>IF($B20="N/A","N/A",IF(G20&gt;5,"No",IF(G20&lt;1,"No","Yes")))</f>
        <v>No</v>
      </c>
      <c r="I20" s="10">
        <v>17.690000000000001</v>
      </c>
      <c r="J20" s="10">
        <v>247.6</v>
      </c>
      <c r="K20" s="9" t="str">
        <f t="shared" si="0"/>
        <v>No</v>
      </c>
    </row>
    <row r="21" spans="1:11" x14ac:dyDescent="0.2">
      <c r="A21" s="28" t="s">
        <v>375</v>
      </c>
      <c r="B21" s="34" t="s">
        <v>246</v>
      </c>
      <c r="C21" s="9">
        <v>71.492346939000001</v>
      </c>
      <c r="D21" s="9" t="str">
        <f>IF($B21="N/A","N/A",IF(C21&gt;98,"No",IF(C21&lt;8,"No","Yes")))</f>
        <v>Yes</v>
      </c>
      <c r="E21" s="9">
        <v>67.661691542</v>
      </c>
      <c r="F21" s="9" t="str">
        <f>IF($B21="N/A","N/A",IF(E21&gt;98,"No",IF(E21&lt;8,"No","Yes")))</f>
        <v>Yes</v>
      </c>
      <c r="G21" s="9">
        <v>8.9588377724000008</v>
      </c>
      <c r="H21" s="9" t="str">
        <f>IF($B21="N/A","N/A",IF(G21&gt;98,"No",IF(G21&lt;8,"No","Yes")))</f>
        <v>Yes</v>
      </c>
      <c r="I21" s="10">
        <v>-5.36</v>
      </c>
      <c r="J21" s="10">
        <v>-86.8</v>
      </c>
      <c r="K21" s="9" t="str">
        <f t="shared" si="0"/>
        <v>No</v>
      </c>
    </row>
    <row r="22" spans="1:11" x14ac:dyDescent="0.2">
      <c r="A22" s="28" t="s">
        <v>376</v>
      </c>
      <c r="B22" s="59" t="s">
        <v>228</v>
      </c>
      <c r="C22" s="9">
        <v>1.2755102040999999</v>
      </c>
      <c r="D22" s="9" t="str">
        <f>IF($B22="N/A","N/A",IF(C22&gt;5,"No",IF(C22&lt;=0,"No","Yes")))</f>
        <v>Yes</v>
      </c>
      <c r="E22" s="9">
        <v>0.6396588486</v>
      </c>
      <c r="F22" s="9" t="str">
        <f>IF($B22="N/A","N/A",IF(E22&gt;5,"No",IF(E22&lt;=0,"No","Yes")))</f>
        <v>Yes</v>
      </c>
      <c r="G22" s="9">
        <v>0.9685230024</v>
      </c>
      <c r="H22" s="9" t="str">
        <f>IF($B22="N/A","N/A",IF(G22&gt;5,"No",IF(G22&lt;=0,"No","Yes")))</f>
        <v>Yes</v>
      </c>
      <c r="I22" s="10">
        <v>-49.9</v>
      </c>
      <c r="J22" s="10">
        <v>51.41</v>
      </c>
      <c r="K22" s="9" t="str">
        <f t="shared" si="0"/>
        <v>No</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Shinu Verghese</cp:lastModifiedBy>
  <cp:lastPrinted>2014-06-18T13:39:05Z</cp:lastPrinted>
  <dcterms:created xsi:type="dcterms:W3CDTF">2001-03-26T18:59:21Z</dcterms:created>
  <dcterms:modified xsi:type="dcterms:W3CDTF">2014-12-04T21:24:06Z</dcterms:modified>
  <dc:language>English</dc:language>
</cp:coreProperties>
</file>