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<sst xmlns="http://schemas.openxmlformats.org/spreadsheetml/2006/main" count="6685" uniqueCount="1753">
  <si>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</si>
  <si>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</si>
  <si>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</si>
  <si>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</si>
  <si>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</si>
  <si>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</si>
  <si>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</si>
  <si>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</si>
  <si>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</si>
  <si>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</si>
  <si>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</si>
  <si>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</si>
  <si>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</si>
  <si>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</si>
  <si>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</si>
  <si>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</si>
  <si>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</si>
  <si>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</si>
  <si>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</si>
  <si>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</si>
  <si>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</si>
  <si>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</si>
  <si>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</si>
  <si>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</si>
  <si>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</si>
  <si>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</si>
  <si>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</si>
  <si>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</si>
  <si>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</si>
  <si>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</si>
  <si>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</si>
  <si>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</si>
  <si>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</si>
  <si>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</si>
  <si>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</si>
  <si>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</si>
  <si>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</si>
  <si>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</si>
  <si>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</si>
  <si>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</si>
  <si>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</si>
  <si>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</si>
  <si>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</si>
  <si>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</si>
  <si>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</si>
  <si>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</si>
  <si>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</si>
  <si>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</si>
  <si>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</si>
  <si>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</si>
  <si>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</si>
  <si>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</si>
  <si>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</si>
  <si>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</si>
  <si>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</si>
  <si>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</si>
  <si>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</si>
  <si>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</si>
  <si>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</si>
  <si>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</si>
  <si>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</si>
  <si>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</si>
  <si>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</si>
  <si>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</si>
  <si>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</si>
  <si>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</si>
  <si>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</si>
  <si>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</si>
  <si>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</si>
  <si>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</si>
  <si>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</si>
  <si>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</si>
  <si>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</si>
  <si>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</si>
  <si>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</si>
  <si>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</si>
  <si>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</si>
  <si>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</si>
  <si>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</si>
  <si>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</si>
  <si>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</si>
  <si>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</si>
  <si>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</si>
  <si>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</si>
  <si>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</si>
  <si>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</si>
  <si>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</si>
  <si>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</si>
  <si>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</si>
  <si>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</si>
  <si>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</si>
  <si>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</si>
  <si>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</si>
  <si>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</si>
  <si>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</si>
  <si>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</si>
  <si>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</si>
  <si>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</si>
  <si>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</si>
  <si>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</si>
  <si>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</si>
  <si>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</si>
  <si>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</si>
  <si>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</si>
  <si>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</si>
  <si>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</si>
  <si>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</si>
  <si>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</si>
  <si>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</si>
  <si>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</si>
  <si>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</si>
  <si>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</si>
  <si>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</si>
  <si>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</si>
  <si>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</si>
  <si>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</si>
  <si>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</si>
  <si>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</si>
  <si>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</si>
  <si>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</si>
  <si>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</si>
  <si>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</si>
  <si>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</si>
  <si>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</si>
  <si>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</si>
  <si>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</si>
  <si>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</si>
  <si>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</si>
  <si>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</si>
  <si>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</si>
  <si>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</si>
  <si>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</si>
  <si>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</si>
  <si>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</si>
  <si>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</si>
  <si>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</si>
  <si>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</si>
  <si>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</si>
  <si>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</si>
  <si>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</si>
  <si>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</si>
  <si>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</si>
  <si>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</si>
  <si>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</si>
  <si>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</si>
  <si>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</si>
  <si>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</si>
  <si>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</si>
  <si>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</si>
  <si>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</si>
  <si>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</si>
  <si>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</si>
  <si>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</si>
  <si>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</si>
  <si>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</si>
  <si>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</si>
  <si>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</si>
  <si>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</si>
  <si>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</si>
  <si>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</si>
  <si>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</si>
  <si>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</si>
  <si>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</si>
  <si>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</si>
  <si>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</si>
  <si>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</si>
  <si>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</si>
  <si>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</si>
  <si>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</si>
  <si>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</si>
  <si>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</si>
  <si>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</si>
  <si>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</si>
  <si>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</si>
  <si>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</si>
  <si>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</si>
  <si>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</si>
  <si>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</si>
  <si>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</si>
  <si>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</si>
  <si>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</si>
  <si>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</si>
  <si>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</si>
  <si>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</si>
  <si>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</si>
  <si>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</si>
  <si>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</si>
  <si>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</si>
  <si>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</si>
  <si>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</si>
  <si>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</si>
  <si>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</si>
  <si>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</si>
  <si>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</si>
  <si>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</si>
  <si>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</si>
  <si>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</si>
  <si>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</si>
  <si>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</si>
  <si>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</si>
  <si>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</si>
  <si>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</si>
  <si>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</si>
  <si>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</si>
  <si>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</si>
  <si>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</si>
  <si>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</si>
  <si>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</si>
  <si>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</si>
  <si>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</si>
  <si>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</si>
  <si>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</si>
  <si>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</si>
  <si>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</si>
  <si>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</si>
  <si>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</si>
  <si>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</si>
  <si>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</si>
  <si>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</si>
  <si>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</si>
  <si>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</si>
  <si>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</si>
  <si>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</si>
  <si>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</si>
  <si>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</si>
  <si>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</si>
  <si>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</si>
  <si>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</si>
  <si>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</si>
  <si>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</si>
  <si>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</si>
  <si>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</si>
  <si>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</si>
  <si>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</si>
  <si>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</si>
  <si>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</si>
  <si>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</si>
  <si>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</si>
  <si>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</si>
  <si>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</si>
  <si>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</si>
  <si>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</si>
  <si>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</si>
  <si>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</si>
  <si>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</si>
  <si>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</si>
  <si>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</si>
  <si>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</si>
  <si>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</si>
  <si>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</si>
  <si>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</si>
  <si>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</si>
  <si>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</si>
  <si>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</si>
  <si>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</si>
  <si>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</si>
  <si>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</si>
  <si>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</si>
  <si>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</si>
  <si>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</si>
  <si>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</si>
  <si>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</si>
  <si>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</si>
  <si>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</si>
  <si>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</si>
  <si>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</si>
  <si>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</si>
  <si>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</si>
  <si>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</si>
  <si>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</si>
  <si>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</si>
  <si>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</si>
  <si>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</si>
  <si>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</si>
  <si>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</si>
  <si>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</si>
  <si>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</si>
  <si>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</si>
  <si>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</si>
  <si>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</si>
  <si>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</si>
  <si>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</si>
  <si>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</si>
  <si>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</si>
  <si>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</si>
  <si>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</si>
  <si>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</si>
  <si>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</si>
  <si>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</si>
  <si>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</si>
  <si>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</si>
  <si>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</si>
  <si>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</si>
  <si>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</si>
  <si>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</si>
  <si>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</si>
  <si>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</si>
  <si>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</si>
  <si>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</si>
  <si>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</si>
  <si>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</si>
  <si>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</si>
  <si>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</si>
  <si>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</si>
  <si>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</si>
  <si>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</si>
  <si>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</si>
  <si>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</si>
  <si>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</si>
  <si>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</si>
  <si>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</si>
  <si>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</si>
  <si>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</si>
  <si>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</si>
  <si>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</si>
  <si>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</si>
  <si>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</si>
  <si>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</si>
  <si>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</si>
  <si>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</si>
  <si>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</si>
  <si>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</si>
  <si>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</si>
  <si>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</si>
  <si>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</si>
  <si>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</si>
  <si>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</si>
  <si>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</si>
  <si>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</si>
  <si>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</si>
  <si>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</si>
  <si>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</si>
  <si>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</si>
  <si>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</si>
  <si>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</si>
  <si>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</si>
  <si>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</si>
  <si>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</si>
  <si>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</si>
  <si>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</si>
  <si>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</si>
  <si>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</si>
  <si>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</si>
  <si>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</si>
  <si>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</si>
  <si>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</si>
  <si>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</si>
  <si>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</si>
  <si>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</si>
  <si>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</si>
  <si>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</si>
  <si>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</si>
  <si>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</si>
  <si>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</si>
  <si>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</si>
  <si>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</si>
  <si>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</si>
  <si>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</si>
  <si>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</si>
  <si>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</si>
  <si>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</si>
  <si>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</si>
  <si>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</si>
  <si>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</si>
  <si>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</si>
  <si>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</si>
  <si>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</si>
  <si>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</si>
  <si>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</si>
  <si>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</si>
  <si>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</si>
  <si>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</si>
  <si>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</si>
  <si>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</si>
  <si>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</si>
  <si>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</si>
  <si>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</si>
  <si>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</si>
  <si>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</si>
  <si>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</si>
  <si>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</si>
  <si>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</si>
  <si>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</si>
  <si>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</si>
  <si>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</si>
  <si>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</si>
  <si>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</si>
  <si>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</si>
  <si>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</si>
  <si>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</si>
  <si>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</si>
  <si>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</si>
  <si>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</si>
  <si>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</si>
  <si>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</si>
  <si>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</si>
  <si>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</si>
  <si>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</si>
  <si>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</si>
  <si>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</si>
  <si>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</si>
  <si>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</si>
  <si>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</si>
  <si>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</si>
  <si>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</si>
  <si>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</si>
  <si>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</si>
  <si>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</si>
  <si>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</si>
  <si>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</si>
  <si>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</si>
  <si>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</si>
  <si>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</si>
  <si>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</si>
  <si>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</si>
  <si>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</si>
  <si>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</si>
  <si>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</si>
  <si>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</si>
  <si>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</si>
  <si>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</si>
  <si>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</si>
  <si>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</si>
  <si>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</si>
  <si>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</si>
  <si>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</si>
  <si>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</si>
  <si>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</si>
  <si>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</si>
  <si>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</si>
  <si>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</si>
  <si>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</si>
  <si>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</si>
  <si>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</si>
  <si>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</si>
  <si>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</si>
  <si>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</si>
  <si>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</si>
  <si>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</si>
  <si>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</si>
  <si>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</si>
  <si>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</si>
  <si>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</si>
  <si>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</si>
  <si>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</si>
  <si>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</si>
  <si>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</si>
  <si>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</si>
  <si>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</si>
  <si>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</si>
  <si>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</si>
  <si>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</si>
  <si>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</si>
  <si>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</si>
  <si>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</si>
  <si>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</si>
  <si>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</si>
  <si>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</si>
  <si>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</si>
  <si>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</si>
  <si>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</si>
  <si>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</si>
  <si>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</si>
  <si>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</si>
  <si>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</si>
  <si>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</si>
  <si>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</si>
  <si>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</si>
  <si>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</si>
  <si>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</si>
  <si>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</si>
  <si>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</si>
  <si>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</si>
  <si>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</si>
  <si>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</si>
  <si>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</si>
  <si>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</si>
  <si>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</si>
  <si>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</si>
  <si>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</si>
  <si>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</si>
  <si>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</si>
  <si>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</si>
  <si>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</si>
  <si>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</si>
  <si>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</si>
  <si>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</si>
  <si>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</si>
  <si>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</si>
  <si>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</si>
  <si>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</si>
  <si>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</si>
  <si>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</si>
  <si>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</si>
  <si>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</si>
  <si>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</si>
  <si>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</si>
  <si>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</si>
  <si>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</si>
  <si>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</si>
  <si>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</si>
  <si>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</si>
  <si>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</si>
  <si>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</si>
  <si>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</si>
  <si>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</si>
  <si>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</si>
  <si>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</si>
  <si>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</si>
  <si>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</si>
  <si>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</si>
  <si>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</si>
  <si>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</si>
  <si>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</si>
  <si>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</si>
  <si>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</si>
  <si>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</si>
  <si>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</si>
  <si>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</si>
  <si>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</si>
  <si>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</si>
  <si>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</si>
  <si>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</si>
  <si>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</si>
  <si>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</si>
  <si>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</si>
  <si>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</si>
  <si>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</si>
  <si>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</si>
  <si>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</si>
  <si>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</si>
  <si>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</si>
  <si>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</si>
  <si>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</si>
  <si>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</si>
  <si>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</si>
  <si>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</si>
  <si>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</si>
  <si>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</si>
  <si>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</si>
  <si>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</si>
  <si>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</si>
  <si>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</si>
  <si>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</si>
  <si>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</si>
  <si>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</si>
  <si>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</si>
  <si>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</si>
  <si>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</si>
  <si>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</si>
  <si>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</si>
  <si>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</si>
  <si>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</si>
  <si>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</si>
  <si>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</si>
  <si>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</si>
  <si>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</si>
  <si>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</si>
  <si>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</si>
  <si>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</si>
  <si>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</si>
  <si>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</si>
  <si>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</si>
  <si>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</si>
  <si>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</si>
  <si>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</si>
  <si>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</si>
  <si>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</si>
  <si>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</si>
  <si>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</si>
  <si>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</si>
  <si>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</si>
  <si>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</si>
  <si>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</si>
  <si>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</si>
  <si>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</si>
  <si>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</si>
  <si>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</si>
  <si>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</si>
  <si>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</si>
  <si>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</si>
  <si>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</si>
  <si>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</si>
  <si>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</si>
  <si>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</si>
  <si>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</si>
  <si>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</si>
  <si>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</si>
  <si>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</si>
  <si>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</si>
  <si>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</si>
  <si>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</si>
  <si>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</si>
  <si>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</si>
  <si>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</si>
  <si>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</si>
  <si>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</si>
  <si>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</si>
  <si>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</si>
  <si>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</si>
  <si>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</si>
  <si>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</si>
  <si>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</si>
  <si>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</si>
  <si>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</si>
  <si>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</si>
  <si>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</si>
  <si>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</si>
  <si>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</si>
  <si>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</si>
  <si>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</si>
  <si>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</si>
  <si>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</si>
  <si>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</si>
  <si>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</si>
  <si>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</si>
  <si>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</si>
  <si>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</si>
  <si>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</si>
  <si>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</si>
  <si>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</si>
  <si>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</si>
  <si>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</si>
  <si>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</si>
  <si>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</si>
  <si>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</si>
  <si>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</si>
  <si>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</si>
  <si>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</si>
  <si>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</si>
  <si>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</si>
  <si>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</si>
  <si>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</si>
  <si>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</si>
  <si>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</si>
  <si>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</si>
  <si>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</si>
  <si>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</si>
  <si>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</si>
  <si>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</si>
  <si>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</si>
  <si>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</si>
  <si>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</si>
  <si>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</si>
  <si>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</si>
  <si>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</si>
  <si>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</si>
  <si>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</si>
  <si>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</si>
  <si>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</si>
  <si>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</si>
  <si>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</si>
  <si>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</si>
  <si>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</si>
  <si>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</si>
  <si>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</si>
  <si>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</si>
  <si>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</si>
  <si>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</si>
  <si>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</si>
  <si>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</si>
  <si>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</si>
  <si>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</si>
  <si>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</si>
  <si>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</si>
  <si>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</si>
  <si>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</si>
  <si>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</si>
  <si>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</si>
  <si>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</si>
  <si>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</si>
  <si>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</si>
  <si>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</si>
  <si>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</si>
  <si>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</si>
  <si>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</si>
  <si>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</si>
  <si>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</si>
  <si>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</si>
  <si>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</si>
  <si>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</si>
  <si>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</si>
  <si>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</si>
  <si>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</si>
  <si>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</si>
  <si>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</si>
  <si>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</si>
  <si>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</si>
  <si>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</si>
  <si>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</si>
  <si>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</si>
  <si>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</si>
  <si>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</si>
  <si>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</si>
  <si>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</si>
  <si>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</si>
  <si>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</si>
  <si>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</si>
  <si>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</si>
  <si>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</si>
  <si>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</si>
  <si>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</si>
  <si>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</si>
  <si>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</si>
  <si>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</si>
  <si>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</si>
  <si>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</si>
  <si>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</si>
  <si>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</si>
  <si>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</si>
  <si>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</si>
  <si>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</si>
  <si>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</si>
  <si>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</si>
  <si>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</si>
  <si>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</si>
  <si>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</si>
  <si>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</si>
  <si>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</si>
  <si>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</si>
  <si>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</si>
  <si>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</si>
  <si>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</si>
  <si>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</si>
  <si>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</si>
  <si>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</si>
  <si>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</si>
  <si>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</si>
  <si>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</si>
  <si>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</si>
  <si>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</si>
  <si>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</si>
  <si>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</si>
  <si>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</si>
  <si>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</si>
  <si>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</si>
  <si>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</si>
  <si>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</si>
  <si>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</si>
  <si>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</si>
  <si>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</si>
  <si>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</si>
  <si>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</si>
  <si>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</si>
  <si>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</si>
  <si>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</si>
  <si>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</si>
  <si>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</si>
  <si>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</si>
  <si>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</si>
  <si>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</si>
  <si>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</si>
  <si>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</si>
  <si>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</si>
  <si>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</si>
  <si>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</si>
  <si>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</si>
  <si>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</si>
  <si>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</si>
  <si>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</si>
  <si>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</si>
  <si>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</si>
  <si>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</si>
  <si>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</si>
  <si>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</si>
  <si>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</si>
  <si>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</si>
  <si>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</si>
  <si>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</si>
  <si>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</si>
  <si>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</si>
  <si>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</si>
  <si>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</si>
  <si>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</si>
  <si>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</si>
  <si>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</si>
  <si>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</si>
  <si>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</si>
  <si>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</si>
  <si>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</si>
  <si>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</si>
  <si>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</si>
  <si>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</si>
  <si>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</si>
  <si>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</si>
  <si>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</si>
  <si>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</si>
  <si>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</si>
  <si>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</si>
  <si>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</si>
  <si>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</si>
  <si>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</si>
  <si>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</si>
  <si>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</si>
  <si>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</si>
  <si>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</si>
  <si>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</si>
  <si>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</si>
  <si>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</si>
  <si>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</si>
  <si>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</si>
  <si>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</si>
  <si>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</si>
  <si>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</si>
  <si>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</si>
  <si>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</si>
  <si>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</si>
  <si>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</si>
  <si>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</si>
  <si>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</si>
  <si>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</si>
  <si>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</si>
  <si>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</si>
  <si>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</si>
  <si>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</si>
  <si>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</si>
  <si>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</si>
  <si>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</si>
  <si>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</si>
  <si>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</si>
  <si>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</si>
  <si>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</si>
  <si>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</si>
  <si>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</si>
  <si>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</si>
  <si>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</si>
  <si>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</si>
  <si>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</si>
  <si>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</si>
  <si>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</si>
  <si>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</si>
  <si>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</si>
  <si>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</si>
  <si>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</si>
  <si>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</si>
  <si>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</si>
  <si>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</si>
  <si>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</si>
  <si>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</si>
  <si>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</si>
  <si>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</si>
  <si>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</si>
  <si>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</si>
  <si>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</si>
  <si>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</si>
  <si>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</si>
  <si>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</si>
  <si>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</si>
  <si>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</si>
  <si>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</si>
  <si>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</si>
  <si>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</si>
  <si>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</si>
  <si>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</si>
  <si>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</si>
  <si>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</si>
  <si>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</si>
  <si>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</si>
  <si>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</si>
  <si>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</si>
  <si>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</si>
  <si>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</si>
  <si>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</si>
  <si>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</si>
  <si>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</si>
  <si>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</si>
  <si>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</si>
  <si>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</si>
  <si>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</si>
  <si>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</si>
  <si>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</si>
  <si>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</si>
  <si>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</si>
  <si>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</si>
  <si>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</si>
  <si>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</si>
  <si>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</si>
  <si>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</si>
  <si>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</si>
  <si>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</si>
  <si>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</si>
  <si>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</si>
  <si>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</si>
  <si>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</si>
  <si>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</si>
  <si>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</si>
  <si>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</si>
  <si>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</si>
  <si>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</si>
  <si>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</si>
  <si>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</si>
  <si>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</si>
  <si>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</si>
  <si>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</si>
  <si>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</si>
  <si>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</si>
  <si>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</si>
  <si>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</si>
  <si>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</si>
  <si>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</si>
  <si>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</si>
  <si>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</si>
  <si>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</si>
  <si>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</si>
  <si>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</si>
  <si>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</si>
  <si>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</si>
  <si>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</si>
  <si>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</si>
  <si>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</si>
  <si>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</si>
  <si>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</si>
  <si>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</si>
  <si>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</si>
  <si>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</si>
  <si>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</si>
  <si>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</si>
  <si>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</si>
  <si>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</si>
  <si>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</si>
  <si>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</si>
  <si>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</si>
  <si>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</si>
  <si>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</si>
  <si>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</si>
  <si>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</si>
  <si>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</si>
  <si>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</si>
  <si>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</si>
  <si>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</si>
  <si>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</si>
  <si>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</si>
  <si>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</si>
  <si>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</si>
  <si>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</si>
  <si>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</si>
  <si>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</si>
  <si>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</si>
  <si>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</si>
  <si>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</si>
  <si>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</si>
  <si>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</si>
  <si>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</si>
  <si>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</si>
  <si>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</si>
  <si>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</si>
  <si>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</si>
  <si>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</si>
  <si>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</si>
  <si>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</si>
  <si>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</si>
  <si>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</si>
  <si>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</si>
  <si>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</si>
  <si>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</si>
  <si>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</si>
  <si>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</si>
  <si>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</si>
  <si>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</si>
  <si>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</si>
  <si>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</si>
  <si>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</si>
  <si>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</si>
  <si>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</si>
  <si>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</si>
  <si>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</si>
  <si>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</si>
  <si>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</si>
  <si>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</si>
  <si>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</si>
  <si>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</si>
  <si>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</si>
  <si>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</si>
  <si>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</si>
  <si>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</si>
  <si>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</si>
  <si>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</si>
  <si>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</si>
  <si>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</si>
  <si>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</si>
  <si>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</si>
  <si>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</si>
  <si>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</si>
  <si>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</si>
  <si>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</si>
  <si>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</si>
  <si>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</si>
  <si>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</si>
  <si>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</si>
  <si>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</si>
  <si>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</si>
  <si>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</si>
  <si>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</si>
  <si>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</si>
  <si>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</si>
  <si>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</si>
  <si>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</si>
  <si>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</si>
  <si>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</si>
  <si>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</si>
  <si>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</si>
  <si>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</si>
  <si>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</si>
  <si>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</si>
  <si>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</si>
  <si>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</si>
  <si>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</si>
  <si>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</si>
  <si>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</si>
  <si>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</si>
  <si>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</si>
  <si>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</si>
  <si>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</si>
  <si>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</si>
  <si>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</si>
  <si>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</si>
  <si>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</si>
  <si>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</si>
  <si>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</si>
  <si>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</si>
  <si>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</si>
  <si>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</si>
  <si>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</si>
  <si>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</si>
  <si>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</si>
  <si>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</si>
  <si>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</si>
  <si>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</si>
  <si>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</si>
  <si>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</si>
  <si>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</si>
  <si>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</si>
  <si>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</si>
  <si>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</si>
  <si>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</si>
  <si>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</si>
  <si>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</si>
  <si>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</si>
  <si>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</si>
  <si>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</si>
  <si>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</si>
  <si>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</si>
  <si>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</si>
  <si>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</si>
  <si>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</si>
  <si>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</si>
  <si>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</si>
  <si>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</si>
  <si>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</si>
  <si>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</si>
  <si>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</si>
  <si>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</si>
  <si>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</si>
  <si>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</si>
  <si>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</si>
  <si>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</si>
  <si>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</si>
  <si>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</si>
  <si>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</si>
  <si>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</si>
  <si>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</si>
  <si>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</si>
  <si>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</si>
  <si>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</si>
  <si>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</si>
  <si>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</si>
  <si>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</si>
  <si>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</si>
  <si>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</si>
  <si>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</si>
  <si>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</si>
  <si>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</si>
  <si>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</si>
  <si>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</si>
  <si>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</si>
  <si>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</si>
  <si>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</si>
  <si>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</si>
  <si>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</si>
  <si>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</si>
  <si>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</si>
  <si>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</si>
  <si>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</si>
  <si>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</si>
  <si>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</si>
  <si>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</si>
  <si>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</si>
  <si>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</si>
  <si>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</si>
  <si>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</si>
  <si>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</si>
  <si>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</si>
  <si>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</si>
  <si>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</si>
  <si>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</si>
  <si>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</si>
  <si>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</si>
  <si>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</si>
  <si>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</si>
  <si>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</si>
  <si>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</si>
  <si>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</si>
  <si>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</si>
  <si>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</si>
  <si>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</si>
  <si>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</si>
  <si>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</si>
  <si>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</si>
  <si>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</si>
  <si>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</si>
  <si>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</si>
  <si>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</si>
  <si>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</si>
  <si>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</si>
  <si>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</si>
  <si>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</si>
  <si>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</si>
  <si>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</si>
  <si>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</si>
  <si>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</si>
  <si>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</si>
  <si>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</si>
  <si>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</si>
  <si>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</si>
  <si>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</si>
  <si>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</si>
  <si>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</si>
  <si>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</si>
  <si>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</si>
  <si>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</si>
  <si>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</si>
  <si>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</si>
  <si>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</si>
  <si>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</si>
  <si>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</si>
  <si>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</si>
  <si>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</si>
  <si>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</si>
  <si>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</si>
  <si>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</si>
  <si>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</si>
  <si>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</si>
  <si>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</si>
  <si>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</si>
  <si>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</si>
  <si>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</si>
  <si>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</si>
  <si>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</si>
  <si>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</si>
  <si>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</si>
  <si>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</si>
  <si>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</si>
  <si>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</si>
  <si>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</si>
  <si>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</si>
  <si>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</si>
  <si>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</si>
  <si>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</si>
  <si>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</si>
  <si>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</si>
  <si>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</si>
  <si>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</si>
  <si>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</si>
  <si>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</si>
  <si>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</si>
  <si>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</si>
  <si>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</si>
  <si>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</si>
  <si>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</si>
  <si>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</si>
  <si>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</si>
  <si>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</si>
  <si>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</si>
  <si>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</si>
  <si>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</si>
  <si>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</si>
  <si>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</si>
  <si>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</si>
  <si>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</si>
  <si>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</si>
  <si>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</si>
  <si>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</si>
  <si>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</si>
  <si>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</si>
  <si>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</si>
  <si>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</si>
  <si>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</si>
  <si>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</si>
  <si>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</si>
  <si>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</si>
  <si>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</si>
  <si>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</si>
  <si>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</si>
  <si>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</si>
  <si>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</si>
  <si>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</si>
  <si>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</si>
  <si>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</si>
  <si>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</si>
  <si>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</si>
  <si>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</si>
  <si>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</si>
  <si>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</si>
  <si>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</si>
  <si>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</si>
  <si>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</si>
  <si>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</si>
  <si>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</si>
  <si>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</si>
  <si>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</si>
  <si>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</si>
  <si>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</si>
  <si>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</si>
  <si>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</si>
  <si>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</si>
  <si>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</si>
  <si>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</si>
  <si>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</si>
  <si>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</si>
  <si>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</si>
  <si>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</si>
  <si>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</si>
  <si>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</si>
  <si>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</si>
  <si>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</si>
  <si>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</si>
  <si>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</si>
  <si>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</si>
  <si>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</si>
  <si>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</si>
  <si>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</si>
  <si>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</si>
  <si>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</si>
  <si>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</si>
  <si>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</si>
  <si>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</si>
  <si>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</si>
  <si>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</si>
  <si>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</si>
  <si>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</si>
  <si>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</si>
  <si>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</si>
  <si>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</si>
  <si>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</si>
  <si>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</si>
  <si>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</si>
  <si>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</si>
  <si>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</si>
  <si>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</si>
  <si>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</si>
  <si>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</si>
  <si>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</si>
  <si>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</si>
  <si>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</si>
  <si>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</si>
  <si>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</si>
  <si>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</si>
  <si>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</si>
  <si>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</si>
  <si>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</si>
  <si>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</si>
  <si>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</si>
  <si>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</si>
  <si>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</si>
  <si>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</si>
  <si>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</si>
  <si>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</si>
  <si>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</si>
  <si>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</si>
  <si>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</si>
  <si>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</si>
  <si>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</si>
  <si>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</si>
  <si>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</si>
  <si>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</si>
  <si>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</si>
  <si>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</si>
  <si>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</si>
  <si>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</si>
  <si>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</si>
  <si>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</si>
  <si>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</si>
  <si>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</si>
  <si>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</si>
  <si>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</si>
  <si>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</si>
  <si>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</si>
  <si>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</si>
  <si>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</si>
  <si>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</si>
  <si>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</si>
  <si>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</si>
  <si>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</si>
  <si>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</si>
  <si>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</si>
  <si>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</si>
  <si>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</si>
  <si>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</si>
  <si>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</si>
  <si>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</si>
  <si>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</si>
  <si>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</si>
  <si>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</si>
  <si>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</si>
  <si>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</si>
  <si>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</si>
  <si>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</si>
  <si>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</si>
  <si>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</si>
  <si>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</si>
  <si>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</si>
  <si>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</si>
  <si>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</si>
  <si>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</si>
  <si>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</si>
  <si>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</si>
  <si>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</si>
  <si>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</si>
  <si>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</si>
  <si>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</si>
  <si>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</si>
  <si>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</si>
  <si>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</si>
  <si>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</si>
  <si>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</si>
  <si>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</si>
  <si>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</si>
  <si>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</si>
  <si>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</si>
  <si>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</si>
  <si>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</si>
  <si>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</si>
  <si>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</si>
  <si>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</si>
  <si>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</si>
  <si>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</si>
  <si>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</si>
  <si>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</si>
  <si>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</si>
  <si>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</si>
  <si>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</si>
  <si>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</si>
  <si>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</si>
  <si>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</si>
  <si>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</si>
  <si>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</si>
  <si>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</si>
  <si>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</si>
  <si>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</si>
  <si>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</si>
  <si>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</si>
  <si>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</si>
  <si>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</si>
  <si>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</si>
  <si>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</si>
  <si>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</si>
  <si>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</si>
  <si>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</si>
  <si>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</si>
  <si>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</si>
  <si>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</si>
  <si>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</si>
  <si>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</si>
  <si>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</si>
  <si>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</si>
  <si>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</si>
  <si>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</si>
  <si>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</si>
  <si>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</si>
  <si>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</si>
  <si>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</si>
  <si>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</si>
  <si>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</si>
  <si>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</si>
  <si>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</si>
  <si>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</si>
  <si>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</si>
  <si>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</si>
  <si>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</si>
  <si>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</si>
  <si>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</si>
  <si>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</si>
  <si>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</si>
  <si>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</si>
  <si>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</si>
  <si>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</si>
  <si>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</si>
  <si>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</si>
  <si>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</si>
  <si>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</si>
  <si>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</si>
  <si>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</si>
  <si>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</si>
  <si>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</si>
  <si>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</si>
  <si>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</si>
  <si>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</si>
  <si>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</si>
  <si>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</si>
  <si>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</si>
  <si>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</si>
  <si>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</si>
  <si>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</si>
  <si>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</si>
  <si>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</si>
  <si>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</si>
  <si>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</si>
  <si>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</si>
  <si>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</si>
  <si>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</si>
  <si>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</si>
  <si>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</si>
  <si>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</si>
  <si>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</si>
  <si>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</si>
  <si>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</si>
  <si>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</si>
  <si>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</si>
  <si>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</si>
  <si>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</si>
  <si>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</si>
  <si>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</si>
  <si>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</si>
  <si>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</si>
  <si>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</si>
  <si>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</si>
  <si>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</si>
  <si>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</si>
  <si>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</si>
  <si>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</si>
  <si>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</si>
  <si>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</si>
  <si>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</si>
  <si>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</si>
  <si>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</si>
  <si>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</si>
  <si>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</si>
  <si>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</si>
  <si>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</si>
  <si>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</si>
  <si>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</si>
  <si>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</si>
  <si>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</si>
  <si>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</si>
  <si>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</si>
  <si>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</si>
  <si>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</si>
  <si>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</si>
  <si>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</si>
  <si>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</si>
  <si>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</si>
  <si>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</si>
  <si>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</si>
  <si>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</si>
  <si>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</si>
  <si>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</si>
  <si>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</si>
  <si>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</si>
  <si>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</si>
  <si>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</si>
  <si>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</si>
  <si>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</si>
  <si>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</si>
  <si>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</si>
  <si>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</si>
  <si>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</si>
  <si>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</si>
  <si>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</si>
  <si>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</si>
  <si>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</si>
  <si>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</si>
  <si>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</si>
  <si>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</si>
  <si>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</si>
  <si>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</si>
  <si>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</si>
  <si>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</si>
  <si>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</si>
  <si>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</si>
  <si>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</si>
  <si>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</si>
  <si>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</si>
  <si>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</si>
  <si>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</si>
  <si>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</si>
  <si>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</si>
  <si>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</si>
  <si>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</si>
  <si>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</si>
  <si>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</si>
  <si>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</si>
  <si>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</si>
  <si>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</si>
  <si>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</si>
  <si>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</si>
  <si>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</si>
  <si>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</si>
  <si>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</si>
  <si>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</si>
  <si>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</si>
  <si>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</si>
  <si>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</si>
  <si>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</si>
  <si>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</si>
  <si>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</si>
  <si>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</si>
  <si>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</si>
  <si>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</si>
  <si>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</si>
  <si>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</si>
  <si>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</si>
  <si>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</si>
  <si>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</si>
  <si>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</si>
  <si>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</si>
  <si>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</si>
  <si>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</si>
  <si>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</si>
  <si>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</si>
  <si>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</si>
  <si>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</si>
  <si>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</si>
  <si>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</si>
  <si>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</si>
  <si>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</si>
  <si>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</si>
  <si>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</si>
  <si>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</si>
  <si>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</si>
  <si>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</si>
  <si>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</si>
  <si>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</si>
  <si>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</si>
  <si>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</si>
  <si>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</si>
  <si>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</si>
  <si>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</si>
  <si>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</si>
  <si>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</si>
  <si>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</si>
  <si>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</si>
  <si>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</si>
  <si>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</si>
  <si>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</si>
  <si>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</si>
  <si>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</si>
  <si>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</si>
  <si>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</si>
  <si>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</si>
  <si>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</si>
  <si>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</si>
  <si>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</si>
  <si>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</si>
  <si>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</si>
  <si>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</si>
  <si>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</si>
  <si>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</si>
  <si>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</si>
  <si>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</si>
  <si>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</si>
  <si>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</si>
  <si>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</si>
  <si>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</si>
  <si>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</si>
  <si>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</si>
  <si>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</si>
  <si>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</si>
  <si>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</si>
  <si>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</si>
  <si>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</si>
  <si>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</si>
  <si>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</si>
  <si>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</si>
  <si>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</si>
  <si>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</si>
  <si>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</si>
  <si>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</si>
  <si>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</si>
  <si>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</si>
  <si>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</si>
  <si>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</si>
  <si>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</si>
  <si>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</si>
  <si>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</si>
  <si>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</si>
  <si>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</si>
  <si>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</si>
  <si>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</si>
  <si>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</si>
  <si>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</si>
  <si>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</si>
  <si>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</si>
  <si>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</si>
  <si>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</si>
  <si>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</si>
  <si>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</si>
  <si>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</si>
  <si>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</si>
  <si>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</si>
  <si>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</si>
  <si>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</si>
  <si>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</si>
  <si>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</si>
  <si>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</si>
  <si>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</si>
  <si>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</si>
  <si>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</si>
  <si>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</si>
  <si>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</si>
  <si>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</si>
  <si>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</si>
  <si>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</si>
  <si>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</si>
  <si>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</si>
  <si>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</si>
  <si>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</si>
  <si>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</si>
  <si>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</si>
  <si>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</si>
  <si>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</si>
  <si>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</si>
  <si>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</si>
  <si>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</si>
  <si>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</si>
  <si>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</si>
  <si>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</si>
  <si>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</si>
  <si>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</si>
  <si>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</si>
  <si>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</si>
  <si>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</si>
  <si>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</si>
  <si>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</si>
  <si>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</si>
  <si>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</si>
  <si>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</si>
  <si>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</si>
  <si>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</si>
  <si>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</si>
  <si>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</si>
  <si>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</si>
  <si>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</si>
  <si>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</si>
  <si>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</si>
  <si>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</si>
  <si>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</si>
  <si>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</si>
  <si>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</si>
  <si>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</si>
  <si>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</si>
  <si>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</si>
  <si>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</si>
  <si>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</si>
  <si>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</si>
  <si>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</si>
  <si>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</si>
  <si>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</si>
  <si>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</si>
  <si>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</si>
  <si>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</si>
  <si>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</si>
  <si>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</si>
  <si>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</si>
  <si>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</si>
  <si>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</si>
  <si>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</si>
  <si>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</si>
  <si>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</si>
  <si>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</si>
  <si>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</si>
  <si>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</si>
  <si>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</si>
  <si>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</si>
  <si>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</si>
  <si>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</si>
  <si>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</si>
  <si>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</si>
  <si>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</si>
  <si>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</si>
  <si>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</si>
  <si>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</si>
  <si>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</si>
  <si>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</si>
  <si>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</si>
  <si>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</si>
  <si>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</si>
  <si>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</si>
  <si>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</si>
  <si>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</si>
  <si>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</si>
  <si>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</si>
  <si>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</si>
  <si>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</si>
  <si>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</si>
  <si>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</si>
  <si>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</si>
  <si>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</si>
  <si>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</si>
  <si>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</si>
  <si>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</si>
  <si>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</si>
  <si>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</si>
  <si>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</si>
  <si>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</si>
  <si>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</si>
  <si>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</si>
  <si>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</si>
  <si>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</si>
  <si>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</si>
  <si>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</si>
  <si>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</si>
  <si>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</si>
  <si>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</si>
  <si>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</si>
  <si>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</si>
  <si>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</si>
  <si>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</si>
  <si>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</si>
  <si>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</si>
  <si>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</si>
  <si>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</si>
  <si>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</si>
  <si>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</si>
  <si>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</si>
  <si>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</si>
  <si>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</si>
  <si>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</si>
  <si>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</si>
  <si>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</si>
  <si>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</si>
  <si>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</si>
  <si>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</si>
  <si>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</si>
  <si>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</si>
  <si>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</si>
  <si>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</si>
  <si>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</si>
  <si>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</si>
  <si>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</si>
  <si>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</si>
  <si>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</si>
  <si>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</si>
  <si>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</si>
  <si>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</si>
  <si>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</si>
  <si>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</si>
  <si>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</si>
  <si>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</si>
  <si>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</si>
  <si>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CA</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</si>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</sst>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571761</v>
      </c>
      <c r="D6" s="5" t="str">
        <f>IF($B6="N/A","N/A",IF(C6&lt;0,"No","Yes"))</f>
        <v>N/A</v>
      </c>
      <c r="E6" s="23">
        <v>2432703</v>
      </c>
      <c r="F6" s="5" t="str">
        <f>IF($B6="N/A","N/A",IF(E6&lt;0,"No","Yes"))</f>
        <v>N/A</v>
      </c>
      <c r="G6" s="23">
        <v>3686744</v>
      </c>
      <c r="H6" s="5" t="str">
        <f>IF($B6="N/A","N/A",IF(G6&lt;0,"No","Yes"))</f>
        <v>N/A</v>
      </c>
      <c r="I6" s="6">
        <v>325.5</v>
      </c>
      <c r="J6" s="6">
        <v>51.55</v>
      </c>
      <c r="K6" s="105" t="str">
        <f t="shared" ref="K6:K11" si="0">IF(J6="Div by 0", "N/A", IF(J6="N/A","N/A", IF(J6&gt;30, "No", IF(J6&lt;-30, "No", "Yes"))))</f>
        <v>No</v>
      </c>
    </row>
    <row r="7" spans="1:11" x14ac:dyDescent="0.2">
      <c r="A7" s="125" t="s">
        <v>442</v>
      </c>
      <c r="B7" s="73" t="s">
        <v>213</v>
      </c>
      <c r="C7" s="5">
        <v>62.608677401999998</v>
      </c>
      <c r="D7" s="5" t="str">
        <f t="shared" ref="D7:D11" si="1">IF($B7="N/A","N/A",IF(C7&lt;0,"No","Yes"))</f>
        <v>N/A</v>
      </c>
      <c r="E7" s="5">
        <v>24.678639357000002</v>
      </c>
      <c r="F7" s="5" t="str">
        <f t="shared" ref="F7:F11" si="2">IF($B7="N/A","N/A",IF(E7&lt;0,"No","Yes"))</f>
        <v>N/A</v>
      </c>
      <c r="G7" s="5">
        <v>25.161551764999999</v>
      </c>
      <c r="H7" s="5" t="str">
        <f t="shared" ref="H7:H11" si="3">IF($B7="N/A","N/A",IF(G7&lt;0,"No","Yes"))</f>
        <v>N/A</v>
      </c>
      <c r="I7" s="6">
        <v>-60.6</v>
      </c>
      <c r="J7" s="6">
        <v>1.9570000000000001</v>
      </c>
      <c r="K7" s="105" t="str">
        <f t="shared" si="0"/>
        <v>Yes</v>
      </c>
    </row>
    <row r="8" spans="1:11" x14ac:dyDescent="0.2">
      <c r="A8" s="125" t="s">
        <v>443</v>
      </c>
      <c r="B8" s="73" t="s">
        <v>213</v>
      </c>
      <c r="C8" s="5">
        <v>33.424805120000002</v>
      </c>
      <c r="D8" s="5" t="str">
        <f t="shared" si="1"/>
        <v>N/A</v>
      </c>
      <c r="E8" s="5">
        <v>28.814491534999998</v>
      </c>
      <c r="F8" s="5" t="str">
        <f t="shared" si="2"/>
        <v>N/A</v>
      </c>
      <c r="G8" s="5">
        <v>23.700316594</v>
      </c>
      <c r="H8" s="5" t="str">
        <f t="shared" si="3"/>
        <v>N/A</v>
      </c>
      <c r="I8" s="6">
        <v>-13.8</v>
      </c>
      <c r="J8" s="6">
        <v>-17.7</v>
      </c>
      <c r="K8" s="105" t="str">
        <f t="shared" si="0"/>
        <v>Yes</v>
      </c>
    </row>
    <row r="9" spans="1:11" x14ac:dyDescent="0.2">
      <c r="A9" s="125" t="s">
        <v>444</v>
      </c>
      <c r="B9" s="73" t="s">
        <v>213</v>
      </c>
      <c r="C9" s="5">
        <v>1.846225958</v>
      </c>
      <c r="D9" s="5" t="str">
        <f t="shared" si="1"/>
        <v>N/A</v>
      </c>
      <c r="E9" s="5">
        <v>12.216452234</v>
      </c>
      <c r="F9" s="5" t="str">
        <f t="shared" si="2"/>
        <v>N/A</v>
      </c>
      <c r="G9" s="5">
        <v>11.896486439</v>
      </c>
      <c r="H9" s="5" t="str">
        <f t="shared" si="3"/>
        <v>N/A</v>
      </c>
      <c r="I9" s="6">
        <v>561.70000000000005</v>
      </c>
      <c r="J9" s="6">
        <v>-2.62</v>
      </c>
      <c r="K9" s="105" t="str">
        <f t="shared" si="0"/>
        <v>Yes</v>
      </c>
    </row>
    <row r="10" spans="1:11" x14ac:dyDescent="0.2">
      <c r="A10" s="125" t="s">
        <v>445</v>
      </c>
      <c r="B10" s="73" t="s">
        <v>213</v>
      </c>
      <c r="C10" s="5">
        <v>2.0721945007999998</v>
      </c>
      <c r="D10" s="5" t="str">
        <f t="shared" si="1"/>
        <v>N/A</v>
      </c>
      <c r="E10" s="5">
        <v>34.231182351000001</v>
      </c>
      <c r="F10" s="5" t="str">
        <f t="shared" si="2"/>
        <v>N/A</v>
      </c>
      <c r="G10" s="5">
        <v>28.900759044000001</v>
      </c>
      <c r="H10" s="5" t="str">
        <f t="shared" si="3"/>
        <v>N/A</v>
      </c>
      <c r="I10" s="6">
        <v>1552</v>
      </c>
      <c r="J10" s="6">
        <v>-15.6</v>
      </c>
      <c r="K10" s="105" t="str">
        <f t="shared" si="0"/>
        <v>Yes</v>
      </c>
    </row>
    <row r="11" spans="1:11" x14ac:dyDescent="0.2">
      <c r="A11" s="125" t="s">
        <v>204</v>
      </c>
      <c r="B11" s="73" t="s">
        <v>213</v>
      </c>
      <c r="C11" s="5">
        <v>89.130773172999994</v>
      </c>
      <c r="D11" s="5" t="str">
        <f t="shared" si="1"/>
        <v>N/A</v>
      </c>
      <c r="E11" s="5">
        <v>23.266629753</v>
      </c>
      <c r="F11" s="5" t="str">
        <f t="shared" si="2"/>
        <v>N/A</v>
      </c>
      <c r="G11" s="5">
        <v>28.180394408000002</v>
      </c>
      <c r="H11" s="5" t="str">
        <f t="shared" si="3"/>
        <v>N/A</v>
      </c>
      <c r="I11" s="6">
        <v>-73.900000000000006</v>
      </c>
      <c r="J11" s="6">
        <v>21.12</v>
      </c>
      <c r="K11" s="105" t="str">
        <f t="shared" si="0"/>
        <v>Yes</v>
      </c>
    </row>
    <row r="12" spans="1:11" x14ac:dyDescent="0.2">
      <c r="A12" s="125" t="s">
        <v>650</v>
      </c>
      <c r="B12" s="73" t="s">
        <v>213</v>
      </c>
      <c r="C12" s="5">
        <v>89.755684630000005</v>
      </c>
      <c r="D12" s="5" t="str">
        <f t="shared" ref="D12:D23" si="4">IF($B12="N/A","N/A",IF(C12&lt;0,"No","Yes"))</f>
        <v>N/A</v>
      </c>
      <c r="E12" s="5">
        <v>77.984447751999994</v>
      </c>
      <c r="F12" s="5" t="str">
        <f t="shared" ref="F12:F23" si="5">IF($B12="N/A","N/A",IF(E12&lt;0,"No","Yes"))</f>
        <v>N/A</v>
      </c>
      <c r="G12" s="5">
        <v>87.616742578</v>
      </c>
      <c r="H12" s="5" t="str">
        <f t="shared" ref="H12:H23" si="6">IF($B12="N/A","N/A",IF(G12&lt;0,"No","Yes"))</f>
        <v>N/A</v>
      </c>
      <c r="I12" s="6">
        <v>-13.1</v>
      </c>
      <c r="J12" s="6">
        <v>12.35</v>
      </c>
      <c r="K12" s="105" t="str">
        <f t="shared" ref="K12:K23" si="7">IF(J12="Div by 0", "N/A", IF(J12="N/A","N/A", IF(J12&gt;30, "No", IF(J12&lt;-30, "No", "Yes"))))</f>
        <v>Yes</v>
      </c>
    </row>
    <row r="13" spans="1:11" x14ac:dyDescent="0.2">
      <c r="A13" s="125" t="s">
        <v>649</v>
      </c>
      <c r="B13" s="73" t="s">
        <v>213</v>
      </c>
      <c r="C13" s="5">
        <v>54.957442497000002</v>
      </c>
      <c r="D13" s="5" t="str">
        <f t="shared" si="4"/>
        <v>N/A</v>
      </c>
      <c r="E13" s="5">
        <v>11.632624015999999</v>
      </c>
      <c r="F13" s="5" t="str">
        <f t="shared" si="5"/>
        <v>N/A</v>
      </c>
      <c r="G13" s="5">
        <v>0.74794014620000004</v>
      </c>
      <c r="H13" s="5" t="str">
        <f t="shared" si="6"/>
        <v>N/A</v>
      </c>
      <c r="I13" s="6">
        <v>-78.8</v>
      </c>
      <c r="J13" s="6">
        <v>-93.6</v>
      </c>
      <c r="K13" s="105" t="str">
        <f t="shared" si="7"/>
        <v>No</v>
      </c>
    </row>
    <row r="14" spans="1:11" x14ac:dyDescent="0.2">
      <c r="A14" s="125" t="s">
        <v>850</v>
      </c>
      <c r="B14" s="73" t="s">
        <v>213</v>
      </c>
      <c r="C14" s="6">
        <v>9.9399223500999998</v>
      </c>
      <c r="D14" s="5" t="str">
        <f t="shared" si="4"/>
        <v>N/A</v>
      </c>
      <c r="E14" s="6">
        <v>9.3194538846999997</v>
      </c>
      <c r="F14" s="5" t="str">
        <f t="shared" si="5"/>
        <v>N/A</v>
      </c>
      <c r="G14" s="6">
        <v>6.6237168873999996</v>
      </c>
      <c r="H14" s="5" t="str">
        <f t="shared" si="6"/>
        <v>N/A</v>
      </c>
      <c r="I14" s="6">
        <v>-6.24</v>
      </c>
      <c r="J14" s="6">
        <v>-28.9</v>
      </c>
      <c r="K14" s="105" t="str">
        <f t="shared" si="7"/>
        <v>Yes</v>
      </c>
    </row>
    <row r="15" spans="1:11" x14ac:dyDescent="0.2">
      <c r="A15" s="125" t="s">
        <v>651</v>
      </c>
      <c r="B15" s="73" t="s">
        <v>213</v>
      </c>
      <c r="C15" s="5">
        <v>10.016597844</v>
      </c>
      <c r="D15" s="5" t="str">
        <f t="shared" si="4"/>
        <v>N/A</v>
      </c>
      <c r="E15" s="5">
        <v>2.4727227286</v>
      </c>
      <c r="F15" s="5" t="str">
        <f t="shared" si="5"/>
        <v>N/A</v>
      </c>
      <c r="G15" s="5">
        <v>2.6394835117</v>
      </c>
      <c r="H15" s="5" t="str">
        <f t="shared" si="6"/>
        <v>N/A</v>
      </c>
      <c r="I15" s="6">
        <v>-75.3</v>
      </c>
      <c r="J15" s="6">
        <v>6.7439999999999998</v>
      </c>
      <c r="K15" s="105" t="str">
        <f t="shared" si="7"/>
        <v>Yes</v>
      </c>
    </row>
    <row r="16" spans="1:11" x14ac:dyDescent="0.2">
      <c r="A16" s="125" t="s">
        <v>370</v>
      </c>
      <c r="B16" s="73" t="s">
        <v>213</v>
      </c>
      <c r="C16" s="5">
        <v>70.761816625999998</v>
      </c>
      <c r="D16" s="5" t="str">
        <f t="shared" si="4"/>
        <v>N/A</v>
      </c>
      <c r="E16" s="5">
        <v>55.477607474000003</v>
      </c>
      <c r="F16" s="5" t="str">
        <f t="shared" si="5"/>
        <v>N/A</v>
      </c>
      <c r="G16" s="5">
        <v>61.414434133999997</v>
      </c>
      <c r="H16" s="5" t="str">
        <f t="shared" si="6"/>
        <v>N/A</v>
      </c>
      <c r="I16" s="6">
        <v>-21.6</v>
      </c>
      <c r="J16" s="6">
        <v>10.7</v>
      </c>
      <c r="K16" s="105" t="str">
        <f t="shared" si="7"/>
        <v>Yes</v>
      </c>
    </row>
    <row r="17" spans="1:11" x14ac:dyDescent="0.2">
      <c r="A17" s="125" t="s">
        <v>851</v>
      </c>
      <c r="B17" s="73" t="s">
        <v>213</v>
      </c>
      <c r="C17" s="6">
        <v>7.9071460296999998</v>
      </c>
      <c r="D17" s="5" t="str">
        <f t="shared" si="4"/>
        <v>N/A</v>
      </c>
      <c r="E17" s="6">
        <v>7.8833153541999996</v>
      </c>
      <c r="F17" s="5" t="str">
        <f t="shared" si="5"/>
        <v>N/A</v>
      </c>
      <c r="G17" s="6">
        <v>7.8151699211999999</v>
      </c>
      <c r="H17" s="5" t="str">
        <f t="shared" si="6"/>
        <v>N/A</v>
      </c>
      <c r="I17" s="6">
        <v>-0.30099999999999999</v>
      </c>
      <c r="J17" s="6">
        <v>-0.86399999999999999</v>
      </c>
      <c r="K17" s="105" t="str">
        <f t="shared" si="7"/>
        <v>Yes</v>
      </c>
    </row>
    <row r="18" spans="1:11" x14ac:dyDescent="0.2">
      <c r="A18" s="125" t="s">
        <v>652</v>
      </c>
      <c r="B18" s="73" t="s">
        <v>213</v>
      </c>
      <c r="C18" s="5">
        <v>1.7489830000000001E-4</v>
      </c>
      <c r="D18" s="5" t="str">
        <f t="shared" si="4"/>
        <v>N/A</v>
      </c>
      <c r="E18" s="5">
        <v>1.1222085099999999E-2</v>
      </c>
      <c r="F18" s="5" t="str">
        <f t="shared" si="5"/>
        <v>N/A</v>
      </c>
      <c r="G18" s="5">
        <v>0.22445279630000001</v>
      </c>
      <c r="H18" s="5" t="str">
        <f t="shared" si="6"/>
        <v>N/A</v>
      </c>
      <c r="I18" s="6">
        <v>6316</v>
      </c>
      <c r="J18" s="6">
        <v>1900</v>
      </c>
      <c r="K18" s="105" t="str">
        <f t="shared" si="7"/>
        <v>No</v>
      </c>
    </row>
    <row r="19" spans="1:11" x14ac:dyDescent="0.2">
      <c r="A19" s="125" t="s">
        <v>205</v>
      </c>
      <c r="B19" s="73" t="s">
        <v>213</v>
      </c>
      <c r="C19" s="5">
        <v>100</v>
      </c>
      <c r="D19" s="5" t="str">
        <f t="shared" si="4"/>
        <v>N/A</v>
      </c>
      <c r="E19" s="5">
        <v>98.901098900999997</v>
      </c>
      <c r="F19" s="5" t="str">
        <f t="shared" si="5"/>
        <v>N/A</v>
      </c>
      <c r="G19" s="5">
        <v>2.1268882174999999</v>
      </c>
      <c r="H19" s="5" t="str">
        <f t="shared" si="6"/>
        <v>N/A</v>
      </c>
      <c r="I19" s="6">
        <v>-1.1000000000000001</v>
      </c>
      <c r="J19" s="6">
        <v>-97.8</v>
      </c>
      <c r="K19" s="105" t="str">
        <f t="shared" si="7"/>
        <v>No</v>
      </c>
    </row>
    <row r="20" spans="1:11" x14ac:dyDescent="0.2">
      <c r="A20" s="125" t="s">
        <v>852</v>
      </c>
      <c r="B20" s="73" t="s">
        <v>213</v>
      </c>
      <c r="C20" s="6">
        <v>2</v>
      </c>
      <c r="D20" s="5" t="str">
        <f t="shared" si="4"/>
        <v>N/A</v>
      </c>
      <c r="E20" s="6">
        <v>16.040740741</v>
      </c>
      <c r="F20" s="5" t="str">
        <f t="shared" si="5"/>
        <v>N/A</v>
      </c>
      <c r="G20" s="6">
        <v>6.2045454544999998</v>
      </c>
      <c r="H20" s="5" t="str">
        <f t="shared" si="6"/>
        <v>N/A</v>
      </c>
      <c r="I20" s="6">
        <v>702</v>
      </c>
      <c r="J20" s="6">
        <v>-61.3</v>
      </c>
      <c r="K20" s="105" t="str">
        <f t="shared" si="7"/>
        <v>No</v>
      </c>
    </row>
    <row r="21" spans="1:11" x14ac:dyDescent="0.2">
      <c r="A21" s="125" t="s">
        <v>653</v>
      </c>
      <c r="B21" s="73" t="s">
        <v>213</v>
      </c>
      <c r="C21" s="5">
        <v>0.22754262710000001</v>
      </c>
      <c r="D21" s="5" t="str">
        <f t="shared" si="4"/>
        <v>N/A</v>
      </c>
      <c r="E21" s="5">
        <v>19.531607434000001</v>
      </c>
      <c r="F21" s="5" t="str">
        <f t="shared" si="5"/>
        <v>N/A</v>
      </c>
      <c r="G21" s="5">
        <v>9.5193211137000002</v>
      </c>
      <c r="H21" s="5" t="str">
        <f t="shared" si="6"/>
        <v>N/A</v>
      </c>
      <c r="I21" s="6">
        <v>8484</v>
      </c>
      <c r="J21" s="6">
        <v>-51.3</v>
      </c>
      <c r="K21" s="105" t="str">
        <f t="shared" si="7"/>
        <v>No</v>
      </c>
    </row>
    <row r="22" spans="1:11" x14ac:dyDescent="0.2">
      <c r="A22" s="125" t="s">
        <v>1683</v>
      </c>
      <c r="B22" s="73" t="s">
        <v>213</v>
      </c>
      <c r="C22" s="5">
        <v>0.8455034589</v>
      </c>
      <c r="D22" s="5" t="str">
        <f t="shared" si="4"/>
        <v>N/A</v>
      </c>
      <c r="E22" s="5">
        <v>0.13553728749999999</v>
      </c>
      <c r="F22" s="5" t="str">
        <f t="shared" si="5"/>
        <v>N/A</v>
      </c>
      <c r="G22" s="5">
        <v>1.02577838E-2</v>
      </c>
      <c r="H22" s="5" t="str">
        <f t="shared" si="6"/>
        <v>N/A</v>
      </c>
      <c r="I22" s="6">
        <v>-84</v>
      </c>
      <c r="J22" s="6">
        <v>-92.4</v>
      </c>
      <c r="K22" s="105" t="str">
        <f t="shared" si="7"/>
        <v>No</v>
      </c>
    </row>
    <row r="23" spans="1:11" x14ac:dyDescent="0.2">
      <c r="A23" s="125" t="s">
        <v>853</v>
      </c>
      <c r="B23" s="73" t="s">
        <v>213</v>
      </c>
      <c r="C23" s="6">
        <v>13.909090909</v>
      </c>
      <c r="D23" s="5" t="str">
        <f t="shared" si="4"/>
        <v>N/A</v>
      </c>
      <c r="E23" s="6">
        <v>2.4767080744999999</v>
      </c>
      <c r="F23" s="5" t="str">
        <f t="shared" si="5"/>
        <v>N/A</v>
      </c>
      <c r="G23" s="6">
        <v>2.6666666666999999</v>
      </c>
      <c r="H23" s="5" t="str">
        <f t="shared" si="6"/>
        <v>N/A</v>
      </c>
      <c r="I23" s="6">
        <v>-82.2</v>
      </c>
      <c r="J23" s="6">
        <v>7.67</v>
      </c>
      <c r="K23" s="105" t="str">
        <f t="shared" si="7"/>
        <v>Yes</v>
      </c>
    </row>
    <row r="24" spans="1:11" x14ac:dyDescent="0.2">
      <c r="A24" s="125" t="s">
        <v>15</v>
      </c>
      <c r="B24" s="73" t="s">
        <v>213</v>
      </c>
      <c r="C24" s="5">
        <v>2.9475602568000001</v>
      </c>
      <c r="D24" s="5" t="str">
        <f>IF($B24="N/A","N/A",IF(C24&lt;0,"No","Yes"))</f>
        <v>N/A</v>
      </c>
      <c r="E24" s="5">
        <v>0.64442720710000001</v>
      </c>
      <c r="F24" s="5" t="str">
        <f>IF($B24="N/A","N/A",IF(E24&lt;0,"No","Yes"))</f>
        <v>N/A</v>
      </c>
      <c r="G24" s="5">
        <v>0.23570934139999999</v>
      </c>
      <c r="H24" s="5" t="str">
        <f>IF($B24="N/A","N/A",IF(G24&lt;0,"No","Yes"))</f>
        <v>N/A</v>
      </c>
      <c r="I24" s="6">
        <v>-78.099999999999994</v>
      </c>
      <c r="J24" s="6">
        <v>-63.4</v>
      </c>
      <c r="K24" s="105" t="str">
        <f t="shared" ref="K24:K30" si="8">IF(J24="Div by 0", "N/A", IF(J24="N/A","N/A", IF(J24&gt;30, "No", IF(J24&lt;-30, "No", "Yes"))))</f>
        <v>No</v>
      </c>
    </row>
    <row r="25" spans="1:11" x14ac:dyDescent="0.2">
      <c r="A25" s="125" t="s">
        <v>159</v>
      </c>
      <c r="B25" s="73" t="s">
        <v>213</v>
      </c>
      <c r="C25" s="5">
        <v>75.730768624999996</v>
      </c>
      <c r="D25" s="5" t="str">
        <f>IF($B25="N/A","N/A",IF(C25&lt;0,"No","Yes"))</f>
        <v>N/A</v>
      </c>
      <c r="E25" s="5">
        <v>22.028994086000001</v>
      </c>
      <c r="F25" s="5" t="str">
        <f>IF($B25="N/A","N/A",IF(E25&lt;0,"No","Yes"))</f>
        <v>N/A</v>
      </c>
      <c r="G25" s="5">
        <v>22.422658041999998</v>
      </c>
      <c r="H25" s="5" t="str">
        <f>IF($B25="N/A","N/A",IF(G25&lt;0,"No","Yes"))</f>
        <v>N/A</v>
      </c>
      <c r="I25" s="6">
        <v>-70.900000000000006</v>
      </c>
      <c r="J25" s="6">
        <v>1.7869999999999999</v>
      </c>
      <c r="K25" s="105" t="str">
        <f t="shared" si="8"/>
        <v>Yes</v>
      </c>
    </row>
    <row r="26" spans="1:11" x14ac:dyDescent="0.2">
      <c r="A26" s="125" t="s">
        <v>32</v>
      </c>
      <c r="B26" s="73" t="s">
        <v>213</v>
      </c>
      <c r="C26" s="5">
        <v>99.077411716</v>
      </c>
      <c r="D26" s="5" t="str">
        <f>IF($B26="N/A","N/A",IF(C26&lt;0,"No","Yes"))</f>
        <v>N/A</v>
      </c>
      <c r="E26" s="5">
        <v>99.930899908000001</v>
      </c>
      <c r="F26" s="5" t="str">
        <f>IF($B26="N/A","N/A",IF(E26&lt;0,"No","Yes"))</f>
        <v>N/A</v>
      </c>
      <c r="G26" s="5">
        <v>99.999945752000002</v>
      </c>
      <c r="H26" s="5" t="str">
        <f>IF($B26="N/A","N/A",IF(G26&lt;0,"No","Yes"))</f>
        <v>N/A</v>
      </c>
      <c r="I26" s="6">
        <v>0.86140000000000005</v>
      </c>
      <c r="J26" s="6">
        <v>6.9099999999999995E-2</v>
      </c>
      <c r="K26" s="105" t="str">
        <f t="shared" si="8"/>
        <v>Yes</v>
      </c>
    </row>
    <row r="27" spans="1:11" x14ac:dyDescent="0.2">
      <c r="A27" s="125" t="s">
        <v>160</v>
      </c>
      <c r="B27" s="73" t="s">
        <v>213</v>
      </c>
      <c r="C27" s="5">
        <v>90.138536905999999</v>
      </c>
      <c r="D27" s="5" t="str">
        <f t="shared" ref="D27:D30" si="9">IF($B27="N/A","N/A",IF(C27&lt;0,"No","Yes"))</f>
        <v>N/A</v>
      </c>
      <c r="E27" s="5">
        <v>27.140674386000001</v>
      </c>
      <c r="F27" s="5" t="str">
        <f t="shared" ref="F27:F30" si="10">IF($B27="N/A","N/A",IF(E27&lt;0,"No","Yes"))</f>
        <v>N/A</v>
      </c>
      <c r="G27" s="5">
        <v>24.523671835999998</v>
      </c>
      <c r="H27" s="5" t="str">
        <f t="shared" ref="H27:H30" si="11">IF($B27="N/A","N/A",IF(G27&lt;0,"No","Yes"))</f>
        <v>N/A</v>
      </c>
      <c r="I27" s="6">
        <v>-69.900000000000006</v>
      </c>
      <c r="J27" s="6">
        <v>-9.64</v>
      </c>
      <c r="K27" s="105" t="str">
        <f t="shared" si="8"/>
        <v>Yes</v>
      </c>
    </row>
    <row r="28" spans="1:11" x14ac:dyDescent="0.2">
      <c r="A28" s="103" t="s">
        <v>372</v>
      </c>
      <c r="B28" s="73" t="s">
        <v>213</v>
      </c>
      <c r="C28" s="5">
        <v>0.43409746380000003</v>
      </c>
      <c r="D28" s="5" t="str">
        <f t="shared" si="9"/>
        <v>N/A</v>
      </c>
      <c r="E28" s="5">
        <v>0.16368623709999999</v>
      </c>
      <c r="F28" s="5" t="str">
        <f t="shared" si="10"/>
        <v>N/A</v>
      </c>
      <c r="G28" s="5">
        <v>3.6154395314999999</v>
      </c>
      <c r="H28" s="5" t="str">
        <f t="shared" si="11"/>
        <v>N/A</v>
      </c>
      <c r="I28" s="6">
        <v>-62.3</v>
      </c>
      <c r="J28" s="6">
        <v>2109</v>
      </c>
      <c r="K28" s="105" t="str">
        <f t="shared" si="8"/>
        <v>No</v>
      </c>
    </row>
    <row r="29" spans="1:11" x14ac:dyDescent="0.2">
      <c r="A29" s="103" t="s">
        <v>374</v>
      </c>
      <c r="B29" s="73" t="s">
        <v>213</v>
      </c>
      <c r="C29" s="5">
        <v>88.771532160999996</v>
      </c>
      <c r="D29" s="5" t="str">
        <f t="shared" si="9"/>
        <v>N/A</v>
      </c>
      <c r="E29" s="5">
        <v>26.529461262000002</v>
      </c>
      <c r="F29" s="5" t="str">
        <f t="shared" si="10"/>
        <v>N/A</v>
      </c>
      <c r="G29" s="5">
        <v>18.378954438000001</v>
      </c>
      <c r="H29" s="5" t="str">
        <f t="shared" si="11"/>
        <v>N/A</v>
      </c>
      <c r="I29" s="6">
        <v>-70.099999999999994</v>
      </c>
      <c r="J29" s="6">
        <v>-30.7</v>
      </c>
      <c r="K29" s="105" t="str">
        <f t="shared" si="8"/>
        <v>No</v>
      </c>
    </row>
    <row r="30" spans="1:11" x14ac:dyDescent="0.2">
      <c r="A30" s="120" t="s">
        <v>375</v>
      </c>
      <c r="B30" s="127" t="s">
        <v>213</v>
      </c>
      <c r="C30" s="114">
        <v>0.3387779159</v>
      </c>
      <c r="D30" s="114" t="str">
        <f t="shared" si="9"/>
        <v>N/A</v>
      </c>
      <c r="E30" s="114">
        <v>0.2972413813</v>
      </c>
      <c r="F30" s="114" t="str">
        <f t="shared" si="10"/>
        <v>N/A</v>
      </c>
      <c r="G30" s="114">
        <v>0.27414433980000003</v>
      </c>
      <c r="H30" s="114" t="str">
        <f t="shared" si="11"/>
        <v>N/A</v>
      </c>
      <c r="I30" s="115">
        <v>-12.3</v>
      </c>
      <c r="J30" s="115">
        <v>-7.77</v>
      </c>
      <c r="K30" s="116" t="str">
        <f t="shared" si="8"/>
        <v>Yes</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486087606</v>
      </c>
      <c r="D7" s="19" t="str">
        <f>IF($B7="N/A","N/A",IF(C7&gt;15,"No",IF(C7&lt;-15,"No","Yes")))</f>
        <v>N/A</v>
      </c>
      <c r="E7" s="18">
        <v>474996160</v>
      </c>
      <c r="F7" s="19" t="str">
        <f>IF($B7="N/A","N/A",IF(E7&gt;15,"No",IF(E7&lt;-15,"No","Yes")))</f>
        <v>N/A</v>
      </c>
      <c r="G7" s="18">
        <v>399261574</v>
      </c>
      <c r="H7" s="19" t="str">
        <f>IF($B7="N/A","N/A",IF(G7&gt;15,"No",IF(G7&lt;-15,"No","Yes")))</f>
        <v>N/A</v>
      </c>
      <c r="I7" s="20">
        <v>-2.2799999999999998</v>
      </c>
      <c r="J7" s="20">
        <v>-15.9</v>
      </c>
      <c r="K7" s="106" t="str">
        <f t="shared" ref="K7:K54" si="0">IF(J7="Div by 0", "N/A", IF(J7="N/A","N/A", IF(J7&gt;30, "No", IF(J7&lt;-30, "No", "Yes"))))</f>
        <v>Yes</v>
      </c>
    </row>
    <row r="8" spans="1:11" x14ac:dyDescent="0.2">
      <c r="A8" s="124" t="s">
        <v>362</v>
      </c>
      <c r="B8" s="17" t="s">
        <v>213</v>
      </c>
      <c r="C8" s="99">
        <v>24.434012004</v>
      </c>
      <c r="D8" s="19" t="str">
        <f>IF($B8="N/A","N/A",IF(C8&gt;15,"No",IF(C8&lt;-15,"No","Yes")))</f>
        <v>N/A</v>
      </c>
      <c r="E8" s="21">
        <v>31.501874667999999</v>
      </c>
      <c r="F8" s="19" t="str">
        <f>IF($B8="N/A","N/A",IF(E8&gt;15,"No",IF(E8&lt;-15,"No","Yes")))</f>
        <v>N/A</v>
      </c>
      <c r="G8" s="21">
        <v>35.011310405000003</v>
      </c>
      <c r="H8" s="19" t="str">
        <f>IF($B8="N/A","N/A",IF(G8&gt;15,"No",IF(G8&lt;-15,"No","Yes")))</f>
        <v>N/A</v>
      </c>
      <c r="I8" s="20">
        <v>28.93</v>
      </c>
      <c r="J8" s="20">
        <v>11.14</v>
      </c>
      <c r="K8" s="106" t="str">
        <f t="shared" si="0"/>
        <v>Yes</v>
      </c>
    </row>
    <row r="9" spans="1:11" x14ac:dyDescent="0.2">
      <c r="A9" s="124" t="s">
        <v>119</v>
      </c>
      <c r="B9" s="22" t="s">
        <v>213</v>
      </c>
      <c r="C9" s="66">
        <v>23.977690968000001</v>
      </c>
      <c r="D9" s="5" t="str">
        <f>IF($B9="N/A","N/A",IF(C9&gt;15,"No",IF(C9&lt;-15,"No","Yes")))</f>
        <v>N/A</v>
      </c>
      <c r="E9" s="5">
        <v>26.857515648</v>
      </c>
      <c r="F9" s="5" t="str">
        <f>IF($B9="N/A","N/A",IF(E9&gt;15,"No",IF(E9&lt;-15,"No","Yes")))</f>
        <v>N/A</v>
      </c>
      <c r="G9" s="5">
        <v>48.267559050999999</v>
      </c>
      <c r="H9" s="5" t="str">
        <f>IF($B9="N/A","N/A",IF(G9&gt;15,"No",IF(G9&lt;-15,"No","Yes")))</f>
        <v>N/A</v>
      </c>
      <c r="I9" s="6">
        <v>12.01</v>
      </c>
      <c r="J9" s="6">
        <v>79.72</v>
      </c>
      <c r="K9" s="105" t="str">
        <f t="shared" si="0"/>
        <v>No</v>
      </c>
    </row>
    <row r="10" spans="1:11" x14ac:dyDescent="0.2">
      <c r="A10" s="124" t="s">
        <v>120</v>
      </c>
      <c r="B10" s="22" t="s">
        <v>213</v>
      </c>
      <c r="C10" s="66">
        <v>0</v>
      </c>
      <c r="D10" s="5" t="str">
        <f>IF($B10="N/A","N/A",IF(C10&gt;15,"No",IF(C10&lt;-15,"No","Yes")))</f>
        <v>N/A</v>
      </c>
      <c r="E10" s="5">
        <v>0</v>
      </c>
      <c r="F10" s="5" t="str">
        <f>IF($B10="N/A","N/A",IF(E10&gt;15,"No",IF(E10&lt;-15,"No","Yes")))</f>
        <v>N/A</v>
      </c>
      <c r="G10" s="5">
        <v>3.2760478000000001E-3</v>
      </c>
      <c r="H10" s="5" t="str">
        <f>IF($B10="N/A","N/A",IF(G10&gt;15,"No",IF(G10&lt;-15,"No","Yes")))</f>
        <v>N/A</v>
      </c>
      <c r="I10" s="6" t="s">
        <v>1750</v>
      </c>
      <c r="J10" s="6" t="s">
        <v>1750</v>
      </c>
      <c r="K10" s="105" t="str">
        <f t="shared" si="0"/>
        <v>N/A</v>
      </c>
    </row>
    <row r="11" spans="1:11" x14ac:dyDescent="0.2">
      <c r="A11" s="124" t="s">
        <v>854</v>
      </c>
      <c r="B11" s="22" t="s">
        <v>213</v>
      </c>
      <c r="C11" s="66">
        <v>51.588170507999997</v>
      </c>
      <c r="D11" s="5" t="str">
        <f>IF($B11="N/A","N/A",IF(C11&gt;15,"No",IF(C11&lt;-15,"No","Yes")))</f>
        <v>N/A</v>
      </c>
      <c r="E11" s="5">
        <v>41.640602315999999</v>
      </c>
      <c r="F11" s="5" t="str">
        <f>IF($B11="N/A","N/A",IF(E11&gt;15,"No",IF(E11&lt;-15,"No","Yes")))</f>
        <v>N/A</v>
      </c>
      <c r="G11" s="5">
        <v>16.717854496000001</v>
      </c>
      <c r="H11" s="5" t="str">
        <f>IF($B11="N/A","N/A",IF(G11&gt;15,"No",IF(G11&lt;-15,"No","Yes")))</f>
        <v>N/A</v>
      </c>
      <c r="I11" s="6">
        <v>-19.3</v>
      </c>
      <c r="J11" s="6">
        <v>-59.9</v>
      </c>
      <c r="K11" s="105" t="str">
        <f t="shared" si="0"/>
        <v>No</v>
      </c>
    </row>
    <row r="12" spans="1:11" x14ac:dyDescent="0.2">
      <c r="A12" s="124" t="s">
        <v>855</v>
      </c>
      <c r="B12" s="68" t="s">
        <v>214</v>
      </c>
      <c r="C12" s="66">
        <v>50.139877359000003</v>
      </c>
      <c r="D12" s="5" t="str">
        <f>IF(OR($B12="N/A",$C12="N/A"),"N/A",IF(C12&gt;100,"No",IF(C12&lt;95,"No","Yes")))</f>
        <v>No</v>
      </c>
      <c r="E12" s="66">
        <v>64.980503245999998</v>
      </c>
      <c r="F12" s="5" t="str">
        <f>IF(OR($B12="N/A",$E12="N/A"),"N/A",IF(E12&gt;100,"No",IF(E12&lt;95,"No","Yes")))</f>
        <v>No</v>
      </c>
      <c r="G12" s="66">
        <v>85.307764775999999</v>
      </c>
      <c r="H12" s="5" t="str">
        <f>IF($B12="N/A","N/A",IF(G12&gt;100,"No",IF(G12&lt;95,"No","Yes")))</f>
        <v>No</v>
      </c>
      <c r="I12" s="69">
        <v>29.6</v>
      </c>
      <c r="J12" s="69">
        <v>31.28</v>
      </c>
      <c r="K12" s="105" t="str">
        <f t="shared" si="0"/>
        <v>No</v>
      </c>
    </row>
    <row r="13" spans="1:11" x14ac:dyDescent="0.2">
      <c r="A13" s="124" t="s">
        <v>347</v>
      </c>
      <c r="B13" s="68" t="s">
        <v>213</v>
      </c>
      <c r="C13" s="66">
        <v>87.716492287999998</v>
      </c>
      <c r="D13" s="5" t="str">
        <f>IF($B13="N/A","N/A",IF(C13&gt;100,"No",IF(C13&lt;95,"No","Yes")))</f>
        <v>N/A</v>
      </c>
      <c r="E13" s="66">
        <v>87.251470702000006</v>
      </c>
      <c r="F13" s="5" t="str">
        <f>IF($B13="N/A","N/A",IF(E13&gt;100,"No",IF(E13&lt;95,"No","Yes")))</f>
        <v>N/A</v>
      </c>
      <c r="G13" s="66">
        <v>95.195597316999994</v>
      </c>
      <c r="H13" s="5" t="str">
        <f>IF($B13="N/A","N/A",IF(G13&gt;100,"No",IF(G13&lt;95,"No","Yes")))</f>
        <v>N/A</v>
      </c>
      <c r="I13" s="69">
        <v>-0.53</v>
      </c>
      <c r="J13" s="69">
        <v>9.1050000000000004</v>
      </c>
      <c r="K13" s="105" t="str">
        <f t="shared" si="0"/>
        <v>Yes</v>
      </c>
    </row>
    <row r="14" spans="1:11" x14ac:dyDescent="0.2">
      <c r="A14" s="124" t="s">
        <v>348</v>
      </c>
      <c r="B14" s="68" t="s">
        <v>213</v>
      </c>
      <c r="C14" s="66">
        <v>23.877318476999999</v>
      </c>
      <c r="D14" s="5" t="str">
        <f t="shared" ref="D14" si="1">IF($B14="N/A","N/A",IF(C14&lt;0,"No","Yes"))</f>
        <v>N/A</v>
      </c>
      <c r="E14" s="66">
        <v>29.864722313000001</v>
      </c>
      <c r="F14" s="5" t="str">
        <f t="shared" ref="F14" si="2">IF($B14="N/A","N/A",IF(E14&lt;0,"No","Yes"))</f>
        <v>N/A</v>
      </c>
      <c r="G14" s="66">
        <v>41.465133792000003</v>
      </c>
      <c r="H14" s="5" t="str">
        <f t="shared" ref="H14" si="3">IF($B14="N/A","N/A",IF(G14&lt;0,"No","Yes"))</f>
        <v>N/A</v>
      </c>
      <c r="I14" s="69">
        <v>25.08</v>
      </c>
      <c r="J14" s="69">
        <v>38.840000000000003</v>
      </c>
      <c r="K14" s="105" t="str">
        <f t="shared" si="0"/>
        <v>No</v>
      </c>
    </row>
    <row r="15" spans="1:11" x14ac:dyDescent="0.2">
      <c r="A15" s="124" t="s">
        <v>856</v>
      </c>
      <c r="B15" s="68" t="s">
        <v>214</v>
      </c>
      <c r="C15" s="66">
        <v>11.362821856</v>
      </c>
      <c r="D15" s="5" t="str">
        <f>IF(OR($B15="N/A",$C15="N/A"),"N/A",IF(C15&gt;100,"No",IF(C15&lt;95,"No","Yes")))</f>
        <v>No</v>
      </c>
      <c r="E15" s="66">
        <v>25.626889165000001</v>
      </c>
      <c r="F15" s="5" t="str">
        <f>IF(OR($B15="N/A",$E15="N/A"),"N/A",IF(E15&gt;100,"No",IF(E15&lt;95,"No","Yes")))</f>
        <v>No</v>
      </c>
      <c r="G15" s="66">
        <v>53.775642955000002</v>
      </c>
      <c r="H15" s="5" t="str">
        <f>IF($B15="N/A","N/A",IF(G15&gt;100,"No",IF(G15&lt;95,"No","Yes")))</f>
        <v>No</v>
      </c>
      <c r="I15" s="69">
        <v>125.5</v>
      </c>
      <c r="J15" s="69">
        <v>109.8</v>
      </c>
      <c r="K15" s="105" t="str">
        <f t="shared" si="0"/>
        <v>No</v>
      </c>
    </row>
    <row r="16" spans="1:11" x14ac:dyDescent="0.2">
      <c r="A16" s="124" t="s">
        <v>331</v>
      </c>
      <c r="B16" s="22" t="s">
        <v>213</v>
      </c>
      <c r="C16" s="56">
        <v>118770704</v>
      </c>
      <c r="D16" s="5" t="str">
        <f>IF($B16="N/A","N/A",IF(C16&gt;15,"No",IF(C16&lt;-15,"No","Yes")))</f>
        <v>N/A</v>
      </c>
      <c r="E16" s="23">
        <v>149632695</v>
      </c>
      <c r="F16" s="5" t="str">
        <f>IF($B16="N/A","N/A",IF(E16&gt;15,"No",IF(E16&lt;-15,"No","Yes")))</f>
        <v>N/A</v>
      </c>
      <c r="G16" s="23">
        <v>139786709</v>
      </c>
      <c r="H16" s="5" t="str">
        <f>IF($B16="N/A","N/A",IF(G16&gt;15,"No",IF(G16&lt;-15,"No","Yes")))</f>
        <v>N/A</v>
      </c>
      <c r="I16" s="6">
        <v>25.98</v>
      </c>
      <c r="J16" s="6">
        <v>-6.58</v>
      </c>
      <c r="K16" s="105" t="str">
        <f t="shared" si="0"/>
        <v>Yes</v>
      </c>
    </row>
    <row r="17" spans="1:11" x14ac:dyDescent="0.2">
      <c r="A17" s="124" t="s">
        <v>439</v>
      </c>
      <c r="B17" s="22" t="s">
        <v>215</v>
      </c>
      <c r="C17" s="66">
        <v>3.4755927690999999</v>
      </c>
      <c r="D17" s="5" t="str">
        <f>IF($B17="N/A","N/A",IF(C17&gt;20,"No",IF(C17&lt;5,"No","Yes")))</f>
        <v>No</v>
      </c>
      <c r="E17" s="5">
        <v>3.1188544722999998</v>
      </c>
      <c r="F17" s="5" t="str">
        <f>IF($B17="N/A","N/A",IF(E17&gt;20,"No",IF(E17&lt;5,"No","Yes")))</f>
        <v>No</v>
      </c>
      <c r="G17" s="5">
        <v>1.3849864652999999</v>
      </c>
      <c r="H17" s="5" t="str">
        <f>IF($B17="N/A","N/A",IF(G17&gt;20,"No",IF(G17&lt;5,"No","Yes")))</f>
        <v>No</v>
      </c>
      <c r="I17" s="6">
        <v>-10.3</v>
      </c>
      <c r="J17" s="6">
        <v>-55.6</v>
      </c>
      <c r="K17" s="105" t="str">
        <f t="shared" si="0"/>
        <v>No</v>
      </c>
    </row>
    <row r="18" spans="1:11" x14ac:dyDescent="0.2">
      <c r="A18" s="124" t="s">
        <v>440</v>
      </c>
      <c r="B18" s="17" t="s">
        <v>213</v>
      </c>
      <c r="C18" s="66">
        <v>96.524407230999998</v>
      </c>
      <c r="D18" s="5" t="str">
        <f>IF($B18="N/A","N/A",IF(C18&gt;15,"No",IF(C18&lt;-15,"No","Yes")))</f>
        <v>N/A</v>
      </c>
      <c r="E18" s="5">
        <v>96.881145528000005</v>
      </c>
      <c r="F18" s="5" t="str">
        <f>IF($B18="N/A","N/A",IF(E18&gt;15,"No",IF(E18&lt;-15,"No","Yes")))</f>
        <v>N/A</v>
      </c>
      <c r="G18" s="5">
        <v>98.615013535000003</v>
      </c>
      <c r="H18" s="5" t="str">
        <f>IF($B18="N/A","N/A",IF(G18&gt;15,"No",IF(G18&lt;-15,"No","Yes")))</f>
        <v>N/A</v>
      </c>
      <c r="I18" s="6">
        <v>0.36959999999999998</v>
      </c>
      <c r="J18" s="6">
        <v>1.79</v>
      </c>
      <c r="K18" s="105" t="str">
        <f t="shared" si="0"/>
        <v>Yes</v>
      </c>
    </row>
    <row r="19" spans="1:11" x14ac:dyDescent="0.2">
      <c r="A19" s="124" t="s">
        <v>441</v>
      </c>
      <c r="B19" s="22" t="s">
        <v>216</v>
      </c>
      <c r="C19" s="66">
        <v>4.4073890476999997</v>
      </c>
      <c r="D19" s="5" t="str">
        <f>IF($B19="N/A","N/A",IF(C19&gt;1,"Yes","No"))</f>
        <v>Yes</v>
      </c>
      <c r="E19" s="5">
        <v>6.4512297931000004</v>
      </c>
      <c r="F19" s="5" t="str">
        <f>IF($B19="N/A","N/A",IF(E19&gt;1,"Yes","No"))</f>
        <v>Yes</v>
      </c>
      <c r="G19" s="5">
        <v>3.3460720504000001</v>
      </c>
      <c r="H19" s="5" t="str">
        <f>IF($B19="N/A","N/A",IF(G19&gt;1,"Yes","No"))</f>
        <v>Yes</v>
      </c>
      <c r="I19" s="6">
        <v>46.37</v>
      </c>
      <c r="J19" s="6">
        <v>-48.1</v>
      </c>
      <c r="K19" s="105" t="str">
        <f t="shared" si="0"/>
        <v>No</v>
      </c>
    </row>
    <row r="20" spans="1:11" x14ac:dyDescent="0.2">
      <c r="A20" s="124" t="s">
        <v>857</v>
      </c>
      <c r="B20" s="22" t="s">
        <v>213</v>
      </c>
      <c r="C20" s="59">
        <v>113.38153570999999</v>
      </c>
      <c r="D20" s="5" t="str">
        <f>IF($B20="N/A","N/A",IF(C20&gt;15,"No",IF(C20&lt;-15,"No","Yes")))</f>
        <v>N/A</v>
      </c>
      <c r="E20" s="24">
        <v>85.843000040999996</v>
      </c>
      <c r="F20" s="5" t="str">
        <f>IF($B20="N/A","N/A",IF(E20&gt;15,"No",IF(E20&lt;-15,"No","Yes")))</f>
        <v>N/A</v>
      </c>
      <c r="G20" s="24">
        <v>86.518796911999999</v>
      </c>
      <c r="H20" s="5" t="str">
        <f>IF($B20="N/A","N/A",IF(G20&gt;15,"No",IF(G20&lt;-15,"No","Yes")))</f>
        <v>N/A</v>
      </c>
      <c r="I20" s="6">
        <v>-24.3</v>
      </c>
      <c r="J20" s="6">
        <v>0.78720000000000001</v>
      </c>
      <c r="K20" s="105" t="str">
        <f t="shared" si="0"/>
        <v>Yes</v>
      </c>
    </row>
    <row r="21" spans="1:11" x14ac:dyDescent="0.2">
      <c r="A21" s="124" t="s">
        <v>34</v>
      </c>
      <c r="B21" s="22" t="s">
        <v>213</v>
      </c>
      <c r="C21" s="70">
        <v>65.456265197999997</v>
      </c>
      <c r="D21" s="5" t="str">
        <f>IF($B21="N/A","N/A",IF(C21&gt;15,"No",IF(C21&lt;-15,"No","Yes")))</f>
        <v>N/A</v>
      </c>
      <c r="E21" s="71">
        <v>53.059841646999999</v>
      </c>
      <c r="F21" s="5" t="str">
        <f>IF($B21="N/A","N/A",IF(E21&gt;15,"No",IF(E21&lt;-15,"No","Yes")))</f>
        <v>N/A</v>
      </c>
      <c r="G21" s="71">
        <v>30.334524742999999</v>
      </c>
      <c r="H21" s="5" t="str">
        <f>IF($B21="N/A","N/A",IF(G21&gt;15,"No",IF(G21&lt;-15,"No","Yes")))</f>
        <v>N/A</v>
      </c>
      <c r="I21" s="6">
        <v>-18.899999999999999</v>
      </c>
      <c r="J21" s="6">
        <v>-42.8</v>
      </c>
      <c r="K21" s="105" t="str">
        <f t="shared" si="0"/>
        <v>No</v>
      </c>
    </row>
    <row r="22" spans="1:11" x14ac:dyDescent="0.2">
      <c r="A22" s="124" t="s">
        <v>1684</v>
      </c>
      <c r="B22" s="22" t="s">
        <v>213</v>
      </c>
      <c r="C22" s="70">
        <v>2.4029871247000001</v>
      </c>
      <c r="D22" s="5" t="str">
        <f>IF($B22="N/A","N/A",IF(C22&gt;15,"No",IF(C22&lt;-15,"No","Yes")))</f>
        <v>N/A</v>
      </c>
      <c r="E22" s="71">
        <v>3.8709594932</v>
      </c>
      <c r="F22" s="5" t="str">
        <f>IF($B22="N/A","N/A",IF(E22&gt;15,"No",IF(E22&lt;-15,"No","Yes")))</f>
        <v>N/A</v>
      </c>
      <c r="G22" s="71">
        <v>1.9835172668000001</v>
      </c>
      <c r="H22" s="5" t="str">
        <f>IF($B22="N/A","N/A",IF(G22&gt;15,"No",IF(G22&lt;-15,"No","Yes")))</f>
        <v>N/A</v>
      </c>
      <c r="I22" s="6">
        <v>61.09</v>
      </c>
      <c r="J22" s="6">
        <v>-48.8</v>
      </c>
      <c r="K22" s="105" t="str">
        <f t="shared" si="0"/>
        <v>No</v>
      </c>
    </row>
    <row r="23" spans="1:11" x14ac:dyDescent="0.2">
      <c r="A23" s="124" t="s">
        <v>35</v>
      </c>
      <c r="B23" s="22" t="s">
        <v>213</v>
      </c>
      <c r="C23" s="70">
        <v>0</v>
      </c>
      <c r="D23" s="5" t="str">
        <f>IF($B23="N/A","N/A",IF(C23&gt;15,"No",IF(C23&lt;-15,"No","Yes")))</f>
        <v>N/A</v>
      </c>
      <c r="E23" s="71">
        <v>0</v>
      </c>
      <c r="F23" s="5" t="str">
        <f>IF($B23="N/A","N/A",IF(E23&gt;15,"No",IF(E23&lt;-15,"No","Yes")))</f>
        <v>N/A</v>
      </c>
      <c r="G23" s="71">
        <v>2.4209009999999998E-6</v>
      </c>
      <c r="H23" s="5" t="str">
        <f>IF($B23="N/A","N/A",IF(G23&gt;15,"No",IF(G23&lt;-15,"No","Yes")))</f>
        <v>N/A</v>
      </c>
      <c r="I23" s="6" t="s">
        <v>1750</v>
      </c>
      <c r="J23" s="6" t="s">
        <v>1750</v>
      </c>
      <c r="K23" s="105" t="str">
        <f t="shared" si="0"/>
        <v>N/A</v>
      </c>
    </row>
    <row r="24" spans="1:11" x14ac:dyDescent="0.2">
      <c r="A24" s="124" t="s">
        <v>858</v>
      </c>
      <c r="B24" s="22" t="s">
        <v>243</v>
      </c>
      <c r="C24" s="59">
        <v>62.873498589</v>
      </c>
      <c r="D24" s="5" t="str">
        <f>IF($B24="N/A","N/A",IF(C24&gt;300,"No",IF(C24&lt;75,"No","Yes")))</f>
        <v>No</v>
      </c>
      <c r="E24" s="24">
        <v>150.41521222</v>
      </c>
      <c r="F24" s="5" t="str">
        <f>IF($B24="N/A","N/A",IF(E24&gt;300,"No",IF(E24&lt;75,"No","Yes")))</f>
        <v>Yes</v>
      </c>
      <c r="G24" s="24">
        <v>284.47709522000002</v>
      </c>
      <c r="H24" s="5" t="str">
        <f>IF($B24="N/A","N/A",IF(G24&gt;300,"No",IF(G24&lt;75,"No","Yes")))</f>
        <v>Yes</v>
      </c>
      <c r="I24" s="6">
        <v>139.19999999999999</v>
      </c>
      <c r="J24" s="6">
        <v>89.13</v>
      </c>
      <c r="K24" s="105" t="str">
        <f t="shared" si="0"/>
        <v>No</v>
      </c>
    </row>
    <row r="25" spans="1:11" x14ac:dyDescent="0.2">
      <c r="A25" s="124" t="s">
        <v>859</v>
      </c>
      <c r="B25" s="22" t="s">
        <v>244</v>
      </c>
      <c r="C25" s="59">
        <v>8.7837127059999993</v>
      </c>
      <c r="D25" s="5" t="str">
        <f>IF($B25="N/A","N/A",IF(C25&gt;250,"No",IF(C25&lt;20,"No","Yes")))</f>
        <v>No</v>
      </c>
      <c r="E25" s="24">
        <v>7.4124788212999997</v>
      </c>
      <c r="F25" s="5" t="str">
        <f>IF($B25="N/A","N/A",IF(E25&gt;250,"No",IF(E25&lt;20,"No","Yes")))</f>
        <v>No</v>
      </c>
      <c r="G25" s="24">
        <v>11.329083926999999</v>
      </c>
      <c r="H25" s="5" t="str">
        <f>IF($B25="N/A","N/A",IF(G25&gt;250,"No",IF(G25&lt;20,"No","Yes")))</f>
        <v>No</v>
      </c>
      <c r="I25" s="6">
        <v>-15.6</v>
      </c>
      <c r="J25" s="6">
        <v>52.84</v>
      </c>
      <c r="K25" s="105" t="str">
        <f t="shared" si="0"/>
        <v>No</v>
      </c>
    </row>
    <row r="26" spans="1:11" x14ac:dyDescent="0.2">
      <c r="A26" s="124" t="s">
        <v>860</v>
      </c>
      <c r="B26" s="22" t="s">
        <v>245</v>
      </c>
      <c r="C26" s="59" t="s">
        <v>1750</v>
      </c>
      <c r="D26" s="5" t="str">
        <f>IF($B26="N/A","N/A",IF(C26&gt;5,"No",IF(C26&lt;3,"No","Yes")))</f>
        <v>No</v>
      </c>
      <c r="E26" s="24" t="s">
        <v>1750</v>
      </c>
      <c r="F26" s="5" t="str">
        <f>IF($B26="N/A","N/A",IF(E26&gt;5,"No",IF(E26&lt;3,"No","Yes")))</f>
        <v>No</v>
      </c>
      <c r="G26" s="24">
        <v>339</v>
      </c>
      <c r="H26" s="5" t="str">
        <f>IF($B26="N/A","N/A",IF(G26&gt;5,"No",IF(G26&lt;3,"No","Yes")))</f>
        <v>No</v>
      </c>
      <c r="I26" s="6" t="s">
        <v>1750</v>
      </c>
      <c r="J26" s="6" t="s">
        <v>1750</v>
      </c>
      <c r="K26" s="105" t="str">
        <f t="shared" si="0"/>
        <v>N/A</v>
      </c>
    </row>
    <row r="27" spans="1:11" x14ac:dyDescent="0.2">
      <c r="A27" s="124" t="s">
        <v>131</v>
      </c>
      <c r="B27" s="22" t="s">
        <v>213</v>
      </c>
      <c r="C27" s="56">
        <v>3871473</v>
      </c>
      <c r="D27" s="22" t="s">
        <v>213</v>
      </c>
      <c r="E27" s="23">
        <v>3044666</v>
      </c>
      <c r="F27" s="22" t="s">
        <v>213</v>
      </c>
      <c r="G27" s="23">
        <v>1819668</v>
      </c>
      <c r="H27" s="5" t="str">
        <f>IF($B27="N/A","N/A",IF(G27&gt;15,"No",IF(G27&lt;-15,"No","Yes")))</f>
        <v>N/A</v>
      </c>
      <c r="I27" s="6">
        <v>-21.4</v>
      </c>
      <c r="J27" s="6">
        <v>-40.200000000000003</v>
      </c>
      <c r="K27" s="105" t="str">
        <f t="shared" si="0"/>
        <v>No</v>
      </c>
    </row>
    <row r="28" spans="1:11" x14ac:dyDescent="0.2">
      <c r="A28" s="124" t="s">
        <v>346</v>
      </c>
      <c r="B28" s="22" t="s">
        <v>213</v>
      </c>
      <c r="C28" s="57">
        <v>0.7964558142</v>
      </c>
      <c r="D28" s="22" t="s">
        <v>213</v>
      </c>
      <c r="E28" s="4">
        <v>0.64098749769999996</v>
      </c>
      <c r="F28" s="22" t="s">
        <v>213</v>
      </c>
      <c r="G28" s="4">
        <v>0.4557583596</v>
      </c>
      <c r="H28" s="5" t="str">
        <f>IF($B28="N/A","N/A",IF(G28&gt;15,"No",IF(G28&lt;-15,"No","Yes")))</f>
        <v>N/A</v>
      </c>
      <c r="I28" s="6">
        <v>-19.5</v>
      </c>
      <c r="J28" s="6">
        <v>-28.9</v>
      </c>
      <c r="K28" s="105" t="str">
        <f t="shared" si="0"/>
        <v>Yes</v>
      </c>
    </row>
    <row r="29" spans="1:11" ht="25.5" x14ac:dyDescent="0.2">
      <c r="A29" s="124" t="s">
        <v>836</v>
      </c>
      <c r="B29" s="22" t="s">
        <v>213</v>
      </c>
      <c r="C29" s="24">
        <v>56.051000485000003</v>
      </c>
      <c r="D29" s="22" t="s">
        <v>213</v>
      </c>
      <c r="E29" s="24">
        <v>68.116429190999995</v>
      </c>
      <c r="F29" s="22" t="s">
        <v>213</v>
      </c>
      <c r="G29" s="24">
        <v>70.317954704000002</v>
      </c>
      <c r="H29" s="22" t="s">
        <v>213</v>
      </c>
      <c r="I29" s="6">
        <v>21.53</v>
      </c>
      <c r="J29" s="6">
        <v>3.2320000000000002</v>
      </c>
      <c r="K29" s="105" t="str">
        <f t="shared" si="0"/>
        <v>Yes</v>
      </c>
    </row>
    <row r="30" spans="1:11" x14ac:dyDescent="0.2">
      <c r="A30" s="124" t="s">
        <v>27</v>
      </c>
      <c r="B30" s="22" t="s">
        <v>217</v>
      </c>
      <c r="C30" s="23">
        <v>49</v>
      </c>
      <c r="D30" s="5" t="str">
        <f>IF($B30="N/A","N/A",IF(C30="N/A","N/A",IF(C30=0,"Yes","No")))</f>
        <v>No</v>
      </c>
      <c r="E30" s="23">
        <v>38</v>
      </c>
      <c r="F30" s="5" t="str">
        <f>IF($B30="N/A","N/A",IF(E30="N/A","N/A",IF(E30=0,"Yes","No")))</f>
        <v>No</v>
      </c>
      <c r="G30" s="23">
        <v>33</v>
      </c>
      <c r="H30" s="5" t="str">
        <f>IF($B30="N/A","N/A",IF(G30=0,"Yes","No"))</f>
        <v>No</v>
      </c>
      <c r="I30" s="6">
        <v>-22.4</v>
      </c>
      <c r="J30" s="6">
        <v>-13.2</v>
      </c>
      <c r="K30" s="105" t="str">
        <f t="shared" si="0"/>
        <v>Yes</v>
      </c>
    </row>
    <row r="31" spans="1:11" x14ac:dyDescent="0.2">
      <c r="A31" s="124" t="s">
        <v>206</v>
      </c>
      <c r="B31" s="72" t="s">
        <v>213</v>
      </c>
      <c r="C31" s="56">
        <v>241883824</v>
      </c>
      <c r="D31" s="5" t="str">
        <f t="shared" ref="D31:F50" si="4">IF($B31="N/A","N/A",IF(C31&lt;0,"No","Yes"))</f>
        <v>N/A</v>
      </c>
      <c r="E31" s="56">
        <v>184342620</v>
      </c>
      <c r="F31" s="5" t="str">
        <f t="shared" si="4"/>
        <v>N/A</v>
      </c>
      <c r="G31" s="56">
        <v>62651313</v>
      </c>
      <c r="H31" s="5" t="str">
        <f t="shared" ref="H31:H50" si="5">IF($B31="N/A","N/A",IF(G31&lt;0,"No","Yes"))</f>
        <v>N/A</v>
      </c>
      <c r="I31" s="6">
        <v>-23.8</v>
      </c>
      <c r="J31" s="6">
        <v>-66</v>
      </c>
      <c r="K31" s="105" t="str">
        <f t="shared" si="0"/>
        <v>No</v>
      </c>
    </row>
    <row r="32" spans="1:11" ht="25.5" x14ac:dyDescent="0.2">
      <c r="A32" s="128" t="s">
        <v>654</v>
      </c>
      <c r="B32" s="72" t="s">
        <v>213</v>
      </c>
      <c r="C32" s="57">
        <v>99.493865286000002</v>
      </c>
      <c r="D32" s="5" t="str">
        <f t="shared" si="4"/>
        <v>N/A</v>
      </c>
      <c r="E32" s="57">
        <v>99.636839815000002</v>
      </c>
      <c r="F32" s="5" t="str">
        <f t="shared" si="4"/>
        <v>N/A</v>
      </c>
      <c r="G32" s="57">
        <v>99.941407452999997</v>
      </c>
      <c r="H32" s="5" t="str">
        <f t="shared" si="5"/>
        <v>N/A</v>
      </c>
      <c r="I32" s="6">
        <v>0.14369999999999999</v>
      </c>
      <c r="J32" s="6">
        <v>0.30570000000000003</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0.50613471369999996</v>
      </c>
      <c r="D35" s="5" t="str">
        <f t="shared" si="4"/>
        <v>N/A</v>
      </c>
      <c r="E35" s="57">
        <v>0.36316018509999998</v>
      </c>
      <c r="F35" s="5" t="str">
        <f t="shared" si="4"/>
        <v>N/A</v>
      </c>
      <c r="G35" s="57">
        <v>5.8592547000000002E-2</v>
      </c>
      <c r="H35" s="5" t="str">
        <f t="shared" si="5"/>
        <v>N/A</v>
      </c>
      <c r="I35" s="6">
        <v>-28.2</v>
      </c>
      <c r="J35" s="6">
        <v>-83.9</v>
      </c>
      <c r="K35" s="105" t="str">
        <f t="shared" si="0"/>
        <v>No</v>
      </c>
    </row>
    <row r="36" spans="1:11" x14ac:dyDescent="0.2">
      <c r="A36" s="128" t="s">
        <v>349</v>
      </c>
      <c r="B36" s="72" t="s">
        <v>213</v>
      </c>
      <c r="C36" s="56">
        <v>8879879</v>
      </c>
      <c r="D36" s="5" t="str">
        <f t="shared" si="4"/>
        <v>N/A</v>
      </c>
      <c r="E36" s="56">
        <v>13448642</v>
      </c>
      <c r="F36" s="5" t="str">
        <f t="shared" si="4"/>
        <v>N/A</v>
      </c>
      <c r="G36" s="56">
        <v>4096651</v>
      </c>
      <c r="H36" s="5" t="str">
        <f t="shared" si="5"/>
        <v>N/A</v>
      </c>
      <c r="I36" s="6">
        <v>51.45</v>
      </c>
      <c r="J36" s="6">
        <v>-69.5</v>
      </c>
      <c r="K36" s="105" t="str">
        <f t="shared" si="0"/>
        <v>No</v>
      </c>
    </row>
    <row r="37" spans="1:11" x14ac:dyDescent="0.2">
      <c r="A37" s="128" t="s">
        <v>658</v>
      </c>
      <c r="B37" s="72" t="s">
        <v>213</v>
      </c>
      <c r="C37" s="57">
        <v>99.264753494999994</v>
      </c>
      <c r="D37" s="5" t="str">
        <f t="shared" si="4"/>
        <v>N/A</v>
      </c>
      <c r="E37" s="57">
        <v>99.379840729999998</v>
      </c>
      <c r="F37" s="5" t="str">
        <f t="shared" si="4"/>
        <v>N/A</v>
      </c>
      <c r="G37" s="57">
        <v>99.753286282000005</v>
      </c>
      <c r="H37" s="5" t="str">
        <f t="shared" si="5"/>
        <v>N/A</v>
      </c>
      <c r="I37" s="6">
        <v>0.1159</v>
      </c>
      <c r="J37" s="6">
        <v>0.37580000000000002</v>
      </c>
      <c r="K37" s="105" t="str">
        <f t="shared" si="0"/>
        <v>Yes</v>
      </c>
    </row>
    <row r="38" spans="1:11" x14ac:dyDescent="0.2">
      <c r="A38" s="128" t="s">
        <v>659</v>
      </c>
      <c r="B38" s="72" t="s">
        <v>213</v>
      </c>
      <c r="C38" s="57">
        <v>0</v>
      </c>
      <c r="D38" s="5" t="str">
        <f t="shared" si="4"/>
        <v>N/A</v>
      </c>
      <c r="E38" s="57">
        <v>0</v>
      </c>
      <c r="F38" s="5" t="str">
        <f t="shared" si="4"/>
        <v>N/A</v>
      </c>
      <c r="G38" s="57">
        <v>0</v>
      </c>
      <c r="H38" s="5" t="str">
        <f t="shared" si="5"/>
        <v>N/A</v>
      </c>
      <c r="I38" s="6" t="s">
        <v>1750</v>
      </c>
      <c r="J38" s="6" t="s">
        <v>1750</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0.1968945748</v>
      </c>
      <c r="D41" s="5" t="str">
        <f t="shared" si="4"/>
        <v>N/A</v>
      </c>
      <c r="E41" s="57">
        <v>0.1274255051</v>
      </c>
      <c r="F41" s="5" t="str">
        <f t="shared" si="4"/>
        <v>N/A</v>
      </c>
      <c r="G41" s="57">
        <v>1.29862173E-2</v>
      </c>
      <c r="H41" s="5" t="str">
        <f t="shared" si="5"/>
        <v>N/A</v>
      </c>
      <c r="I41" s="6">
        <v>-35.299999999999997</v>
      </c>
      <c r="J41" s="6">
        <v>-89.8</v>
      </c>
      <c r="K41" s="105" t="str">
        <f t="shared" si="0"/>
        <v>No</v>
      </c>
    </row>
    <row r="42" spans="1:11" x14ac:dyDescent="0.2">
      <c r="A42" s="128" t="s">
        <v>663</v>
      </c>
      <c r="B42" s="72" t="s">
        <v>213</v>
      </c>
      <c r="C42" s="57">
        <v>99.461648069999995</v>
      </c>
      <c r="D42" s="5" t="str">
        <f t="shared" si="4"/>
        <v>N/A</v>
      </c>
      <c r="E42" s="57">
        <v>99.507266236000007</v>
      </c>
      <c r="F42" s="5" t="str">
        <f t="shared" si="4"/>
        <v>N/A</v>
      </c>
      <c r="G42" s="57">
        <v>99.766272498999996</v>
      </c>
      <c r="H42" s="5" t="str">
        <f t="shared" si="5"/>
        <v>N/A</v>
      </c>
      <c r="I42" s="6">
        <v>4.5900000000000003E-2</v>
      </c>
      <c r="J42" s="6">
        <v>0.26029999999999998</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0.14248223730000001</v>
      </c>
      <c r="H44" s="5" t="str">
        <f t="shared" si="5"/>
        <v>N/A</v>
      </c>
      <c r="I44" s="6" t="s">
        <v>1750</v>
      </c>
      <c r="J44" s="6" t="s">
        <v>1750</v>
      </c>
      <c r="K44" s="105" t="str">
        <f t="shared" si="0"/>
        <v>N/A</v>
      </c>
    </row>
    <row r="45" spans="1:11" x14ac:dyDescent="0.2">
      <c r="A45" s="128" t="s">
        <v>666</v>
      </c>
      <c r="B45" s="72" t="s">
        <v>213</v>
      </c>
      <c r="C45" s="57">
        <v>0.53835193020000005</v>
      </c>
      <c r="D45" s="5" t="str">
        <f t="shared" si="4"/>
        <v>N/A</v>
      </c>
      <c r="E45" s="57">
        <v>0.4927337645</v>
      </c>
      <c r="F45" s="5" t="str">
        <f t="shared" si="4"/>
        <v>N/A</v>
      </c>
      <c r="G45" s="57">
        <v>9.1245263500000007E-2</v>
      </c>
      <c r="H45" s="5" t="str">
        <f t="shared" si="5"/>
        <v>N/A</v>
      </c>
      <c r="I45" s="6">
        <v>-8.4700000000000006</v>
      </c>
      <c r="J45" s="6">
        <v>-81.5</v>
      </c>
      <c r="K45" s="105" t="str">
        <f t="shared" si="0"/>
        <v>No</v>
      </c>
    </row>
    <row r="46" spans="1:11" x14ac:dyDescent="0.2">
      <c r="A46" s="128" t="s">
        <v>350</v>
      </c>
      <c r="B46" s="72" t="s">
        <v>213</v>
      </c>
      <c r="C46" s="56">
        <v>0</v>
      </c>
      <c r="D46" s="5" t="str">
        <f t="shared" si="4"/>
        <v>N/A</v>
      </c>
      <c r="E46" s="56">
        <v>0</v>
      </c>
      <c r="F46" s="5" t="str">
        <f t="shared" si="4"/>
        <v>N/A</v>
      </c>
      <c r="G46" s="56">
        <v>11</v>
      </c>
      <c r="H46" s="5" t="str">
        <f t="shared" si="5"/>
        <v>N/A</v>
      </c>
      <c r="I46" s="6" t="s">
        <v>1750</v>
      </c>
      <c r="J46" s="6" t="s">
        <v>1750</v>
      </c>
      <c r="K46" s="105" t="str">
        <f t="shared" si="0"/>
        <v>N/A</v>
      </c>
    </row>
    <row r="47" spans="1:11" x14ac:dyDescent="0.2">
      <c r="A47" s="128" t="s">
        <v>667</v>
      </c>
      <c r="B47" s="72" t="s">
        <v>213</v>
      </c>
      <c r="C47" s="57" t="s">
        <v>1750</v>
      </c>
      <c r="D47" s="5" t="str">
        <f t="shared" si="4"/>
        <v>N/A</v>
      </c>
      <c r="E47" s="57" t="s">
        <v>1750</v>
      </c>
      <c r="F47" s="5" t="str">
        <f t="shared" si="4"/>
        <v>N/A</v>
      </c>
      <c r="G47" s="57">
        <v>100</v>
      </c>
      <c r="H47" s="5" t="str">
        <f t="shared" si="5"/>
        <v>N/A</v>
      </c>
      <c r="I47" s="6" t="s">
        <v>1750</v>
      </c>
      <c r="J47" s="6" t="s">
        <v>1750</v>
      </c>
      <c r="K47" s="105" t="str">
        <f t="shared" si="0"/>
        <v>N/A</v>
      </c>
    </row>
    <row r="48" spans="1:11" x14ac:dyDescent="0.2">
      <c r="A48" s="128" t="s">
        <v>668</v>
      </c>
      <c r="B48" s="72" t="s">
        <v>213</v>
      </c>
      <c r="C48" s="57" t="s">
        <v>1750</v>
      </c>
      <c r="D48" s="5" t="str">
        <f t="shared" si="4"/>
        <v>N/A</v>
      </c>
      <c r="E48" s="57" t="s">
        <v>1750</v>
      </c>
      <c r="F48" s="5" t="str">
        <f t="shared" si="4"/>
        <v>N/A</v>
      </c>
      <c r="G48" s="57">
        <v>0</v>
      </c>
      <c r="H48" s="5" t="str">
        <f t="shared" si="5"/>
        <v>N/A</v>
      </c>
      <c r="I48" s="6" t="s">
        <v>1750</v>
      </c>
      <c r="J48" s="6" t="s">
        <v>1750</v>
      </c>
      <c r="K48" s="105" t="str">
        <f t="shared" si="0"/>
        <v>N/A</v>
      </c>
    </row>
    <row r="49" spans="1:11" x14ac:dyDescent="0.2">
      <c r="A49" s="128" t="s">
        <v>669</v>
      </c>
      <c r="B49" s="72" t="s">
        <v>213</v>
      </c>
      <c r="C49" s="57" t="s">
        <v>1750</v>
      </c>
      <c r="D49" s="5" t="str">
        <f t="shared" si="4"/>
        <v>N/A</v>
      </c>
      <c r="E49" s="57" t="s">
        <v>1750</v>
      </c>
      <c r="F49" s="5" t="str">
        <f t="shared" si="4"/>
        <v>N/A</v>
      </c>
      <c r="G49" s="57">
        <v>0</v>
      </c>
      <c r="H49" s="5" t="str">
        <f t="shared" si="5"/>
        <v>N/A</v>
      </c>
      <c r="I49" s="6" t="s">
        <v>1750</v>
      </c>
      <c r="J49" s="6" t="s">
        <v>1750</v>
      </c>
      <c r="K49" s="105" t="str">
        <f t="shared" si="0"/>
        <v>N/A</v>
      </c>
    </row>
    <row r="50" spans="1:11" x14ac:dyDescent="0.2">
      <c r="A50" s="128" t="s">
        <v>670</v>
      </c>
      <c r="B50" s="72" t="s">
        <v>213</v>
      </c>
      <c r="C50" s="57" t="s">
        <v>1750</v>
      </c>
      <c r="D50" s="5" t="str">
        <f t="shared" si="4"/>
        <v>N/A</v>
      </c>
      <c r="E50" s="57" t="s">
        <v>1750</v>
      </c>
      <c r="F50" s="5" t="str">
        <f t="shared" si="4"/>
        <v>N/A</v>
      </c>
      <c r="G50" s="57">
        <v>0</v>
      </c>
      <c r="H50" s="5" t="str">
        <f t="shared" si="5"/>
        <v>N/A</v>
      </c>
      <c r="I50" s="6" t="s">
        <v>1750</v>
      </c>
      <c r="J50" s="6" t="s">
        <v>1750</v>
      </c>
      <c r="K50" s="105" t="str">
        <f t="shared" si="0"/>
        <v>N/A</v>
      </c>
    </row>
    <row r="51" spans="1:11" x14ac:dyDescent="0.2">
      <c r="A51" s="128" t="s">
        <v>351</v>
      </c>
      <c r="B51" s="22" t="s">
        <v>213</v>
      </c>
      <c r="C51" s="56">
        <v>116552584</v>
      </c>
      <c r="D51" s="22" t="s">
        <v>213</v>
      </c>
      <c r="E51" s="23">
        <v>127572168</v>
      </c>
      <c r="F51" s="22" t="s">
        <v>213</v>
      </c>
      <c r="G51" s="23">
        <v>192713816</v>
      </c>
      <c r="H51" s="22" t="s">
        <v>213</v>
      </c>
      <c r="I51" s="6">
        <v>9.4550000000000001</v>
      </c>
      <c r="J51" s="6">
        <v>51.06</v>
      </c>
      <c r="K51" s="105" t="str">
        <f t="shared" si="0"/>
        <v>No</v>
      </c>
    </row>
    <row r="52" spans="1:11" x14ac:dyDescent="0.2">
      <c r="A52" s="128" t="s">
        <v>352</v>
      </c>
      <c r="B52" s="22" t="s">
        <v>213</v>
      </c>
      <c r="C52" s="57">
        <v>84.245141231999995</v>
      </c>
      <c r="D52" s="5" t="str">
        <f t="shared" ref="D52:D54" si="6">IF($B52="N/A","N/A",IF(C52&gt;15,"No",IF(C52&lt;-15,"No","Yes")))</f>
        <v>N/A</v>
      </c>
      <c r="E52" s="4">
        <v>97.625963368000001</v>
      </c>
      <c r="F52" s="5" t="str">
        <f t="shared" ref="F52:F54" si="7">IF($B52="N/A","N/A",IF(E52&gt;15,"No",IF(E52&lt;-15,"No","Yes")))</f>
        <v>N/A</v>
      </c>
      <c r="G52" s="4">
        <v>98.968238997</v>
      </c>
      <c r="H52" s="5" t="str">
        <f t="shared" ref="H52:H54" si="8">IF($B52="N/A","N/A",IF(G52&gt;15,"No",IF(G52&lt;-15,"No","Yes")))</f>
        <v>N/A</v>
      </c>
      <c r="I52" s="6">
        <v>15.88</v>
      </c>
      <c r="J52" s="6">
        <v>1.375</v>
      </c>
      <c r="K52" s="105" t="str">
        <f t="shared" si="0"/>
        <v>Yes</v>
      </c>
    </row>
    <row r="53" spans="1:11" x14ac:dyDescent="0.2">
      <c r="A53" s="128" t="s">
        <v>353</v>
      </c>
      <c r="B53" s="22" t="s">
        <v>213</v>
      </c>
      <c r="C53" s="57">
        <v>1.3938249537</v>
      </c>
      <c r="D53" s="5" t="str">
        <f t="shared" si="6"/>
        <v>N/A</v>
      </c>
      <c r="E53" s="4">
        <v>1.5906259428</v>
      </c>
      <c r="F53" s="5" t="str">
        <f t="shared" si="7"/>
        <v>N/A</v>
      </c>
      <c r="G53" s="4">
        <v>0.94561097790000004</v>
      </c>
      <c r="H53" s="5" t="str">
        <f t="shared" si="8"/>
        <v>N/A</v>
      </c>
      <c r="I53" s="6">
        <v>14.12</v>
      </c>
      <c r="J53" s="6">
        <v>-40.6</v>
      </c>
      <c r="K53" s="105" t="str">
        <f t="shared" si="0"/>
        <v>No</v>
      </c>
    </row>
    <row r="54" spans="1:11" x14ac:dyDescent="0.2">
      <c r="A54" s="129" t="s">
        <v>354</v>
      </c>
      <c r="B54" s="113" t="s">
        <v>213</v>
      </c>
      <c r="C54" s="130">
        <v>14.116902805</v>
      </c>
      <c r="D54" s="114" t="str">
        <f t="shared" si="6"/>
        <v>N/A</v>
      </c>
      <c r="E54" s="118">
        <v>0.62652458799999999</v>
      </c>
      <c r="F54" s="114" t="str">
        <f t="shared" si="7"/>
        <v>N/A</v>
      </c>
      <c r="G54" s="118">
        <v>7.2648138500000001E-2</v>
      </c>
      <c r="H54" s="114" t="str">
        <f t="shared" si="8"/>
        <v>N/A</v>
      </c>
      <c r="I54" s="115">
        <v>-95.6</v>
      </c>
      <c r="J54" s="115">
        <v>-88.4</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114642718</v>
      </c>
      <c r="D6" s="5" t="str">
        <f>IF($B6="N/A","N/A",IF(C6&gt;15,"No",IF(C6&lt;-15,"No","Yes")))</f>
        <v>N/A</v>
      </c>
      <c r="E6" s="23">
        <v>144965869</v>
      </c>
      <c r="F6" s="5" t="str">
        <f>IF($B6="N/A","N/A",IF(E6&gt;15,"No",IF(E6&lt;-15,"No","Yes")))</f>
        <v>N/A</v>
      </c>
      <c r="G6" s="23">
        <v>137850682</v>
      </c>
      <c r="H6" s="5" t="str">
        <f>IF($B6="N/A","N/A",IF(G6&gt;15,"No",IF(G6&lt;-15,"No","Yes")))</f>
        <v>N/A</v>
      </c>
      <c r="I6" s="6">
        <v>26.45</v>
      </c>
      <c r="J6" s="6">
        <v>-4.91</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16.036091363000001</v>
      </c>
      <c r="D9" s="5" t="str">
        <f t="shared" ref="D9:D15" si="1">IF($B9="N/A","N/A",IF(C9&gt;15,"No",IF(C9&lt;-15,"No","Yes")))</f>
        <v>N/A</v>
      </c>
      <c r="E9" s="4">
        <v>13.490516861</v>
      </c>
      <c r="F9" s="5" t="str">
        <f t="shared" ref="F9:F15" si="2">IF($B9="N/A","N/A",IF(E9&gt;15,"No",IF(E9&lt;-15,"No","Yes")))</f>
        <v>N/A</v>
      </c>
      <c r="G9" s="4">
        <v>14.925606969</v>
      </c>
      <c r="H9" s="5" t="str">
        <f t="shared" ref="H9:H15" si="3">IF($B9="N/A","N/A",IF(G9&gt;15,"No",IF(G9&lt;-15,"No","Yes")))</f>
        <v>N/A</v>
      </c>
      <c r="I9" s="6">
        <v>-15.9</v>
      </c>
      <c r="J9" s="6">
        <v>10.64</v>
      </c>
      <c r="K9" s="105" t="str">
        <f t="shared" si="0"/>
        <v>Yes</v>
      </c>
    </row>
    <row r="10" spans="1:11" x14ac:dyDescent="0.2">
      <c r="A10" s="124" t="s">
        <v>36</v>
      </c>
      <c r="B10" s="22" t="s">
        <v>213</v>
      </c>
      <c r="C10" s="57">
        <v>2.61413975E-2</v>
      </c>
      <c r="D10" s="5" t="str">
        <f t="shared" si="1"/>
        <v>N/A</v>
      </c>
      <c r="E10" s="4">
        <v>1.7947503300000001E-2</v>
      </c>
      <c r="F10" s="5" t="str">
        <f t="shared" si="2"/>
        <v>N/A</v>
      </c>
      <c r="G10" s="4">
        <v>9.1259488999999999E-3</v>
      </c>
      <c r="H10" s="5" t="str">
        <f t="shared" si="3"/>
        <v>N/A</v>
      </c>
      <c r="I10" s="6">
        <v>-31.3</v>
      </c>
      <c r="J10" s="6">
        <v>-49.2</v>
      </c>
      <c r="K10" s="105" t="str">
        <f t="shared" si="0"/>
        <v>No</v>
      </c>
    </row>
    <row r="11" spans="1:11" x14ac:dyDescent="0.2">
      <c r="A11" s="124" t="s">
        <v>37</v>
      </c>
      <c r="B11" s="22" t="s">
        <v>213</v>
      </c>
      <c r="C11" s="57">
        <v>3.6031770832999999</v>
      </c>
      <c r="D11" s="5" t="str">
        <f t="shared" si="1"/>
        <v>N/A</v>
      </c>
      <c r="E11" s="4">
        <v>4.1083847469999997</v>
      </c>
      <c r="F11" s="5" t="str">
        <f t="shared" si="2"/>
        <v>N/A</v>
      </c>
      <c r="G11" s="4">
        <v>43.398152746999997</v>
      </c>
      <c r="H11" s="5" t="str">
        <f t="shared" si="3"/>
        <v>N/A</v>
      </c>
      <c r="I11" s="6">
        <v>14.02</v>
      </c>
      <c r="J11" s="6">
        <v>956.3</v>
      </c>
      <c r="K11" s="105" t="str">
        <f t="shared" si="0"/>
        <v>No</v>
      </c>
    </row>
    <row r="12" spans="1:11" x14ac:dyDescent="0.2">
      <c r="A12" s="124" t="s">
        <v>38</v>
      </c>
      <c r="B12" s="22" t="s">
        <v>213</v>
      </c>
      <c r="C12" s="57">
        <v>16.867953748000001</v>
      </c>
      <c r="D12" s="5" t="str">
        <f t="shared" si="1"/>
        <v>N/A</v>
      </c>
      <c r="E12" s="4">
        <v>14.088951682999999</v>
      </c>
      <c r="F12" s="5" t="str">
        <f t="shared" si="2"/>
        <v>N/A</v>
      </c>
      <c r="G12" s="4">
        <v>15.306935216999999</v>
      </c>
      <c r="H12" s="5" t="str">
        <f t="shared" si="3"/>
        <v>N/A</v>
      </c>
      <c r="I12" s="6">
        <v>-16.5</v>
      </c>
      <c r="J12" s="6">
        <v>8.6449999999999996</v>
      </c>
      <c r="K12" s="105" t="str">
        <f t="shared" si="0"/>
        <v>Yes</v>
      </c>
    </row>
    <row r="13" spans="1:11" x14ac:dyDescent="0.2">
      <c r="A13" s="124" t="s">
        <v>861</v>
      </c>
      <c r="B13" s="22" t="s">
        <v>213</v>
      </c>
      <c r="C13" s="57">
        <v>84.292847559999998</v>
      </c>
      <c r="D13" s="5" t="str">
        <f t="shared" si="1"/>
        <v>N/A</v>
      </c>
      <c r="E13" s="4">
        <v>85.056685494000007</v>
      </c>
      <c r="F13" s="5" t="str">
        <f t="shared" si="2"/>
        <v>N/A</v>
      </c>
      <c r="G13" s="4">
        <v>87.421090156999995</v>
      </c>
      <c r="H13" s="5" t="str">
        <f t="shared" si="3"/>
        <v>N/A</v>
      </c>
      <c r="I13" s="6">
        <v>0.90620000000000001</v>
      </c>
      <c r="J13" s="6">
        <v>2.78</v>
      </c>
      <c r="K13" s="105" t="str">
        <f t="shared" si="0"/>
        <v>Yes</v>
      </c>
    </row>
    <row r="14" spans="1:11" x14ac:dyDescent="0.2">
      <c r="A14" s="124" t="s">
        <v>862</v>
      </c>
      <c r="B14" s="22" t="s">
        <v>213</v>
      </c>
      <c r="C14" s="57">
        <v>87.053046615</v>
      </c>
      <c r="D14" s="5" t="str">
        <f t="shared" si="1"/>
        <v>N/A</v>
      </c>
      <c r="E14" s="4">
        <v>87.277716534999996</v>
      </c>
      <c r="F14" s="5" t="str">
        <f t="shared" si="2"/>
        <v>N/A</v>
      </c>
      <c r="G14" s="4">
        <v>90.830847950999996</v>
      </c>
      <c r="H14" s="5" t="str">
        <f t="shared" si="3"/>
        <v>N/A</v>
      </c>
      <c r="I14" s="6">
        <v>0.2581</v>
      </c>
      <c r="J14" s="6">
        <v>4.0709999999999997</v>
      </c>
      <c r="K14" s="105" t="str">
        <f t="shared" si="0"/>
        <v>Yes</v>
      </c>
    </row>
    <row r="15" spans="1:11" x14ac:dyDescent="0.2">
      <c r="A15" s="124" t="s">
        <v>161</v>
      </c>
      <c r="B15" s="22" t="s">
        <v>213</v>
      </c>
      <c r="C15" s="57">
        <v>32.552798512999999</v>
      </c>
      <c r="D15" s="5" t="str">
        <f t="shared" si="1"/>
        <v>N/A</v>
      </c>
      <c r="E15" s="4">
        <v>24.507698429000001</v>
      </c>
      <c r="F15" s="5" t="str">
        <f t="shared" si="2"/>
        <v>N/A</v>
      </c>
      <c r="G15" s="4">
        <v>15.855745277</v>
      </c>
      <c r="H15" s="5" t="str">
        <f t="shared" si="3"/>
        <v>N/A</v>
      </c>
      <c r="I15" s="6">
        <v>-24.7</v>
      </c>
      <c r="J15" s="6">
        <v>-35.299999999999997</v>
      </c>
      <c r="K15" s="105" t="str">
        <f t="shared" si="0"/>
        <v>No</v>
      </c>
    </row>
    <row r="16" spans="1:11" x14ac:dyDescent="0.2">
      <c r="A16" s="124" t="s">
        <v>162</v>
      </c>
      <c r="B16" s="22" t="s">
        <v>246</v>
      </c>
      <c r="C16" s="57">
        <v>74.799495769000004</v>
      </c>
      <c r="D16" s="5" t="str">
        <f>IF($B16="N/A","N/A",IF(C16&gt;95,"Yes","No"))</f>
        <v>No</v>
      </c>
      <c r="E16" s="4">
        <v>77.983634202999994</v>
      </c>
      <c r="F16" s="5" t="str">
        <f>IF($B16="N/A","N/A",IF(E16&gt;95,"Yes","No"))</f>
        <v>No</v>
      </c>
      <c r="G16" s="4">
        <v>76.439704520000006</v>
      </c>
      <c r="H16" s="5" t="str">
        <f>IF($B16="N/A","N/A",IF(G16&gt;95,"Yes","No"))</f>
        <v>No</v>
      </c>
      <c r="I16" s="6">
        <v>4.2569999999999997</v>
      </c>
      <c r="J16" s="6">
        <v>-1.98</v>
      </c>
      <c r="K16" s="105" t="str">
        <f t="shared" ref="K16:K26" si="4">IF(J16="Div by 0", "N/A", IF(J16="N/A","N/A", IF(J16&gt;30, "No", IF(J16&lt;-30, "No", "Yes"))))</f>
        <v>Yes</v>
      </c>
    </row>
    <row r="17" spans="1:11" x14ac:dyDescent="0.2">
      <c r="A17" s="124" t="s">
        <v>863</v>
      </c>
      <c r="B17" s="38" t="s">
        <v>247</v>
      </c>
      <c r="C17" s="57">
        <v>22.893516009999999</v>
      </c>
      <c r="D17" s="5" t="str">
        <f>IF($B17="N/A","N/A",IF(C17&gt;90,"No",IF(C17&lt;50,"No","Yes")))</f>
        <v>No</v>
      </c>
      <c r="E17" s="4">
        <v>31.088295686999999</v>
      </c>
      <c r="F17" s="5" t="str">
        <f>IF($B17="N/A","N/A",IF(E17&gt;90,"No",IF(E17&lt;50,"No","Yes")))</f>
        <v>No</v>
      </c>
      <c r="G17" s="4">
        <v>24.519427477000001</v>
      </c>
      <c r="H17" s="5" t="str">
        <f>IF($B17="N/A","N/A",IF(G17&gt;90,"No",IF(G17&lt;50,"No","Yes")))</f>
        <v>No</v>
      </c>
      <c r="I17" s="6">
        <v>35.799999999999997</v>
      </c>
      <c r="J17" s="6">
        <v>-21.1</v>
      </c>
      <c r="K17" s="105" t="str">
        <f t="shared" si="4"/>
        <v>Yes</v>
      </c>
    </row>
    <row r="18" spans="1:11" x14ac:dyDescent="0.2">
      <c r="A18" s="124" t="s">
        <v>864</v>
      </c>
      <c r="B18" s="38" t="s">
        <v>224</v>
      </c>
      <c r="C18" s="57">
        <v>12.3451138</v>
      </c>
      <c r="D18" s="5" t="str">
        <f t="shared" ref="D18:D23" si="5">IF($B18="N/A","N/A",IF(C18&gt;5,"No",IF(C18&lt;=0,"No","Yes")))</f>
        <v>No</v>
      </c>
      <c r="E18" s="4">
        <v>10.111311787</v>
      </c>
      <c r="F18" s="5" t="str">
        <f t="shared" ref="F18:F23" si="6">IF($B18="N/A","N/A",IF(E18&gt;5,"No",IF(E18&lt;=0,"No","Yes")))</f>
        <v>No</v>
      </c>
      <c r="G18" s="4">
        <v>8.0105864112000003</v>
      </c>
      <c r="H18" s="5" t="str">
        <f t="shared" ref="H18:H23" si="7">IF($B18="N/A","N/A",IF(G18&gt;5,"No",IF(G18&lt;=0,"No","Yes")))</f>
        <v>No</v>
      </c>
      <c r="I18" s="6">
        <v>-18.100000000000001</v>
      </c>
      <c r="J18" s="6">
        <v>-20.8</v>
      </c>
      <c r="K18" s="105" t="str">
        <f t="shared" si="4"/>
        <v>Yes</v>
      </c>
    </row>
    <row r="19" spans="1:11" x14ac:dyDescent="0.2">
      <c r="A19" s="124" t="s">
        <v>865</v>
      </c>
      <c r="B19" s="38" t="s">
        <v>224</v>
      </c>
      <c r="C19" s="57">
        <v>6.2994842811999998</v>
      </c>
      <c r="D19" s="5" t="str">
        <f t="shared" si="5"/>
        <v>No</v>
      </c>
      <c r="E19" s="4">
        <v>5.9501454097000002</v>
      </c>
      <c r="F19" s="5" t="str">
        <f t="shared" si="6"/>
        <v>No</v>
      </c>
      <c r="G19" s="4">
        <v>5.0558284507</v>
      </c>
      <c r="H19" s="5" t="str">
        <f t="shared" si="7"/>
        <v>No</v>
      </c>
      <c r="I19" s="6">
        <v>-5.55</v>
      </c>
      <c r="J19" s="6">
        <v>-15</v>
      </c>
      <c r="K19" s="105" t="str">
        <f t="shared" si="4"/>
        <v>Yes</v>
      </c>
    </row>
    <row r="20" spans="1:11" x14ac:dyDescent="0.2">
      <c r="A20" s="124" t="s">
        <v>866</v>
      </c>
      <c r="B20" s="38" t="s">
        <v>224</v>
      </c>
      <c r="C20" s="57">
        <v>0.28379560920000002</v>
      </c>
      <c r="D20" s="5" t="str">
        <f t="shared" si="5"/>
        <v>Yes</v>
      </c>
      <c r="E20" s="4">
        <v>0.17183630999999999</v>
      </c>
      <c r="F20" s="5" t="str">
        <f t="shared" si="6"/>
        <v>Yes</v>
      </c>
      <c r="G20" s="4">
        <v>0.17497338170000001</v>
      </c>
      <c r="H20" s="5" t="str">
        <f t="shared" si="7"/>
        <v>Yes</v>
      </c>
      <c r="I20" s="6">
        <v>-39.5</v>
      </c>
      <c r="J20" s="6">
        <v>1.8260000000000001</v>
      </c>
      <c r="K20" s="105" t="str">
        <f t="shared" si="4"/>
        <v>Yes</v>
      </c>
    </row>
    <row r="21" spans="1:11" x14ac:dyDescent="0.2">
      <c r="A21" s="124" t="s">
        <v>867</v>
      </c>
      <c r="B21" s="22" t="s">
        <v>213</v>
      </c>
      <c r="C21" s="57">
        <v>1.1409359999999999E-3</v>
      </c>
      <c r="D21" s="5" t="str">
        <f t="shared" si="5"/>
        <v>N/A</v>
      </c>
      <c r="E21" s="4">
        <v>1.5334643999999999E-3</v>
      </c>
      <c r="F21" s="5" t="str">
        <f t="shared" si="6"/>
        <v>N/A</v>
      </c>
      <c r="G21" s="4">
        <v>3.4421301999999999E-3</v>
      </c>
      <c r="H21" s="5" t="str">
        <f t="shared" si="7"/>
        <v>N/A</v>
      </c>
      <c r="I21" s="6">
        <v>34.4</v>
      </c>
      <c r="J21" s="6">
        <v>124.5</v>
      </c>
      <c r="K21" s="105" t="str">
        <f t="shared" si="4"/>
        <v>No</v>
      </c>
    </row>
    <row r="22" spans="1:11" x14ac:dyDescent="0.2">
      <c r="A22" s="124" t="s">
        <v>1702</v>
      </c>
      <c r="B22" s="22" t="s">
        <v>213</v>
      </c>
      <c r="C22" s="57">
        <v>9.0366838699999993E-2</v>
      </c>
      <c r="D22" s="5" t="str">
        <f t="shared" si="5"/>
        <v>N/A</v>
      </c>
      <c r="E22" s="4">
        <v>7.0662840000000005E-2</v>
      </c>
      <c r="F22" s="5" t="str">
        <f t="shared" si="6"/>
        <v>N/A</v>
      </c>
      <c r="G22" s="4">
        <v>6.8603215199999998E-2</v>
      </c>
      <c r="H22" s="5" t="str">
        <f t="shared" si="7"/>
        <v>N/A</v>
      </c>
      <c r="I22" s="6">
        <v>-21.8</v>
      </c>
      <c r="J22" s="6">
        <v>-2.91</v>
      </c>
      <c r="K22" s="105" t="str">
        <f t="shared" si="4"/>
        <v>Yes</v>
      </c>
    </row>
    <row r="23" spans="1:11" x14ac:dyDescent="0.2">
      <c r="A23" s="124" t="s">
        <v>868</v>
      </c>
      <c r="B23" s="22" t="s">
        <v>213</v>
      </c>
      <c r="C23" s="57">
        <v>4.2558307000000002E-3</v>
      </c>
      <c r="D23" s="5" t="str">
        <f t="shared" si="5"/>
        <v>N/A</v>
      </c>
      <c r="E23" s="4">
        <v>3.5077222000000001E-3</v>
      </c>
      <c r="F23" s="5" t="str">
        <f t="shared" si="6"/>
        <v>N/A</v>
      </c>
      <c r="G23" s="4">
        <v>2.1784440999999999E-3</v>
      </c>
      <c r="H23" s="5" t="str">
        <f t="shared" si="7"/>
        <v>N/A</v>
      </c>
      <c r="I23" s="6">
        <v>-17.600000000000001</v>
      </c>
      <c r="J23" s="6">
        <v>-37.9</v>
      </c>
      <c r="K23" s="105" t="str">
        <f t="shared" si="4"/>
        <v>No</v>
      </c>
    </row>
    <row r="24" spans="1:11" x14ac:dyDescent="0.2">
      <c r="A24" s="124" t="s">
        <v>869</v>
      </c>
      <c r="B24" s="22" t="s">
        <v>232</v>
      </c>
      <c r="C24" s="57">
        <v>5.1570375363999998</v>
      </c>
      <c r="D24" s="5" t="str">
        <f>IF($B24="N/A","N/A",IF(C24&gt;10,"No",IF(C24&lt;1,"No","Yes")))</f>
        <v>Yes</v>
      </c>
      <c r="E24" s="4">
        <v>5.7688330761</v>
      </c>
      <c r="F24" s="5" t="str">
        <f>IF($B24="N/A","N/A",IF(E24&gt;10,"No",IF(E24&lt;1,"No","Yes")))</f>
        <v>Yes</v>
      </c>
      <c r="G24" s="4">
        <v>4.6996249173000004</v>
      </c>
      <c r="H24" s="5" t="str">
        <f>IF($B24="N/A","N/A",IF(G24&gt;10,"No",IF(G24&lt;1,"No","Yes")))</f>
        <v>Yes</v>
      </c>
      <c r="I24" s="6">
        <v>11.86</v>
      </c>
      <c r="J24" s="6">
        <v>-18.5</v>
      </c>
      <c r="K24" s="105" t="str">
        <f t="shared" si="4"/>
        <v>Yes</v>
      </c>
    </row>
    <row r="25" spans="1:11" x14ac:dyDescent="0.2">
      <c r="A25" s="124" t="s">
        <v>870</v>
      </c>
      <c r="B25" s="60" t="s">
        <v>239</v>
      </c>
      <c r="C25" s="57">
        <v>8.4198553283000006</v>
      </c>
      <c r="D25" s="5" t="str">
        <f>IF($B25="N/A","N/A",IF(C25&gt;10,"No",IF(C25&lt;=0,"No","Yes")))</f>
        <v>Yes</v>
      </c>
      <c r="E25" s="4">
        <v>6.8612122760999998</v>
      </c>
      <c r="F25" s="5" t="str">
        <f>IF($B25="N/A","N/A",IF(E25&gt;10,"No",IF(E25&lt;=0,"No","Yes")))</f>
        <v>Yes</v>
      </c>
      <c r="G25" s="4">
        <v>6.1476815907000004</v>
      </c>
      <c r="H25" s="5" t="str">
        <f>IF($B25="N/A","N/A",IF(G25&gt;10,"No",IF(G25&lt;=0,"No","Yes")))</f>
        <v>Yes</v>
      </c>
      <c r="I25" s="6">
        <v>-18.5</v>
      </c>
      <c r="J25" s="6">
        <v>-10.4</v>
      </c>
      <c r="K25" s="105" t="str">
        <f t="shared" si="4"/>
        <v>Yes</v>
      </c>
    </row>
    <row r="26" spans="1:11" x14ac:dyDescent="0.2">
      <c r="A26" s="124" t="s">
        <v>871</v>
      </c>
      <c r="B26" s="38" t="s">
        <v>248</v>
      </c>
      <c r="C26" s="57">
        <v>25.200504231</v>
      </c>
      <c r="D26" s="5" t="str">
        <f>IF($B26="N/A","N/A",IF(C26&gt;=5,"No",IF(C26&lt;0,"No","Yes")))</f>
        <v>No</v>
      </c>
      <c r="E26" s="4">
        <v>22.016365796999999</v>
      </c>
      <c r="F26" s="5" t="str">
        <f>IF($B26="N/A","N/A",IF(E26&gt;=5,"No",IF(E26&lt;0,"No","Yes")))</f>
        <v>No</v>
      </c>
      <c r="G26" s="4">
        <v>23.560295480000001</v>
      </c>
      <c r="H26" s="5" t="str">
        <f>IF($B26="N/A","N/A",IF(G26&gt;=5,"No",IF(G26&lt;0,"No","Yes")))</f>
        <v>No</v>
      </c>
      <c r="I26" s="6">
        <v>-12.6</v>
      </c>
      <c r="J26" s="6">
        <v>7.0129999999999999</v>
      </c>
      <c r="K26" s="105" t="str">
        <f t="shared" si="4"/>
        <v>Yes</v>
      </c>
    </row>
    <row r="27" spans="1:11" x14ac:dyDescent="0.2">
      <c r="A27" s="124" t="s">
        <v>14</v>
      </c>
      <c r="B27" s="38" t="s">
        <v>249</v>
      </c>
      <c r="C27" s="57">
        <v>0.18143149750000001</v>
      </c>
      <c r="D27" s="5" t="str">
        <f>IF($B27="N/A","N/A",IF(C27&gt;15,"No",IF(C27&lt;=0,"No","Yes")))</f>
        <v>Yes</v>
      </c>
      <c r="E27" s="4">
        <v>0.15467226980000001</v>
      </c>
      <c r="F27" s="5" t="str">
        <f>IF($B27="N/A","N/A",IF(E27&gt;15,"No",IF(E27&lt;=0,"No","Yes")))</f>
        <v>Yes</v>
      </c>
      <c r="G27" s="4">
        <v>4.8942086500000002E-2</v>
      </c>
      <c r="H27" s="5" t="str">
        <f>IF($B27="N/A","N/A",IF(G27&gt;15,"No",IF(G27&lt;=0,"No","Yes")))</f>
        <v>Yes</v>
      </c>
      <c r="I27" s="6">
        <v>-14.7</v>
      </c>
      <c r="J27" s="6">
        <v>-68.400000000000006</v>
      </c>
      <c r="K27" s="105" t="str">
        <f>IF(J27="Div by 0", "N/A", IF(J27="N/A","N/A", IF(J27&gt;30, "No", IF(J27&lt;-30, "No", "Yes"))))</f>
        <v>No</v>
      </c>
    </row>
    <row r="28" spans="1:11" x14ac:dyDescent="0.2">
      <c r="A28" s="124" t="s">
        <v>872</v>
      </c>
      <c r="B28" s="22" t="s">
        <v>213</v>
      </c>
      <c r="C28" s="59">
        <v>100.20273752999999</v>
      </c>
      <c r="D28" s="5" t="str">
        <f>IF($B28="N/A","N/A",IF(C28&gt;15,"No",IF(C28&lt;-15,"No","Yes")))</f>
        <v>N/A</v>
      </c>
      <c r="E28" s="24">
        <v>118.38488194999999</v>
      </c>
      <c r="F28" s="5" t="str">
        <f>IF($B28="N/A","N/A",IF(E28&gt;15,"No",IF(E28&lt;-15,"No","Yes")))</f>
        <v>N/A</v>
      </c>
      <c r="G28" s="24">
        <v>96.295388857000006</v>
      </c>
      <c r="H28" s="5" t="str">
        <f>IF($B28="N/A","N/A",IF(G28&gt;15,"No",IF(G28&lt;-15,"No","Yes")))</f>
        <v>N/A</v>
      </c>
      <c r="I28" s="6">
        <v>18.149999999999999</v>
      </c>
      <c r="J28" s="6">
        <v>-18.7</v>
      </c>
      <c r="K28" s="105" t="str">
        <f>IF(J28="Div by 0", "N/A", IF(J28="N/A","N/A", IF(J28&gt;30, "No", IF(J28&lt;-30, "No", "Yes"))))</f>
        <v>Yes</v>
      </c>
    </row>
    <row r="29" spans="1:11" x14ac:dyDescent="0.2">
      <c r="A29" s="124" t="s">
        <v>376</v>
      </c>
      <c r="B29" s="22" t="s">
        <v>250</v>
      </c>
      <c r="C29" s="57">
        <v>7.1986377712999996</v>
      </c>
      <c r="D29" s="5" t="str">
        <f>IF($B29="N/A","N/A",IF(C29&gt;35,"No",IF(C29&lt;10,"No","Yes")))</f>
        <v>No</v>
      </c>
      <c r="E29" s="4">
        <v>6.2180684750999999</v>
      </c>
      <c r="F29" s="5" t="str">
        <f>IF($B29="N/A","N/A",IF(E29&gt;35,"No",IF(E29&lt;10,"No","Yes")))</f>
        <v>No</v>
      </c>
      <c r="G29" s="4">
        <v>6.9379758310000001</v>
      </c>
      <c r="H29" s="5" t="str">
        <f>IF($B29="N/A","N/A",IF(G29&gt;35,"No",IF(G29&lt;10,"No","Yes")))</f>
        <v>No</v>
      </c>
      <c r="I29" s="6">
        <v>-13.6</v>
      </c>
      <c r="J29" s="6">
        <v>11.58</v>
      </c>
      <c r="K29" s="105" t="str">
        <f t="shared" ref="K29:K54" si="8">IF(J29="Div by 0", "N/A", IF(J29="N/A","N/A", IF(J29&gt;30, "No", IF(J29&lt;-30, "No", "Yes"))))</f>
        <v>Yes</v>
      </c>
    </row>
    <row r="30" spans="1:11" x14ac:dyDescent="0.2">
      <c r="A30" s="124" t="s">
        <v>377</v>
      </c>
      <c r="B30" s="22" t="s">
        <v>251</v>
      </c>
      <c r="C30" s="57">
        <v>7.8115681101999996</v>
      </c>
      <c r="D30" s="5" t="str">
        <f>IF($B30="N/A","N/A",IF(C30&gt;20,"No",IF(C30&lt;2,"No","Yes")))</f>
        <v>Yes</v>
      </c>
      <c r="E30" s="4">
        <v>20.505036948000001</v>
      </c>
      <c r="F30" s="5" t="str">
        <f>IF($B30="N/A","N/A",IF(E30&gt;20,"No",IF(E30&lt;2,"No","Yes")))</f>
        <v>No</v>
      </c>
      <c r="G30" s="4">
        <v>16.578409819000001</v>
      </c>
      <c r="H30" s="5" t="str">
        <f>IF($B30="N/A","N/A",IF(G30&gt;20,"No",IF(G30&lt;2,"No","Yes")))</f>
        <v>Yes</v>
      </c>
      <c r="I30" s="6">
        <v>162.5</v>
      </c>
      <c r="J30" s="6">
        <v>-19.100000000000001</v>
      </c>
      <c r="K30" s="105" t="str">
        <f t="shared" si="8"/>
        <v>Yes</v>
      </c>
    </row>
    <row r="31" spans="1:11" x14ac:dyDescent="0.2">
      <c r="A31" s="124" t="s">
        <v>378</v>
      </c>
      <c r="B31" s="22" t="s">
        <v>252</v>
      </c>
      <c r="C31" s="57">
        <v>0.2903769256</v>
      </c>
      <c r="D31" s="5" t="str">
        <f>IF($B31="N/A","N/A",IF(C31&gt;8,"No",IF(C31&lt;0.5,"No","Yes")))</f>
        <v>No</v>
      </c>
      <c r="E31" s="4">
        <v>0.2136599478</v>
      </c>
      <c r="F31" s="5" t="str">
        <f>IF($B31="N/A","N/A",IF(E31&gt;8,"No",IF(E31&lt;0.5,"No","Yes")))</f>
        <v>No</v>
      </c>
      <c r="G31" s="4">
        <v>0.15842431600000001</v>
      </c>
      <c r="H31" s="5" t="str">
        <f>IF($B31="N/A","N/A",IF(G31&gt;8,"No",IF(G31&lt;0.5,"No","Yes")))</f>
        <v>No</v>
      </c>
      <c r="I31" s="6">
        <v>-26.4</v>
      </c>
      <c r="J31" s="6">
        <v>-25.9</v>
      </c>
      <c r="K31" s="105" t="str">
        <f t="shared" si="8"/>
        <v>Yes</v>
      </c>
    </row>
    <row r="32" spans="1:11" x14ac:dyDescent="0.2">
      <c r="A32" s="124" t="s">
        <v>379</v>
      </c>
      <c r="B32" s="22" t="s">
        <v>253</v>
      </c>
      <c r="C32" s="57">
        <v>4.3544693349000001</v>
      </c>
      <c r="D32" s="5" t="str">
        <f>IF($B32="N/A","N/A",IF(C32&gt;25,"No",IF(C32&lt;3,"No","Yes")))</f>
        <v>Yes</v>
      </c>
      <c r="E32" s="4">
        <v>3.8166245876999998</v>
      </c>
      <c r="F32" s="5" t="str">
        <f>IF($B32="N/A","N/A",IF(E32&gt;25,"No",IF(E32&lt;3,"No","Yes")))</f>
        <v>Yes</v>
      </c>
      <c r="G32" s="4">
        <v>4.0857911750999998</v>
      </c>
      <c r="H32" s="5" t="str">
        <f>IF($B32="N/A","N/A",IF(G32&gt;25,"No",IF(G32&lt;3,"No","Yes")))</f>
        <v>Yes</v>
      </c>
      <c r="I32" s="6">
        <v>-12.4</v>
      </c>
      <c r="J32" s="6">
        <v>7.0519999999999996</v>
      </c>
      <c r="K32" s="105" t="str">
        <f t="shared" si="8"/>
        <v>Yes</v>
      </c>
    </row>
    <row r="33" spans="1:11" x14ac:dyDescent="0.2">
      <c r="A33" s="124" t="s">
        <v>380</v>
      </c>
      <c r="B33" s="22" t="s">
        <v>254</v>
      </c>
      <c r="C33" s="57">
        <v>14.726374508999999</v>
      </c>
      <c r="D33" s="5" t="str">
        <f>IF($B33="N/A","N/A",IF(C33&gt;25,"No",IF(C33&lt;2,"No","Yes")))</f>
        <v>Yes</v>
      </c>
      <c r="E33" s="4">
        <v>14.296003013</v>
      </c>
      <c r="F33" s="5" t="str">
        <f>IF($B33="N/A","N/A",IF(E33&gt;25,"No",IF(E33&lt;2,"No","Yes")))</f>
        <v>Yes</v>
      </c>
      <c r="G33" s="4">
        <v>11.139445070000001</v>
      </c>
      <c r="H33" s="5" t="str">
        <f>IF($B33="N/A","N/A",IF(G33&gt;25,"No",IF(G33&lt;2,"No","Yes")))</f>
        <v>Yes</v>
      </c>
      <c r="I33" s="6">
        <v>-2.92</v>
      </c>
      <c r="J33" s="6">
        <v>-22.1</v>
      </c>
      <c r="K33" s="105" t="str">
        <f t="shared" si="8"/>
        <v>Yes</v>
      </c>
    </row>
    <row r="34" spans="1:11" x14ac:dyDescent="0.2">
      <c r="A34" s="124" t="s">
        <v>381</v>
      </c>
      <c r="B34" s="22" t="s">
        <v>255</v>
      </c>
      <c r="C34" s="57">
        <v>0.74249896969999996</v>
      </c>
      <c r="D34" s="5" t="str">
        <f>IF($B34="N/A","N/A",IF(C34&gt;25,"No",IF(C34&lt;=0,"No","Yes")))</f>
        <v>Yes</v>
      </c>
      <c r="E34" s="4">
        <v>0.61516963000000002</v>
      </c>
      <c r="F34" s="5" t="str">
        <f>IF($B34="N/A","N/A",IF(E34&gt;25,"No",IF(E34&lt;=0,"No","Yes")))</f>
        <v>Yes</v>
      </c>
      <c r="G34" s="4">
        <v>0.86756045209999999</v>
      </c>
      <c r="H34" s="5" t="str">
        <f>IF($B34="N/A","N/A",IF(G34&gt;25,"No",IF(G34&lt;=0,"No","Yes")))</f>
        <v>Yes</v>
      </c>
      <c r="I34" s="6">
        <v>-17.100000000000001</v>
      </c>
      <c r="J34" s="6">
        <v>41.03</v>
      </c>
      <c r="K34" s="105" t="str">
        <f t="shared" si="8"/>
        <v>No</v>
      </c>
    </row>
    <row r="35" spans="1:11" x14ac:dyDescent="0.2">
      <c r="A35" s="124" t="s">
        <v>382</v>
      </c>
      <c r="B35" s="22" t="s">
        <v>256</v>
      </c>
      <c r="C35" s="57">
        <v>18.477594015000001</v>
      </c>
      <c r="D35" s="5" t="str">
        <f>IF($B35="N/A","N/A",IF(C35&gt;20,"No",IF(C35&lt;4,"No","Yes")))</f>
        <v>Yes</v>
      </c>
      <c r="E35" s="4">
        <v>15.479552639</v>
      </c>
      <c r="F35" s="5" t="str">
        <f>IF($B35="N/A","N/A",IF(E35&gt;20,"No",IF(E35&lt;4,"No","Yes")))</f>
        <v>Yes</v>
      </c>
      <c r="G35" s="4">
        <v>15.223486526</v>
      </c>
      <c r="H35" s="5" t="str">
        <f>IF($B35="N/A","N/A",IF(G35&gt;20,"No",IF(G35&lt;4,"No","Yes")))</f>
        <v>Yes</v>
      </c>
      <c r="I35" s="6">
        <v>-16.2</v>
      </c>
      <c r="J35" s="6">
        <v>-1.65</v>
      </c>
      <c r="K35" s="105" t="str">
        <f t="shared" si="8"/>
        <v>Yes</v>
      </c>
    </row>
    <row r="36" spans="1:11" x14ac:dyDescent="0.2">
      <c r="A36" s="124" t="s">
        <v>383</v>
      </c>
      <c r="B36" s="22" t="s">
        <v>257</v>
      </c>
      <c r="C36" s="57">
        <v>7.4025635000000006E-2</v>
      </c>
      <c r="D36" s="5" t="str">
        <f>IF($B36="N/A","N/A",IF(C36&gt;=3,"No",IF(C36&lt;0,"No","Yes")))</f>
        <v>Yes</v>
      </c>
      <c r="E36" s="4">
        <v>6.0316266600000001E-2</v>
      </c>
      <c r="F36" s="5" t="str">
        <f>IF($B36="N/A","N/A",IF(E36&gt;=3,"No",IF(E36&lt;0,"No","Yes")))</f>
        <v>Yes</v>
      </c>
      <c r="G36" s="4">
        <v>0.35712772170000001</v>
      </c>
      <c r="H36" s="5" t="str">
        <f>IF($B36="N/A","N/A",IF(G36&gt;=3,"No",IF(G36&lt;0,"No","Yes")))</f>
        <v>Yes</v>
      </c>
      <c r="I36" s="6">
        <v>-18.5</v>
      </c>
      <c r="J36" s="6">
        <v>492.1</v>
      </c>
      <c r="K36" s="105" t="str">
        <f t="shared" si="8"/>
        <v>No</v>
      </c>
    </row>
    <row r="37" spans="1:11" x14ac:dyDescent="0.2">
      <c r="A37" s="124" t="s">
        <v>384</v>
      </c>
      <c r="B37" s="22" t="s">
        <v>258</v>
      </c>
      <c r="C37" s="57">
        <v>8.0877496291999993</v>
      </c>
      <c r="D37" s="5" t="str">
        <f>IF($B37="N/A","N/A",IF(C37&gt;=25,"No",IF(C37&lt;0,"No","Yes")))</f>
        <v>Yes</v>
      </c>
      <c r="E37" s="4">
        <v>6.7563938101999996</v>
      </c>
      <c r="F37" s="5" t="str">
        <f>IF($B37="N/A","N/A",IF(E37&gt;=25,"No",IF(E37&lt;0,"No","Yes")))</f>
        <v>Yes</v>
      </c>
      <c r="G37" s="4">
        <v>9.2673854162999998</v>
      </c>
      <c r="H37" s="5" t="str">
        <f>IF($B37="N/A","N/A",IF(G37&gt;=25,"No",IF(G37&lt;0,"No","Yes")))</f>
        <v>Yes</v>
      </c>
      <c r="I37" s="6">
        <v>-16.5</v>
      </c>
      <c r="J37" s="6">
        <v>37.159999999999997</v>
      </c>
      <c r="K37" s="105" t="str">
        <f t="shared" si="8"/>
        <v>No</v>
      </c>
    </row>
    <row r="38" spans="1:11" x14ac:dyDescent="0.2">
      <c r="A38" s="124" t="s">
        <v>385</v>
      </c>
      <c r="B38" s="22" t="s">
        <v>221</v>
      </c>
      <c r="C38" s="57">
        <v>3.0322501599999998</v>
      </c>
      <c r="D38" s="5" t="str">
        <f>IF($B38="N/A","N/A",IF(C38&gt;3,"Yes","No"))</f>
        <v>Yes</v>
      </c>
      <c r="E38" s="4">
        <v>2.3018169884000002</v>
      </c>
      <c r="F38" s="5" t="str">
        <f>IF($B38="N/A","N/A",IF(E38&gt;3,"Yes","No"))</f>
        <v>No</v>
      </c>
      <c r="G38" s="4">
        <v>2.5978790586999998</v>
      </c>
      <c r="H38" s="5" t="str">
        <f>IF($B38="N/A","N/A",IF(G38&gt;3,"Yes","No"))</f>
        <v>No</v>
      </c>
      <c r="I38" s="6">
        <v>-24.1</v>
      </c>
      <c r="J38" s="6">
        <v>12.86</v>
      </c>
      <c r="K38" s="105" t="str">
        <f t="shared" si="8"/>
        <v>Yes</v>
      </c>
    </row>
    <row r="39" spans="1:11" x14ac:dyDescent="0.2">
      <c r="A39" s="124" t="s">
        <v>386</v>
      </c>
      <c r="B39" s="22" t="s">
        <v>220</v>
      </c>
      <c r="C39" s="57">
        <v>4.7253136479000002</v>
      </c>
      <c r="D39" s="5" t="str">
        <f>IF($B39="N/A","N/A",IF(C39&gt;1,"Yes","No"))</f>
        <v>Yes</v>
      </c>
      <c r="E39" s="4">
        <v>3.7409440149000002</v>
      </c>
      <c r="F39" s="5" t="str">
        <f>IF($B39="N/A","N/A",IF(E39&gt;1,"Yes","No"))</f>
        <v>Yes</v>
      </c>
      <c r="G39" s="4">
        <v>2.6039167509999999</v>
      </c>
      <c r="H39" s="5" t="str">
        <f>IF($B39="N/A","N/A",IF(G39&gt;1,"Yes","No"))</f>
        <v>Yes</v>
      </c>
      <c r="I39" s="6">
        <v>-20.8</v>
      </c>
      <c r="J39" s="6">
        <v>-30.4</v>
      </c>
      <c r="K39" s="105" t="str">
        <f t="shared" si="8"/>
        <v>No</v>
      </c>
    </row>
    <row r="40" spans="1:11" x14ac:dyDescent="0.2">
      <c r="A40" s="124" t="s">
        <v>387</v>
      </c>
      <c r="B40" s="22" t="s">
        <v>213</v>
      </c>
      <c r="C40" s="57">
        <v>1.39363409E-2</v>
      </c>
      <c r="D40" s="5" t="str">
        <f>IF($B40="N/A","N/A",IF(C40&gt;15,"No",IF(C40&lt;-15,"No","Yes")))</f>
        <v>N/A</v>
      </c>
      <c r="E40" s="4">
        <v>1.7368916000000002E-2</v>
      </c>
      <c r="F40" s="5" t="str">
        <f>IF($B40="N/A","N/A",IF(E40&gt;15,"No",IF(E40&lt;-15,"No","Yes")))</f>
        <v>N/A</v>
      </c>
      <c r="G40" s="4">
        <v>8.4729360000000004E-3</v>
      </c>
      <c r="H40" s="5" t="str">
        <f>IF($B40="N/A","N/A",IF(G40&gt;15,"No",IF(G40&lt;-15,"No","Yes")))</f>
        <v>N/A</v>
      </c>
      <c r="I40" s="6">
        <v>24.63</v>
      </c>
      <c r="J40" s="6">
        <v>-51.2</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1.4508452E-6</v>
      </c>
      <c r="H41" s="5" t="str">
        <f>IF($B41="N/A","N/A",IF(G41&gt;15,"No",IF(G41&lt;-15,"No","Yes")))</f>
        <v>N/A</v>
      </c>
      <c r="I41" s="6" t="s">
        <v>1750</v>
      </c>
      <c r="J41" s="6" t="s">
        <v>1750</v>
      </c>
      <c r="K41" s="105" t="str">
        <f t="shared" si="8"/>
        <v>N/A</v>
      </c>
    </row>
    <row r="42" spans="1:11" x14ac:dyDescent="0.2">
      <c r="A42" s="124" t="s">
        <v>389</v>
      </c>
      <c r="B42" s="22" t="s">
        <v>259</v>
      </c>
      <c r="C42" s="57">
        <v>9.7745388416000001</v>
      </c>
      <c r="D42" s="5" t="str">
        <f>IF($B42="N/A","N/A",IF(C42&gt;0,"Yes","No"))</f>
        <v>Yes</v>
      </c>
      <c r="E42" s="4">
        <v>8.0796445954999996</v>
      </c>
      <c r="F42" s="5" t="str">
        <f>IF($B42="N/A","N/A",IF(E42&gt;0,"Yes","No"))</f>
        <v>Yes</v>
      </c>
      <c r="G42" s="4">
        <v>8.9934201413999997</v>
      </c>
      <c r="H42" s="5" t="str">
        <f>IF($B42="N/A","N/A",IF(G42&gt;0,"Yes","No"))</f>
        <v>Yes</v>
      </c>
      <c r="I42" s="6">
        <v>-17.3</v>
      </c>
      <c r="J42" s="6">
        <v>11.31</v>
      </c>
      <c r="K42" s="105" t="str">
        <f t="shared" si="8"/>
        <v>Yes</v>
      </c>
    </row>
    <row r="43" spans="1:11" x14ac:dyDescent="0.2">
      <c r="A43" s="124" t="s">
        <v>390</v>
      </c>
      <c r="B43" s="22" t="s">
        <v>259</v>
      </c>
      <c r="C43" s="57">
        <v>3.4600636387999999</v>
      </c>
      <c r="D43" s="5" t="str">
        <f>IF($B43="N/A","N/A",IF(C43&gt;0,"Yes","No"))</f>
        <v>Yes</v>
      </c>
      <c r="E43" s="4">
        <v>2.9223568480000002</v>
      </c>
      <c r="F43" s="5" t="str">
        <f>IF($B43="N/A","N/A",IF(E43&gt;0,"Yes","No"))</f>
        <v>Yes</v>
      </c>
      <c r="G43" s="4">
        <v>3.1823912194999999</v>
      </c>
      <c r="H43" s="5" t="str">
        <f>IF($B43="N/A","N/A",IF(G43&gt;0,"Yes","No"))</f>
        <v>Yes</v>
      </c>
      <c r="I43" s="6">
        <v>-15.5</v>
      </c>
      <c r="J43" s="6">
        <v>8.8979999999999997</v>
      </c>
      <c r="K43" s="105" t="str">
        <f t="shared" si="8"/>
        <v>Yes</v>
      </c>
    </row>
    <row r="44" spans="1:11" x14ac:dyDescent="0.2">
      <c r="A44" s="124" t="s">
        <v>391</v>
      </c>
      <c r="B44" s="22" t="s">
        <v>259</v>
      </c>
      <c r="C44" s="57">
        <v>0.49963400200000002</v>
      </c>
      <c r="D44" s="5" t="str">
        <f>IF($B44="N/A","N/A",IF(C44&gt;0,"Yes","No"))</f>
        <v>Yes</v>
      </c>
      <c r="E44" s="4">
        <v>0.41702643810000001</v>
      </c>
      <c r="F44" s="5" t="str">
        <f>IF($B44="N/A","N/A",IF(E44&gt;0,"Yes","No"))</f>
        <v>Yes</v>
      </c>
      <c r="G44" s="4">
        <v>1.0944320174</v>
      </c>
      <c r="H44" s="5" t="str">
        <f>IF($B44="N/A","N/A",IF(G44&gt;0,"Yes","No"))</f>
        <v>Yes</v>
      </c>
      <c r="I44" s="6">
        <v>-16.5</v>
      </c>
      <c r="J44" s="6">
        <v>162.4</v>
      </c>
      <c r="K44" s="105" t="str">
        <f t="shared" si="8"/>
        <v>No</v>
      </c>
    </row>
    <row r="45" spans="1:11" x14ac:dyDescent="0.2">
      <c r="A45" s="124" t="s">
        <v>392</v>
      </c>
      <c r="B45" s="22" t="s">
        <v>220</v>
      </c>
      <c r="C45" s="57">
        <v>6.8881828199999995E-2</v>
      </c>
      <c r="D45" s="5" t="str">
        <f>IF($B45="N/A","N/A",IF(C45&gt;1,"Yes","No"))</f>
        <v>No</v>
      </c>
      <c r="E45" s="4">
        <v>4.23203064E-2</v>
      </c>
      <c r="F45" s="5" t="str">
        <f>IF($B45="N/A","N/A",IF(E45&gt;1,"Yes","No"))</f>
        <v>No</v>
      </c>
      <c r="G45" s="4">
        <v>2.3277062930999999</v>
      </c>
      <c r="H45" s="5" t="str">
        <f>IF($B45="N/A","N/A",IF(G45&gt;1,"Yes","No"))</f>
        <v>Yes</v>
      </c>
      <c r="I45" s="6">
        <v>-38.6</v>
      </c>
      <c r="J45" s="6">
        <v>5400</v>
      </c>
      <c r="K45" s="105" t="str">
        <f t="shared" si="8"/>
        <v>No</v>
      </c>
    </row>
    <row r="46" spans="1:11" x14ac:dyDescent="0.2">
      <c r="A46" s="124" t="s">
        <v>393</v>
      </c>
      <c r="B46" s="22" t="s">
        <v>259</v>
      </c>
      <c r="C46" s="57">
        <v>0.16680867599999999</v>
      </c>
      <c r="D46" s="5" t="str">
        <f>IF($B46="N/A","N/A",IF(C46&gt;0,"Yes","No"))</f>
        <v>Yes</v>
      </c>
      <c r="E46" s="4">
        <v>7.0383463800000004E-2</v>
      </c>
      <c r="F46" s="5" t="str">
        <f>IF($B46="N/A","N/A",IF(E46&gt;0,"Yes","No"))</f>
        <v>Yes</v>
      </c>
      <c r="G46" s="4">
        <v>5.77109949E-2</v>
      </c>
      <c r="H46" s="5" t="str">
        <f>IF($B46="N/A","N/A",IF(G46&gt;0,"Yes","No"))</f>
        <v>Yes</v>
      </c>
      <c r="I46" s="6">
        <v>-57.8</v>
      </c>
      <c r="J46" s="6">
        <v>-18</v>
      </c>
      <c r="K46" s="105" t="str">
        <f t="shared" si="8"/>
        <v>Yes</v>
      </c>
    </row>
    <row r="47" spans="1:11" x14ac:dyDescent="0.2">
      <c r="A47" s="124" t="s">
        <v>394</v>
      </c>
      <c r="B47" s="22" t="s">
        <v>213</v>
      </c>
      <c r="C47" s="57">
        <v>1.2979455000000001E-2</v>
      </c>
      <c r="D47" s="5" t="str">
        <f>IF($B47="N/A","N/A",IF(C47&gt;15,"No",IF(C47&lt;-15,"No","Yes")))</f>
        <v>N/A</v>
      </c>
      <c r="E47" s="4">
        <v>1.1932463900000001E-2</v>
      </c>
      <c r="F47" s="5" t="str">
        <f>IF($B47="N/A","N/A",IF(E47&gt;15,"No",IF(E47&lt;-15,"No","Yes")))</f>
        <v>N/A</v>
      </c>
      <c r="G47" s="4">
        <v>9.9092726999999992E-3</v>
      </c>
      <c r="H47" s="5" t="str">
        <f>IF($B47="N/A","N/A",IF(G47&gt;15,"No",IF(G47&lt;-15,"No","Yes")))</f>
        <v>N/A</v>
      </c>
      <c r="I47" s="6">
        <v>-8.07</v>
      </c>
      <c r="J47" s="6">
        <v>-17</v>
      </c>
      <c r="K47" s="105" t="str">
        <f t="shared" si="8"/>
        <v>Yes</v>
      </c>
    </row>
    <row r="48" spans="1:11" x14ac:dyDescent="0.2">
      <c r="A48" s="124" t="s">
        <v>395</v>
      </c>
      <c r="B48" s="22" t="s">
        <v>213</v>
      </c>
      <c r="C48" s="57">
        <v>3.9543724000000002E-2</v>
      </c>
      <c r="D48" s="5" t="str">
        <f>IF($B48="N/A","N/A",IF(C48&gt;15,"No",IF(C48&lt;-15,"No","Yes")))</f>
        <v>N/A</v>
      </c>
      <c r="E48" s="4">
        <v>2.8681233899999999E-2</v>
      </c>
      <c r="F48" s="5" t="str">
        <f>IF($B48="N/A","N/A",IF(E48&gt;15,"No",IF(E48&lt;-15,"No","Yes")))</f>
        <v>N/A</v>
      </c>
      <c r="G48" s="4">
        <v>0.1398875923</v>
      </c>
      <c r="H48" s="5" t="str">
        <f>IF($B48="N/A","N/A",IF(G48&gt;15,"No",IF(G48&lt;-15,"No","Yes")))</f>
        <v>N/A</v>
      </c>
      <c r="I48" s="6">
        <v>-27.5</v>
      </c>
      <c r="J48" s="6">
        <v>387.7</v>
      </c>
      <c r="K48" s="105" t="str">
        <f t="shared" si="8"/>
        <v>No</v>
      </c>
    </row>
    <row r="49" spans="1:11" x14ac:dyDescent="0.2">
      <c r="A49" s="124" t="s">
        <v>396</v>
      </c>
      <c r="B49" s="22" t="s">
        <v>213</v>
      </c>
      <c r="C49" s="57">
        <v>0.1823002836</v>
      </c>
      <c r="D49" s="5" t="str">
        <f>IF($B49="N/A","N/A",IF(C49&gt;15,"No",IF(C49&lt;-15,"No","Yes")))</f>
        <v>N/A</v>
      </c>
      <c r="E49" s="4">
        <v>0.1639303111</v>
      </c>
      <c r="F49" s="5" t="str">
        <f>IF($B49="N/A","N/A",IF(E49&gt;15,"No",IF(E49&lt;-15,"No","Yes")))</f>
        <v>N/A</v>
      </c>
      <c r="G49" s="4">
        <v>0.1148503567</v>
      </c>
      <c r="H49" s="5" t="str">
        <f>IF($B49="N/A","N/A",IF(G49&gt;15,"No",IF(G49&lt;-15,"No","Yes")))</f>
        <v>N/A</v>
      </c>
      <c r="I49" s="6">
        <v>-10.1</v>
      </c>
      <c r="J49" s="6">
        <v>-29.9</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0.7447040814</v>
      </c>
      <c r="D51" s="5" t="str">
        <f>IF($B51="N/A","N/A",IF(C51&gt;15,"No",IF(C51&lt;-15,"No","Yes")))</f>
        <v>N/A</v>
      </c>
      <c r="E51" s="4">
        <v>0.64332246370000001</v>
      </c>
      <c r="F51" s="5" t="str">
        <f>IF($B51="N/A","N/A",IF(E51&gt;15,"No",IF(E51&lt;-15,"No","Yes")))</f>
        <v>N/A</v>
      </c>
      <c r="G51" s="4">
        <v>0.6931405679</v>
      </c>
      <c r="H51" s="5" t="str">
        <f>IF($B51="N/A","N/A",IF(G51&gt;15,"No",IF(G51&lt;-15,"No","Yes")))</f>
        <v>N/A</v>
      </c>
      <c r="I51" s="6">
        <v>-13.6</v>
      </c>
      <c r="J51" s="6">
        <v>7.7439999999999998</v>
      </c>
      <c r="K51" s="105" t="str">
        <f t="shared" si="8"/>
        <v>Yes</v>
      </c>
    </row>
    <row r="52" spans="1:11" x14ac:dyDescent="0.2">
      <c r="A52" s="124" t="s">
        <v>399</v>
      </c>
      <c r="B52" s="22" t="s">
        <v>220</v>
      </c>
      <c r="C52" s="57">
        <v>14.919192687000001</v>
      </c>
      <c r="D52" s="5" t="str">
        <f>IF($B52="N/A","N/A",IF(C52&gt;1,"Yes","No"))</f>
        <v>Yes</v>
      </c>
      <c r="E52" s="4">
        <v>13.110935788999999</v>
      </c>
      <c r="F52" s="5" t="str">
        <f>IF($B52="N/A","N/A",IF(E52&gt;1,"Yes","No"))</f>
        <v>Yes</v>
      </c>
      <c r="G52" s="4">
        <v>13.078563514000001</v>
      </c>
      <c r="H52" s="5" t="str">
        <f>IF($B52="N/A","N/A",IF(G52&gt;1,"Yes","No"))</f>
        <v>Yes</v>
      </c>
      <c r="I52" s="6">
        <v>-12.1</v>
      </c>
      <c r="J52" s="6">
        <v>-0.247</v>
      </c>
      <c r="K52" s="105" t="str">
        <f t="shared" si="8"/>
        <v>Yes</v>
      </c>
    </row>
    <row r="53" spans="1:11" x14ac:dyDescent="0.2">
      <c r="A53" s="124" t="s">
        <v>400</v>
      </c>
      <c r="B53" s="22" t="s">
        <v>259</v>
      </c>
      <c r="C53" s="57">
        <v>0.59655773339999996</v>
      </c>
      <c r="D53" s="5" t="str">
        <f>IF($B53="N/A","N/A",IF(C53&gt;0,"Yes","No"))</f>
        <v>Yes</v>
      </c>
      <c r="E53" s="4">
        <v>0.48851085080000001</v>
      </c>
      <c r="F53" s="5" t="str">
        <f>IF($B53="N/A","N/A",IF(E53&gt;0,"Yes","No"))</f>
        <v>Yes</v>
      </c>
      <c r="G53" s="4">
        <v>0.4286942882</v>
      </c>
      <c r="H53" s="5" t="str">
        <f>IF($B53="N/A","N/A",IF(G53&gt;0,"Yes","No"))</f>
        <v>Yes</v>
      </c>
      <c r="I53" s="6">
        <v>-18.100000000000001</v>
      </c>
      <c r="J53" s="6">
        <v>-12.2</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134.33394559000001</v>
      </c>
      <c r="D55" s="5" t="str">
        <f>IF($B55="N/A","N/A",IF(C55&gt;15,"No",IF(C55&lt;-15,"No","Yes")))</f>
        <v>N/A</v>
      </c>
      <c r="E55" s="24">
        <v>123.15388643</v>
      </c>
      <c r="F55" s="5" t="str">
        <f>IF($B55="N/A","N/A",IF(E55&gt;15,"No",IF(E55&lt;-15,"No","Yes")))</f>
        <v>N/A</v>
      </c>
      <c r="G55" s="24">
        <v>133.96036230999999</v>
      </c>
      <c r="H55" s="5" t="str">
        <f>IF($B55="N/A","N/A",IF(G55&gt;15,"No",IF(G55&lt;-15,"No","Yes")))</f>
        <v>N/A</v>
      </c>
      <c r="I55" s="6">
        <v>-8.32</v>
      </c>
      <c r="J55" s="6">
        <v>8.7750000000000004</v>
      </c>
      <c r="K55" s="105" t="str">
        <f t="shared" ref="K55:K74" si="9">IF(J55="Div by 0", "N/A", IF(J55="N/A","N/A", IF(J55&gt;30, "No", IF(J55&lt;-30, "No", "Yes"))))</f>
        <v>Yes</v>
      </c>
    </row>
    <row r="56" spans="1:11" x14ac:dyDescent="0.2">
      <c r="A56" s="124" t="s">
        <v>874</v>
      </c>
      <c r="B56" s="22" t="s">
        <v>261</v>
      </c>
      <c r="C56" s="59">
        <v>75.641988077999997</v>
      </c>
      <c r="D56" s="5" t="str">
        <f>IF($B56="N/A","N/A",IF(C56&gt;90,"No",IF(C56&lt;20,"No","Yes")))</f>
        <v>Yes</v>
      </c>
      <c r="E56" s="24">
        <v>87.812792813000002</v>
      </c>
      <c r="F56" s="5" t="str">
        <f>IF($B56="N/A","N/A",IF(E56&gt;90,"No",IF(E56&lt;20,"No","Yes")))</f>
        <v>Yes</v>
      </c>
      <c r="G56" s="24">
        <v>95.778445672999993</v>
      </c>
      <c r="H56" s="5" t="str">
        <f>IF($B56="N/A","N/A",IF(G56&gt;90,"No",IF(G56&lt;20,"No","Yes")))</f>
        <v>No</v>
      </c>
      <c r="I56" s="6">
        <v>16.09</v>
      </c>
      <c r="J56" s="6">
        <v>9.0709999999999997</v>
      </c>
      <c r="K56" s="105" t="str">
        <f t="shared" si="9"/>
        <v>Yes</v>
      </c>
    </row>
    <row r="57" spans="1:11" x14ac:dyDescent="0.2">
      <c r="A57" s="124" t="s">
        <v>875</v>
      </c>
      <c r="B57" s="22" t="s">
        <v>262</v>
      </c>
      <c r="C57" s="59">
        <v>22.739873086999999</v>
      </c>
      <c r="D57" s="5" t="str">
        <f>IF($B57="N/A","N/A",IF(C57&gt;60,"No",IF(C57&lt;10,"No","Yes")))</f>
        <v>Yes</v>
      </c>
      <c r="E57" s="24">
        <v>25.152606878</v>
      </c>
      <c r="F57" s="5" t="str">
        <f>IF($B57="N/A","N/A",IF(E57&gt;60,"No",IF(E57&lt;10,"No","Yes")))</f>
        <v>Yes</v>
      </c>
      <c r="G57" s="24">
        <v>24.344460317999999</v>
      </c>
      <c r="H57" s="5" t="str">
        <f>IF($B57="N/A","N/A",IF(G57&gt;60,"No",IF(G57&lt;10,"No","Yes")))</f>
        <v>Yes</v>
      </c>
      <c r="I57" s="6">
        <v>10.61</v>
      </c>
      <c r="J57" s="6">
        <v>-3.21</v>
      </c>
      <c r="K57" s="105" t="str">
        <f t="shared" si="9"/>
        <v>Yes</v>
      </c>
    </row>
    <row r="58" spans="1:11" ht="25.5" x14ac:dyDescent="0.2">
      <c r="A58" s="124" t="s">
        <v>876</v>
      </c>
      <c r="B58" s="22" t="s">
        <v>263</v>
      </c>
      <c r="C58" s="59">
        <v>20.085966788</v>
      </c>
      <c r="D58" s="5" t="str">
        <f>IF($B58="N/A","N/A",IF(C58&gt;100,"No",IF(C58&lt;10,"No","Yes")))</f>
        <v>Yes</v>
      </c>
      <c r="E58" s="24">
        <v>20.539282094000001</v>
      </c>
      <c r="F58" s="5" t="str">
        <f>IF($B58="N/A","N/A",IF(E58&gt;100,"No",IF(E58&lt;10,"No","Yes")))</f>
        <v>Yes</v>
      </c>
      <c r="G58" s="24">
        <v>21.184404892</v>
      </c>
      <c r="H58" s="5" t="str">
        <f>IF($B58="N/A","N/A",IF(G58&gt;100,"No",IF(G58&lt;10,"No","Yes")))</f>
        <v>Yes</v>
      </c>
      <c r="I58" s="6">
        <v>2.2570000000000001</v>
      </c>
      <c r="J58" s="6">
        <v>3.141</v>
      </c>
      <c r="K58" s="105" t="str">
        <f t="shared" si="9"/>
        <v>Yes</v>
      </c>
    </row>
    <row r="59" spans="1:11" x14ac:dyDescent="0.2">
      <c r="A59" s="124" t="s">
        <v>877</v>
      </c>
      <c r="B59" s="22" t="s">
        <v>264</v>
      </c>
      <c r="C59" s="59">
        <v>62.695994777000003</v>
      </c>
      <c r="D59" s="5" t="str">
        <f>IF($B59="N/A","N/A",IF(C59&gt;100,"No",IF(C59&lt;20,"No","Yes")))</f>
        <v>Yes</v>
      </c>
      <c r="E59" s="24">
        <v>65.876220244999999</v>
      </c>
      <c r="F59" s="5" t="str">
        <f>IF($B59="N/A","N/A",IF(E59&gt;100,"No",IF(E59&lt;20,"No","Yes")))</f>
        <v>Yes</v>
      </c>
      <c r="G59" s="24">
        <v>74.410294496999995</v>
      </c>
      <c r="H59" s="5" t="str">
        <f>IF($B59="N/A","N/A",IF(G59&gt;100,"No",IF(G59&lt;20,"No","Yes")))</f>
        <v>Yes</v>
      </c>
      <c r="I59" s="6">
        <v>5.0720000000000001</v>
      </c>
      <c r="J59" s="6">
        <v>12.95</v>
      </c>
      <c r="K59" s="105" t="str">
        <f t="shared" si="9"/>
        <v>Yes</v>
      </c>
    </row>
    <row r="60" spans="1:11" x14ac:dyDescent="0.2">
      <c r="A60" s="124" t="s">
        <v>878</v>
      </c>
      <c r="B60" s="22" t="s">
        <v>264</v>
      </c>
      <c r="C60" s="59">
        <v>127.37476612</v>
      </c>
      <c r="D60" s="5" t="str">
        <f>IF($B60="N/A","N/A",IF(C60&gt;100,"No",IF(C60&lt;20,"No","Yes")))</f>
        <v>No</v>
      </c>
      <c r="E60" s="24">
        <v>140.64963158</v>
      </c>
      <c r="F60" s="5" t="str">
        <f>IF($B60="N/A","N/A",IF(E60&gt;100,"No",IF(E60&lt;20,"No","Yes")))</f>
        <v>No</v>
      </c>
      <c r="G60" s="24">
        <v>128.94747373000001</v>
      </c>
      <c r="H60" s="5" t="str">
        <f>IF($B60="N/A","N/A",IF(G60&gt;100,"No",IF(G60&lt;20,"No","Yes")))</f>
        <v>No</v>
      </c>
      <c r="I60" s="6">
        <v>10.42</v>
      </c>
      <c r="J60" s="6">
        <v>-8.32</v>
      </c>
      <c r="K60" s="105" t="str">
        <f t="shared" si="9"/>
        <v>Yes</v>
      </c>
    </row>
    <row r="61" spans="1:11" ht="25.5" x14ac:dyDescent="0.2">
      <c r="A61" s="124" t="s">
        <v>879</v>
      </c>
      <c r="B61" s="22" t="s">
        <v>213</v>
      </c>
      <c r="C61" s="59">
        <v>300.08383017</v>
      </c>
      <c r="D61" s="5" t="str">
        <f>IF($B61="N/A","N/A",IF(C61&gt;15,"No",IF(C61&lt;-15,"No","Yes")))</f>
        <v>N/A</v>
      </c>
      <c r="E61" s="24">
        <v>301.62943239999998</v>
      </c>
      <c r="F61" s="5" t="str">
        <f>IF($B61="N/A","N/A",IF(E61&gt;15,"No",IF(E61&lt;-15,"No","Yes")))</f>
        <v>N/A</v>
      </c>
      <c r="G61" s="24">
        <v>349.73288916000001</v>
      </c>
      <c r="H61" s="5" t="str">
        <f>IF($B61="N/A","N/A",IF(G61&gt;15,"No",IF(G61&lt;-15,"No","Yes")))</f>
        <v>N/A</v>
      </c>
      <c r="I61" s="6">
        <v>0.5151</v>
      </c>
      <c r="J61" s="6">
        <v>15.95</v>
      </c>
      <c r="K61" s="105" t="str">
        <f t="shared" si="9"/>
        <v>Yes</v>
      </c>
    </row>
    <row r="62" spans="1:11" x14ac:dyDescent="0.2">
      <c r="A62" s="124" t="s">
        <v>880</v>
      </c>
      <c r="B62" s="22" t="s">
        <v>265</v>
      </c>
      <c r="C62" s="59">
        <v>22.429012526000001</v>
      </c>
      <c r="D62" s="5" t="str">
        <f>IF($B62="N/A","N/A",IF(C62&gt;60,"No",IF(C62&lt;10,"No","Yes")))</f>
        <v>Yes</v>
      </c>
      <c r="E62" s="24">
        <v>21.202572291999999</v>
      </c>
      <c r="F62" s="5" t="str">
        <f>IF($B62="N/A","N/A",IF(E62&gt;60,"No",IF(E62&lt;10,"No","Yes")))</f>
        <v>Yes</v>
      </c>
      <c r="G62" s="24">
        <v>22.393953734</v>
      </c>
      <c r="H62" s="5" t="str">
        <f>IF($B62="N/A","N/A",IF(G62&gt;60,"No",IF(G62&lt;10,"No","Yes")))</f>
        <v>Yes</v>
      </c>
      <c r="I62" s="6">
        <v>-5.47</v>
      </c>
      <c r="J62" s="6">
        <v>5.6189999999999998</v>
      </c>
      <c r="K62" s="105" t="str">
        <f t="shared" si="9"/>
        <v>Yes</v>
      </c>
    </row>
    <row r="63" spans="1:11" x14ac:dyDescent="0.2">
      <c r="A63" s="124" t="s">
        <v>881</v>
      </c>
      <c r="B63" s="22" t="s">
        <v>265</v>
      </c>
      <c r="C63" s="59">
        <v>196.36060802</v>
      </c>
      <c r="D63" s="5" t="str">
        <f>IF($B63="N/A","N/A",IF(C63&gt;60,"No",IF(C63&lt;10,"No","Yes")))</f>
        <v>No</v>
      </c>
      <c r="E63" s="24">
        <v>216.90246802999999</v>
      </c>
      <c r="F63" s="5" t="str">
        <f>IF($B63="N/A","N/A",IF(E63&gt;60,"No",IF(E63&lt;10,"No","Yes")))</f>
        <v>No</v>
      </c>
      <c r="G63" s="24">
        <v>39.656217816999998</v>
      </c>
      <c r="H63" s="5" t="str">
        <f>IF($B63="N/A","N/A",IF(G63&gt;60,"No",IF(G63&lt;10,"No","Yes")))</f>
        <v>Yes</v>
      </c>
      <c r="I63" s="6">
        <v>10.46</v>
      </c>
      <c r="J63" s="6">
        <v>-81.7</v>
      </c>
      <c r="K63" s="105" t="str">
        <f t="shared" si="9"/>
        <v>No</v>
      </c>
    </row>
    <row r="64" spans="1:11" x14ac:dyDescent="0.2">
      <c r="A64" s="124" t="s">
        <v>882</v>
      </c>
      <c r="B64" s="22" t="s">
        <v>213</v>
      </c>
      <c r="C64" s="59">
        <v>109.19733001</v>
      </c>
      <c r="D64" s="5" t="str">
        <f t="shared" ref="D64:D74" si="10">IF($B64="N/A","N/A",IF(C64&gt;15,"No",IF(C64&lt;-15,"No","Yes")))</f>
        <v>N/A</v>
      </c>
      <c r="E64" s="24">
        <v>111.84512396</v>
      </c>
      <c r="F64" s="5" t="str">
        <f>IF($B64="N/A","N/A",IF(E64&gt;15,"No",IF(E64&lt;-15,"No","Yes")))</f>
        <v>N/A</v>
      </c>
      <c r="G64" s="24">
        <v>127.47154539</v>
      </c>
      <c r="H64" s="5" t="str">
        <f>IF($B64="N/A","N/A",IF(G64&gt;15,"No",IF(G64&lt;-15,"No","Yes")))</f>
        <v>N/A</v>
      </c>
      <c r="I64" s="6">
        <v>2.4249999999999998</v>
      </c>
      <c r="J64" s="6">
        <v>13.97</v>
      </c>
      <c r="K64" s="105" t="str">
        <f t="shared" si="9"/>
        <v>Yes</v>
      </c>
    </row>
    <row r="65" spans="1:11" ht="24.95" customHeight="1" x14ac:dyDescent="0.2">
      <c r="A65" s="124" t="s">
        <v>883</v>
      </c>
      <c r="B65" s="22" t="s">
        <v>213</v>
      </c>
      <c r="C65" s="59">
        <v>48.449040834999998</v>
      </c>
      <c r="D65" s="5" t="str">
        <f t="shared" si="10"/>
        <v>N/A</v>
      </c>
      <c r="E65" s="24">
        <v>49.873791113000003</v>
      </c>
      <c r="F65" s="5" t="str">
        <f t="shared" ref="F65:F73" si="11">IF($B65="N/A","N/A",IF(E65&gt;15,"No",IF(E65&lt;-15,"No","Yes")))</f>
        <v>N/A</v>
      </c>
      <c r="G65" s="24">
        <v>53.491934813</v>
      </c>
      <c r="H65" s="5" t="str">
        <f t="shared" ref="H65:H86" si="12">IF($B65="N/A","N/A",IF(G65&gt;15,"No",IF(G65&lt;-15,"No","Yes")))</f>
        <v>N/A</v>
      </c>
      <c r="I65" s="6">
        <v>2.9409999999999998</v>
      </c>
      <c r="J65" s="6">
        <v>7.2549999999999999</v>
      </c>
      <c r="K65" s="105" t="str">
        <f t="shared" si="9"/>
        <v>Yes</v>
      </c>
    </row>
    <row r="66" spans="1:11" ht="25.5" x14ac:dyDescent="0.2">
      <c r="A66" s="124" t="s">
        <v>884</v>
      </c>
      <c r="B66" s="22" t="s">
        <v>213</v>
      </c>
      <c r="C66" s="59">
        <v>54.189726</v>
      </c>
      <c r="D66" s="5" t="str">
        <f t="shared" si="10"/>
        <v>N/A</v>
      </c>
      <c r="E66" s="24">
        <v>56.101269164999998</v>
      </c>
      <c r="F66" s="5" t="str">
        <f t="shared" si="11"/>
        <v>N/A</v>
      </c>
      <c r="G66" s="24">
        <v>81.871563221000002</v>
      </c>
      <c r="H66" s="5" t="str">
        <f t="shared" si="12"/>
        <v>N/A</v>
      </c>
      <c r="I66" s="6">
        <v>3.528</v>
      </c>
      <c r="J66" s="6">
        <v>45.94</v>
      </c>
      <c r="K66" s="105" t="str">
        <f t="shared" si="9"/>
        <v>No</v>
      </c>
    </row>
    <row r="67" spans="1:11" ht="25.5" x14ac:dyDescent="0.2">
      <c r="A67" s="124" t="s">
        <v>885</v>
      </c>
      <c r="B67" s="22" t="s">
        <v>213</v>
      </c>
      <c r="C67" s="59">
        <v>452.40096263999999</v>
      </c>
      <c r="D67" s="5" t="str">
        <f t="shared" si="10"/>
        <v>N/A</v>
      </c>
      <c r="E67" s="24">
        <v>460.53074156000002</v>
      </c>
      <c r="F67" s="5" t="str">
        <f t="shared" si="11"/>
        <v>N/A</v>
      </c>
      <c r="G67" s="24">
        <v>492.42807822999998</v>
      </c>
      <c r="H67" s="5" t="str">
        <f t="shared" si="12"/>
        <v>N/A</v>
      </c>
      <c r="I67" s="6">
        <v>1.7969999999999999</v>
      </c>
      <c r="J67" s="6">
        <v>6.9260000000000002</v>
      </c>
      <c r="K67" s="105" t="str">
        <f t="shared" si="9"/>
        <v>Yes</v>
      </c>
    </row>
    <row r="68" spans="1:11" ht="25.5" x14ac:dyDescent="0.2">
      <c r="A68" s="124" t="s">
        <v>886</v>
      </c>
      <c r="B68" s="22" t="s">
        <v>213</v>
      </c>
      <c r="C68" s="59">
        <v>91.893433627999997</v>
      </c>
      <c r="D68" s="5" t="str">
        <f t="shared" si="10"/>
        <v>N/A</v>
      </c>
      <c r="E68" s="24">
        <v>92.416221007000004</v>
      </c>
      <c r="F68" s="5" t="str">
        <f t="shared" si="11"/>
        <v>N/A</v>
      </c>
      <c r="G68" s="24">
        <v>88.885881483000006</v>
      </c>
      <c r="H68" s="5" t="str">
        <f t="shared" si="12"/>
        <v>N/A</v>
      </c>
      <c r="I68" s="6">
        <v>0.56889999999999996</v>
      </c>
      <c r="J68" s="6">
        <v>-3.82</v>
      </c>
      <c r="K68" s="105" t="str">
        <f t="shared" si="9"/>
        <v>Yes</v>
      </c>
    </row>
    <row r="69" spans="1:11" ht="25.5" x14ac:dyDescent="0.2">
      <c r="A69" s="124" t="s">
        <v>887</v>
      </c>
      <c r="B69" s="22" t="s">
        <v>213</v>
      </c>
      <c r="C69" s="59">
        <v>24.454367539</v>
      </c>
      <c r="D69" s="5" t="str">
        <f t="shared" si="10"/>
        <v>N/A</v>
      </c>
      <c r="E69" s="24">
        <v>24.444705614</v>
      </c>
      <c r="F69" s="5" t="str">
        <f t="shared" si="11"/>
        <v>N/A</v>
      </c>
      <c r="G69" s="24">
        <v>161.71813212000001</v>
      </c>
      <c r="H69" s="5" t="str">
        <f t="shared" si="12"/>
        <v>N/A</v>
      </c>
      <c r="I69" s="6">
        <v>-0.04</v>
      </c>
      <c r="J69" s="6">
        <v>561.6</v>
      </c>
      <c r="K69" s="105" t="str">
        <f t="shared" si="9"/>
        <v>No</v>
      </c>
    </row>
    <row r="70" spans="1:11" ht="25.5" x14ac:dyDescent="0.2">
      <c r="A70" s="124" t="s">
        <v>888</v>
      </c>
      <c r="B70" s="22" t="s">
        <v>213</v>
      </c>
      <c r="C70" s="59">
        <v>54.07917131</v>
      </c>
      <c r="D70" s="5" t="str">
        <f t="shared" si="10"/>
        <v>N/A</v>
      </c>
      <c r="E70" s="24">
        <v>66.095810920999995</v>
      </c>
      <c r="F70" s="5" t="str">
        <f t="shared" si="11"/>
        <v>N/A</v>
      </c>
      <c r="G70" s="24">
        <v>17.018810698999999</v>
      </c>
      <c r="H70" s="5" t="str">
        <f t="shared" si="12"/>
        <v>N/A</v>
      </c>
      <c r="I70" s="6">
        <v>22.22</v>
      </c>
      <c r="J70" s="6">
        <v>-74.3</v>
      </c>
      <c r="K70" s="105" t="str">
        <f t="shared" si="9"/>
        <v>No</v>
      </c>
    </row>
    <row r="71" spans="1:11" x14ac:dyDescent="0.2">
      <c r="A71" s="124" t="s">
        <v>889</v>
      </c>
      <c r="B71" s="22" t="s">
        <v>213</v>
      </c>
      <c r="C71" s="59">
        <v>895.86087725000004</v>
      </c>
      <c r="D71" s="5" t="str">
        <f t="shared" si="10"/>
        <v>N/A</v>
      </c>
      <c r="E71" s="24">
        <v>1728.1951251</v>
      </c>
      <c r="F71" s="5" t="str">
        <f t="shared" si="11"/>
        <v>N/A</v>
      </c>
      <c r="G71" s="24">
        <v>1678.2776318000001</v>
      </c>
      <c r="H71" s="5" t="str">
        <f t="shared" si="12"/>
        <v>N/A</v>
      </c>
      <c r="I71" s="6">
        <v>92.91</v>
      </c>
      <c r="J71" s="6">
        <v>-2.89</v>
      </c>
      <c r="K71" s="105" t="str">
        <f t="shared" si="9"/>
        <v>Yes</v>
      </c>
    </row>
    <row r="72" spans="1:11" ht="25.5" x14ac:dyDescent="0.2">
      <c r="A72" s="124" t="s">
        <v>890</v>
      </c>
      <c r="B72" s="22" t="s">
        <v>213</v>
      </c>
      <c r="C72" s="59">
        <v>1329.1271942999999</v>
      </c>
      <c r="D72" s="5" t="str">
        <f t="shared" si="10"/>
        <v>N/A</v>
      </c>
      <c r="E72" s="24">
        <v>1386.892184</v>
      </c>
      <c r="F72" s="5" t="str">
        <f t="shared" si="11"/>
        <v>N/A</v>
      </c>
      <c r="G72" s="24">
        <v>1448.0348696999999</v>
      </c>
      <c r="H72" s="5" t="str">
        <f t="shared" si="12"/>
        <v>N/A</v>
      </c>
      <c r="I72" s="6">
        <v>4.3460000000000001</v>
      </c>
      <c r="J72" s="6">
        <v>4.4089999999999998</v>
      </c>
      <c r="K72" s="105" t="str">
        <f t="shared" si="9"/>
        <v>Yes</v>
      </c>
    </row>
    <row r="73" spans="1:11" x14ac:dyDescent="0.2">
      <c r="A73" s="124" t="s">
        <v>891</v>
      </c>
      <c r="B73" s="22" t="s">
        <v>213</v>
      </c>
      <c r="C73" s="59">
        <v>156.9582216</v>
      </c>
      <c r="D73" s="5" t="str">
        <f t="shared" si="10"/>
        <v>N/A</v>
      </c>
      <c r="E73" s="24">
        <v>155.32252424000001</v>
      </c>
      <c r="F73" s="5" t="str">
        <f t="shared" si="11"/>
        <v>N/A</v>
      </c>
      <c r="G73" s="24">
        <v>152.67717472999999</v>
      </c>
      <c r="H73" s="5" t="str">
        <f t="shared" si="12"/>
        <v>N/A</v>
      </c>
      <c r="I73" s="6">
        <v>-1.04</v>
      </c>
      <c r="J73" s="6">
        <v>-1.7</v>
      </c>
      <c r="K73" s="105" t="str">
        <f t="shared" si="9"/>
        <v>Yes</v>
      </c>
    </row>
    <row r="74" spans="1:11" x14ac:dyDescent="0.2">
      <c r="A74" s="124" t="s">
        <v>892</v>
      </c>
      <c r="B74" s="22" t="s">
        <v>213</v>
      </c>
      <c r="C74" s="59">
        <v>520.02737202000003</v>
      </c>
      <c r="D74" s="5" t="str">
        <f t="shared" si="10"/>
        <v>N/A</v>
      </c>
      <c r="E74" s="24">
        <v>530.76720551999995</v>
      </c>
      <c r="F74" s="5" t="str">
        <f>IF($B74="N/A","N/A",IF(E74&gt;15,"No",IF(E74&lt;-15,"No","Yes")))</f>
        <v>N/A</v>
      </c>
      <c r="G74" s="24">
        <v>702.80987143000004</v>
      </c>
      <c r="H74" s="5" t="str">
        <f t="shared" si="12"/>
        <v>N/A</v>
      </c>
      <c r="I74" s="6">
        <v>2.0649999999999999</v>
      </c>
      <c r="J74" s="6">
        <v>32.409999999999997</v>
      </c>
      <c r="K74" s="105" t="str">
        <f t="shared" si="9"/>
        <v>No</v>
      </c>
    </row>
    <row r="75" spans="1:11" x14ac:dyDescent="0.2">
      <c r="A75" s="124" t="s">
        <v>893</v>
      </c>
      <c r="B75" s="22" t="s">
        <v>213</v>
      </c>
      <c r="C75" s="57">
        <v>10.459444969</v>
      </c>
      <c r="D75" s="5" t="str">
        <f t="shared" ref="D75:D80" si="13">IF($B75="N/A","N/A",IF(C75&gt;15,"No",IF(C75&lt;-15,"No","Yes")))</f>
        <v>N/A</v>
      </c>
      <c r="E75" s="4">
        <v>4.5676793065999997</v>
      </c>
      <c r="F75" s="5" t="str">
        <f>IF($B75="N/A","N/A",IF(E75&gt;15,"No",IF(E75&lt;-15,"No","Yes")))</f>
        <v>N/A</v>
      </c>
      <c r="G75" s="4">
        <v>4.2258949433000002</v>
      </c>
      <c r="H75" s="5" t="str">
        <f t="shared" si="12"/>
        <v>N/A</v>
      </c>
      <c r="I75" s="6">
        <v>-56.3</v>
      </c>
      <c r="J75" s="6">
        <v>-7.48</v>
      </c>
      <c r="K75" s="105" t="str">
        <f t="shared" ref="K75:K80" si="14">IF(J75="Div by 0", "N/A", IF(J75="N/A","N/A", IF(J75&gt;30, "No", IF(J75&lt;-30, "No", "Yes"))))</f>
        <v>Yes</v>
      </c>
    </row>
    <row r="76" spans="1:11" x14ac:dyDescent="0.2">
      <c r="A76" s="124" t="s">
        <v>894</v>
      </c>
      <c r="B76" s="22" t="s">
        <v>213</v>
      </c>
      <c r="C76" s="57">
        <v>1.7310789858</v>
      </c>
      <c r="D76" s="5" t="str">
        <f t="shared" si="13"/>
        <v>N/A</v>
      </c>
      <c r="E76" s="4">
        <v>1.6024351222</v>
      </c>
      <c r="F76" s="5" t="str">
        <f t="shared" ref="F76:F86" si="15">IF($B76="N/A","N/A",IF(E76&gt;15,"No",IF(E76&lt;-15,"No","Yes")))</f>
        <v>N/A</v>
      </c>
      <c r="G76" s="4">
        <v>1.7543358979999999</v>
      </c>
      <c r="H76" s="5" t="str">
        <f t="shared" si="12"/>
        <v>N/A</v>
      </c>
      <c r="I76" s="6">
        <v>-7.43</v>
      </c>
      <c r="J76" s="6">
        <v>9.4789999999999992</v>
      </c>
      <c r="K76" s="105" t="str">
        <f t="shared" si="14"/>
        <v>Yes</v>
      </c>
    </row>
    <row r="77" spans="1:11" x14ac:dyDescent="0.2">
      <c r="A77" s="124" t="s">
        <v>895</v>
      </c>
      <c r="B77" s="22" t="s">
        <v>213</v>
      </c>
      <c r="C77" s="57">
        <v>7.2939294756999997</v>
      </c>
      <c r="D77" s="5" t="str">
        <f t="shared" si="13"/>
        <v>N/A</v>
      </c>
      <c r="E77" s="4">
        <v>8.2866850540999994</v>
      </c>
      <c r="F77" s="5" t="str">
        <f t="shared" si="15"/>
        <v>N/A</v>
      </c>
      <c r="G77" s="4">
        <v>10.143033604999999</v>
      </c>
      <c r="H77" s="5" t="str">
        <f t="shared" si="12"/>
        <v>N/A</v>
      </c>
      <c r="I77" s="6">
        <v>13.61</v>
      </c>
      <c r="J77" s="6">
        <v>22.4</v>
      </c>
      <c r="K77" s="105" t="str">
        <f t="shared" si="14"/>
        <v>Yes</v>
      </c>
    </row>
    <row r="78" spans="1:11" x14ac:dyDescent="0.2">
      <c r="A78" s="124" t="s">
        <v>896</v>
      </c>
      <c r="B78" s="22" t="s">
        <v>213</v>
      </c>
      <c r="C78" s="57">
        <v>0.22290207740000001</v>
      </c>
      <c r="D78" s="5" t="str">
        <f t="shared" si="13"/>
        <v>N/A</v>
      </c>
      <c r="E78" s="4">
        <v>0.31598472329999999</v>
      </c>
      <c r="F78" s="5" t="str">
        <f t="shared" si="15"/>
        <v>N/A</v>
      </c>
      <c r="G78" s="4">
        <v>0.44135218710000002</v>
      </c>
      <c r="H78" s="5" t="str">
        <f t="shared" si="12"/>
        <v>N/A</v>
      </c>
      <c r="I78" s="6">
        <v>41.76</v>
      </c>
      <c r="J78" s="6">
        <v>39.68</v>
      </c>
      <c r="K78" s="105" t="str">
        <f t="shared" si="14"/>
        <v>No</v>
      </c>
    </row>
    <row r="79" spans="1:11" ht="25.5" x14ac:dyDescent="0.2">
      <c r="A79" s="124" t="s">
        <v>897</v>
      </c>
      <c r="B79" s="22" t="s">
        <v>213</v>
      </c>
      <c r="C79" s="57">
        <v>2.9381011360999998</v>
      </c>
      <c r="D79" s="5" t="str">
        <f t="shared" si="13"/>
        <v>N/A</v>
      </c>
      <c r="E79" s="4">
        <v>2.5731180902999999</v>
      </c>
      <c r="F79" s="5" t="str">
        <f t="shared" si="15"/>
        <v>N/A</v>
      </c>
      <c r="G79" s="4">
        <v>2.8152584692999998</v>
      </c>
      <c r="H79" s="5" t="str">
        <f t="shared" si="12"/>
        <v>N/A</v>
      </c>
      <c r="I79" s="6">
        <v>-12.4</v>
      </c>
      <c r="J79" s="6">
        <v>9.41</v>
      </c>
      <c r="K79" s="105" t="str">
        <f t="shared" si="14"/>
        <v>Yes</v>
      </c>
    </row>
    <row r="80" spans="1:11" ht="25.5" x14ac:dyDescent="0.2">
      <c r="A80" s="124" t="s">
        <v>898</v>
      </c>
      <c r="B80" s="22" t="s">
        <v>213</v>
      </c>
      <c r="C80" s="61">
        <v>2.7583531298000001</v>
      </c>
      <c r="D80" s="5" t="str">
        <f t="shared" si="13"/>
        <v>N/A</v>
      </c>
      <c r="E80" s="61">
        <v>2.3980872352999998</v>
      </c>
      <c r="F80" s="5" t="str">
        <f t="shared" si="15"/>
        <v>N/A</v>
      </c>
      <c r="G80" s="61">
        <v>2.6339173279999999</v>
      </c>
      <c r="H80" s="5" t="str">
        <f t="shared" si="12"/>
        <v>N/A</v>
      </c>
      <c r="I80" s="6">
        <v>-13.1</v>
      </c>
      <c r="J80" s="62">
        <v>9.8339999999999996</v>
      </c>
      <c r="K80" s="105" t="str">
        <f t="shared" si="14"/>
        <v>Yes</v>
      </c>
    </row>
    <row r="81" spans="1:11" x14ac:dyDescent="0.2">
      <c r="A81" s="124" t="s">
        <v>899</v>
      </c>
      <c r="B81" s="22" t="s">
        <v>213</v>
      </c>
      <c r="C81" s="63">
        <v>38.714938846999999</v>
      </c>
      <c r="D81" s="5" t="str">
        <f t="shared" ref="D81:D86" si="16">IF($B81="N/A","N/A",IF(C81&gt;15,"No",IF(C81&lt;-15,"No","Yes")))</f>
        <v>N/A</v>
      </c>
      <c r="E81" s="64">
        <v>44.875712518999997</v>
      </c>
      <c r="F81" s="5" t="str">
        <f t="shared" si="15"/>
        <v>N/A</v>
      </c>
      <c r="G81" s="64">
        <v>48.22530545</v>
      </c>
      <c r="H81" s="5" t="str">
        <f>IF($B81="N/A","N/A",IF(G81&gt;15,"No",IF(G81&lt;-15,"No","Yes")))</f>
        <v>N/A</v>
      </c>
      <c r="I81" s="6">
        <v>15.91</v>
      </c>
      <c r="J81" s="6">
        <v>7.4640000000000004</v>
      </c>
      <c r="K81" s="105" t="str">
        <f t="shared" ref="K81:K86" si="17">IF(J81="Div by 0", "N/A", IF(J81="N/A","N/A", IF(J81&gt;30, "No", IF(J81&lt;-30, "No", "Yes"))))</f>
        <v>Yes</v>
      </c>
    </row>
    <row r="82" spans="1:11" x14ac:dyDescent="0.2">
      <c r="A82" s="124" t="s">
        <v>900</v>
      </c>
      <c r="B82" s="22" t="s">
        <v>213</v>
      </c>
      <c r="C82" s="63">
        <v>119.24155931999999</v>
      </c>
      <c r="D82" s="5" t="str">
        <f t="shared" si="16"/>
        <v>N/A</v>
      </c>
      <c r="E82" s="64">
        <v>117.12015795000001</v>
      </c>
      <c r="F82" s="5" t="str">
        <f t="shared" si="15"/>
        <v>N/A</v>
      </c>
      <c r="G82" s="64">
        <v>118.49663946</v>
      </c>
      <c r="H82" s="5" t="str">
        <f t="shared" si="12"/>
        <v>N/A</v>
      </c>
      <c r="I82" s="6">
        <v>-1.78</v>
      </c>
      <c r="J82" s="6">
        <v>1.175</v>
      </c>
      <c r="K82" s="105" t="str">
        <f t="shared" si="17"/>
        <v>Yes</v>
      </c>
    </row>
    <row r="83" spans="1:11" x14ac:dyDescent="0.2">
      <c r="A83" s="124" t="s">
        <v>901</v>
      </c>
      <c r="B83" s="22" t="s">
        <v>213</v>
      </c>
      <c r="C83" s="63">
        <v>152.45970352000001</v>
      </c>
      <c r="D83" s="5" t="str">
        <f t="shared" si="16"/>
        <v>N/A</v>
      </c>
      <c r="E83" s="64">
        <v>155.81524823999999</v>
      </c>
      <c r="F83" s="5" t="str">
        <f t="shared" si="15"/>
        <v>N/A</v>
      </c>
      <c r="G83" s="64">
        <v>158.27689695999999</v>
      </c>
      <c r="H83" s="5" t="str">
        <f t="shared" si="12"/>
        <v>N/A</v>
      </c>
      <c r="I83" s="6">
        <v>2.2010000000000001</v>
      </c>
      <c r="J83" s="6">
        <v>1.58</v>
      </c>
      <c r="K83" s="105" t="str">
        <f t="shared" si="17"/>
        <v>Yes</v>
      </c>
    </row>
    <row r="84" spans="1:11" x14ac:dyDescent="0.2">
      <c r="A84" s="124" t="s">
        <v>902</v>
      </c>
      <c r="B84" s="22" t="s">
        <v>213</v>
      </c>
      <c r="C84" s="63">
        <v>286.75089711999999</v>
      </c>
      <c r="D84" s="5" t="str">
        <f t="shared" si="16"/>
        <v>N/A</v>
      </c>
      <c r="E84" s="64">
        <v>287.97699914999998</v>
      </c>
      <c r="F84" s="5" t="str">
        <f t="shared" si="15"/>
        <v>N/A</v>
      </c>
      <c r="G84" s="64">
        <v>301.62016216000001</v>
      </c>
      <c r="H84" s="5" t="str">
        <f t="shared" si="12"/>
        <v>N/A</v>
      </c>
      <c r="I84" s="6">
        <v>0.42759999999999998</v>
      </c>
      <c r="J84" s="6">
        <v>4.7380000000000004</v>
      </c>
      <c r="K84" s="105" t="str">
        <f t="shared" si="17"/>
        <v>Yes</v>
      </c>
    </row>
    <row r="85" spans="1:11" x14ac:dyDescent="0.2">
      <c r="A85" s="124" t="s">
        <v>903</v>
      </c>
      <c r="B85" s="22" t="s">
        <v>213</v>
      </c>
      <c r="C85" s="63">
        <v>754.49254925000002</v>
      </c>
      <c r="D85" s="5" t="str">
        <f t="shared" si="16"/>
        <v>N/A</v>
      </c>
      <c r="E85" s="64">
        <v>750.74146647999999</v>
      </c>
      <c r="F85" s="5" t="str">
        <f t="shared" si="15"/>
        <v>N/A</v>
      </c>
      <c r="G85" s="64">
        <v>781.43262807999997</v>
      </c>
      <c r="H85" s="5" t="str">
        <f t="shared" si="12"/>
        <v>N/A</v>
      </c>
      <c r="I85" s="6">
        <v>-0.497</v>
      </c>
      <c r="J85" s="6">
        <v>4.0880000000000001</v>
      </c>
      <c r="K85" s="105" t="str">
        <f t="shared" si="17"/>
        <v>Yes</v>
      </c>
    </row>
    <row r="86" spans="1:11" ht="25.5" x14ac:dyDescent="0.2">
      <c r="A86" s="124" t="s">
        <v>904</v>
      </c>
      <c r="B86" s="22" t="s">
        <v>213</v>
      </c>
      <c r="C86" s="65">
        <v>775.56250880000005</v>
      </c>
      <c r="D86" s="5" t="str">
        <f t="shared" si="16"/>
        <v>N/A</v>
      </c>
      <c r="E86" s="65">
        <v>779.51573895000001</v>
      </c>
      <c r="F86" s="5" t="str">
        <f t="shared" si="15"/>
        <v>N/A</v>
      </c>
      <c r="G86" s="65">
        <v>811.00632244999997</v>
      </c>
      <c r="H86" s="5" t="str">
        <f t="shared" si="12"/>
        <v>N/A</v>
      </c>
      <c r="I86" s="6">
        <v>0.50970000000000004</v>
      </c>
      <c r="J86" s="6">
        <v>4.04</v>
      </c>
      <c r="K86" s="105" t="str">
        <f t="shared" si="17"/>
        <v>Yes</v>
      </c>
    </row>
    <row r="87" spans="1:11" x14ac:dyDescent="0.2">
      <c r="A87" s="124" t="s">
        <v>32</v>
      </c>
      <c r="B87" s="22" t="s">
        <v>266</v>
      </c>
      <c r="C87" s="57">
        <v>74.329444108000004</v>
      </c>
      <c r="D87" s="5" t="str">
        <f>IF($B87="N/A","N/A",IF(C87&gt;60,"Yes","No"))</f>
        <v>Yes</v>
      </c>
      <c r="E87" s="4">
        <v>65.082002853999995</v>
      </c>
      <c r="F87" s="5" t="str">
        <f>IF($B87="N/A","N/A",IF(E87&gt;60,"Yes","No"))</f>
        <v>Yes</v>
      </c>
      <c r="G87" s="4">
        <v>68.794882712000003</v>
      </c>
      <c r="H87" s="5" t="str">
        <f>IF($B87="N/A","N/A",IF(G87&gt;60,"Yes","No"))</f>
        <v>Yes</v>
      </c>
      <c r="I87" s="6">
        <v>-12.4</v>
      </c>
      <c r="J87" s="6">
        <v>5.7050000000000001</v>
      </c>
      <c r="K87" s="105" t="str">
        <f t="shared" ref="K87:K105" si="18">IF(J87="Div by 0", "N/A", IF(J87="N/A","N/A", IF(J87&gt;30, "No", IF(J87&lt;-30, "No", "Yes"))))</f>
        <v>Yes</v>
      </c>
    </row>
    <row r="88" spans="1:11" x14ac:dyDescent="0.2">
      <c r="A88" s="124" t="s">
        <v>39</v>
      </c>
      <c r="B88" s="22" t="s">
        <v>267</v>
      </c>
      <c r="C88" s="57">
        <v>99.828568652000001</v>
      </c>
      <c r="D88" s="5" t="str">
        <f>IF($B88="N/A","N/A",IF(C88&gt;100,"No",IF(C88&lt;85,"No","Yes")))</f>
        <v>Yes</v>
      </c>
      <c r="E88" s="4">
        <v>99.769678978000002</v>
      </c>
      <c r="F88" s="5" t="str">
        <f>IF($B88="N/A","N/A",IF(E88&gt;100,"No",IF(E88&lt;85,"No","Yes")))</f>
        <v>Yes</v>
      </c>
      <c r="G88" s="4">
        <v>99.444592079000003</v>
      </c>
      <c r="H88" s="5" t="str">
        <f>IF($B88="N/A","N/A",IF(G88&gt;100,"No",IF(G88&lt;85,"No","Yes")))</f>
        <v>Yes</v>
      </c>
      <c r="I88" s="6">
        <v>-5.8999999999999997E-2</v>
      </c>
      <c r="J88" s="6">
        <v>-0.32600000000000001</v>
      </c>
      <c r="K88" s="105" t="str">
        <f t="shared" si="18"/>
        <v>Yes</v>
      </c>
    </row>
    <row r="89" spans="1:11" x14ac:dyDescent="0.2">
      <c r="A89" s="124" t="s">
        <v>905</v>
      </c>
      <c r="B89" s="22" t="s">
        <v>213</v>
      </c>
      <c r="C89" s="57">
        <v>35.544523890999997</v>
      </c>
      <c r="D89" s="5" t="str">
        <f>IF($B89="N/A","N/A",IF(C89&gt;15,"No",IF(C89&lt;-15,"No","Yes")))</f>
        <v>N/A</v>
      </c>
      <c r="E89" s="4">
        <v>40.391084833999997</v>
      </c>
      <c r="F89" s="5" t="str">
        <f>IF($B89="N/A","N/A",IF(E89&gt;15,"No",IF(E89&lt;-15,"No","Yes")))</f>
        <v>N/A</v>
      </c>
      <c r="G89" s="4">
        <v>40.517323836999999</v>
      </c>
      <c r="H89" s="5" t="str">
        <f>IF($B89="N/A","N/A",IF(G89&gt;15,"No",IF(G89&lt;-15,"No","Yes")))</f>
        <v>N/A</v>
      </c>
      <c r="I89" s="6">
        <v>13.64</v>
      </c>
      <c r="J89" s="6">
        <v>0.3125</v>
      </c>
      <c r="K89" s="105" t="str">
        <f t="shared" si="18"/>
        <v>Yes</v>
      </c>
    </row>
    <row r="90" spans="1:11" x14ac:dyDescent="0.2">
      <c r="A90" s="124" t="s">
        <v>846</v>
      </c>
      <c r="B90" s="22" t="s">
        <v>268</v>
      </c>
      <c r="C90" s="57">
        <v>3.3368196828999999</v>
      </c>
      <c r="D90" s="5" t="str">
        <f>IF($B90="N/A","N/A",IF(C90&gt;25,"No",IF(C90&lt;5,"No","Yes")))</f>
        <v>No</v>
      </c>
      <c r="E90" s="4">
        <v>3.4039434409</v>
      </c>
      <c r="F90" s="5" t="str">
        <f>IF($B90="N/A","N/A",IF(E90&gt;25,"No",IF(E90&lt;5,"No","Yes")))</f>
        <v>No</v>
      </c>
      <c r="G90" s="4">
        <v>4.3240364250000001</v>
      </c>
      <c r="H90" s="5" t="str">
        <f>IF($B90="N/A","N/A",IF(G90&gt;25,"No",IF(G90&lt;5,"No","Yes")))</f>
        <v>No</v>
      </c>
      <c r="I90" s="6">
        <v>2.012</v>
      </c>
      <c r="J90" s="6">
        <v>27.03</v>
      </c>
      <c r="K90" s="105" t="str">
        <f t="shared" si="18"/>
        <v>Yes</v>
      </c>
    </row>
    <row r="91" spans="1:11" x14ac:dyDescent="0.2">
      <c r="A91" s="124" t="s">
        <v>847</v>
      </c>
      <c r="B91" s="22" t="s">
        <v>269</v>
      </c>
      <c r="C91" s="57">
        <v>55.340017070999998</v>
      </c>
      <c r="D91" s="5" t="str">
        <f>IF($B91="N/A","N/A",IF(C91&gt;70,"No",IF(C91&lt;40,"No","Yes")))</f>
        <v>Yes</v>
      </c>
      <c r="E91" s="4">
        <v>42.792079481000002</v>
      </c>
      <c r="F91" s="5" t="str">
        <f>IF($B91="N/A","N/A",IF(E91&gt;70,"No",IF(E91&lt;40,"No","Yes")))</f>
        <v>Yes</v>
      </c>
      <c r="G91" s="4">
        <v>44.922479719000002</v>
      </c>
      <c r="H91" s="5" t="str">
        <f>IF($B91="N/A","N/A",IF(G91&gt;70,"No",IF(G91&lt;40,"No","Yes")))</f>
        <v>Yes</v>
      </c>
      <c r="I91" s="6">
        <v>-22.7</v>
      </c>
      <c r="J91" s="6">
        <v>4.9779999999999998</v>
      </c>
      <c r="K91" s="105" t="str">
        <f t="shared" si="18"/>
        <v>Yes</v>
      </c>
    </row>
    <row r="92" spans="1:11" x14ac:dyDescent="0.2">
      <c r="A92" s="124" t="s">
        <v>848</v>
      </c>
      <c r="B92" s="22" t="s">
        <v>270</v>
      </c>
      <c r="C92" s="57">
        <v>41.203211306</v>
      </c>
      <c r="D92" s="5" t="str">
        <f>IF($B92="N/A","N/A",IF(C92&gt;55,"No",IF(C92&lt;20,"No","Yes")))</f>
        <v>Yes</v>
      </c>
      <c r="E92" s="4">
        <v>53.668680336000001</v>
      </c>
      <c r="F92" s="5" t="str">
        <f>IF($B92="N/A","N/A",IF(E92&gt;55,"No",IF(E92&lt;20,"No","Yes")))</f>
        <v>Yes</v>
      </c>
      <c r="G92" s="4">
        <v>46.973399843000003</v>
      </c>
      <c r="H92" s="5" t="str">
        <f>IF($B92="N/A","N/A",IF(G92&gt;55,"No",IF(G92&lt;20,"No","Yes")))</f>
        <v>Yes</v>
      </c>
      <c r="I92" s="6">
        <v>30.25</v>
      </c>
      <c r="J92" s="6">
        <v>-12.5</v>
      </c>
      <c r="K92" s="105" t="str">
        <f t="shared" si="18"/>
        <v>Yes</v>
      </c>
    </row>
    <row r="93" spans="1:11" x14ac:dyDescent="0.2">
      <c r="A93" s="124" t="s">
        <v>163</v>
      </c>
      <c r="B93" s="22" t="s">
        <v>246</v>
      </c>
      <c r="C93" s="57">
        <v>86.222523090999999</v>
      </c>
      <c r="D93" s="5" t="str">
        <f>IF($B93="N/A","N/A",IF(C93&gt;95,"Yes","No"))</f>
        <v>No</v>
      </c>
      <c r="E93" s="4">
        <v>75.641947830000007</v>
      </c>
      <c r="F93" s="5" t="str">
        <f>IF($B93="N/A","N/A",IF(E93&gt;95,"Yes","No"))</f>
        <v>No</v>
      </c>
      <c r="G93" s="4">
        <v>81.256550474999997</v>
      </c>
      <c r="H93" s="5" t="str">
        <f>IF($B93="N/A","N/A",IF(G93&gt;95,"Yes","No"))</f>
        <v>No</v>
      </c>
      <c r="I93" s="6">
        <v>-12.3</v>
      </c>
      <c r="J93" s="6">
        <v>7.423</v>
      </c>
      <c r="K93" s="105" t="str">
        <f t="shared" si="18"/>
        <v>Yes</v>
      </c>
    </row>
    <row r="94" spans="1:11" x14ac:dyDescent="0.2">
      <c r="A94" s="124" t="s">
        <v>41</v>
      </c>
      <c r="B94" s="22" t="s">
        <v>213</v>
      </c>
      <c r="C94" s="57">
        <v>63.505507321000003</v>
      </c>
      <c r="D94" s="5" t="str">
        <f>IF($B94="N/A","N/A",IF(C94&gt;15,"No",IF(C94&lt;-15,"No","Yes")))</f>
        <v>N/A</v>
      </c>
      <c r="E94" s="4">
        <v>71.248388926999993</v>
      </c>
      <c r="F94" s="5" t="str">
        <f>IF($B94="N/A","N/A",IF(E94&gt;15,"No",IF(E94&lt;-15,"No","Yes")))</f>
        <v>N/A</v>
      </c>
      <c r="G94" s="4">
        <v>84.425201041999998</v>
      </c>
      <c r="H94" s="5" t="str">
        <f>IF($B94="N/A","N/A",IF(G94&gt;15,"No",IF(G94&lt;-15,"No","Yes")))</f>
        <v>N/A</v>
      </c>
      <c r="I94" s="6">
        <v>12.19</v>
      </c>
      <c r="J94" s="6">
        <v>18.489999999999998</v>
      </c>
      <c r="K94" s="105" t="str">
        <f t="shared" si="18"/>
        <v>Yes</v>
      </c>
    </row>
    <row r="95" spans="1:11" x14ac:dyDescent="0.2">
      <c r="A95" s="124" t="s">
        <v>42</v>
      </c>
      <c r="B95" s="22" t="s">
        <v>213</v>
      </c>
      <c r="C95" s="57">
        <v>95.823528789999997</v>
      </c>
      <c r="D95" s="5" t="str">
        <f>IF($B95="N/A","N/A",IF(C95&gt;15,"No",IF(C95&lt;-15,"No","Yes")))</f>
        <v>N/A</v>
      </c>
      <c r="E95" s="4">
        <v>97.648875403000005</v>
      </c>
      <c r="F95" s="5" t="str">
        <f>IF($B95="N/A","N/A",IF(E95&gt;15,"No",IF(E95&lt;-15,"No","Yes")))</f>
        <v>N/A</v>
      </c>
      <c r="G95" s="4">
        <v>99.523888361999994</v>
      </c>
      <c r="H95" s="5" t="str">
        <f>IF($B95="N/A","N/A",IF(G95&gt;15,"No",IF(G95&lt;-15,"No","Yes")))</f>
        <v>N/A</v>
      </c>
      <c r="I95" s="6">
        <v>1.905</v>
      </c>
      <c r="J95" s="6">
        <v>1.92</v>
      </c>
      <c r="K95" s="105" t="str">
        <f t="shared" si="18"/>
        <v>Yes</v>
      </c>
    </row>
    <row r="96" spans="1:11" x14ac:dyDescent="0.2">
      <c r="A96" s="124" t="s">
        <v>906</v>
      </c>
      <c r="B96" s="22" t="s">
        <v>213</v>
      </c>
      <c r="C96" s="57">
        <v>98.204712795999995</v>
      </c>
      <c r="D96" s="5" t="str">
        <f>IF($B96="N/A","N/A",IF(C96&gt;15,"No",IF(C96&lt;-15,"No","Yes")))</f>
        <v>N/A</v>
      </c>
      <c r="E96" s="4">
        <v>99.013844778000006</v>
      </c>
      <c r="F96" s="5" t="str">
        <f>IF($B96="N/A","N/A",IF(E96&gt;15,"No",IF(E96&lt;-15,"No","Yes")))</f>
        <v>N/A</v>
      </c>
      <c r="G96" s="4">
        <v>99.561565459999997</v>
      </c>
      <c r="H96" s="5" t="str">
        <f>IF($B96="N/A","N/A",IF(G96&gt;15,"No",IF(G96&lt;-15,"No","Yes")))</f>
        <v>N/A</v>
      </c>
      <c r="I96" s="6">
        <v>0.82389999999999997</v>
      </c>
      <c r="J96" s="6">
        <v>0.55320000000000003</v>
      </c>
      <c r="K96" s="105" t="str">
        <f t="shared" si="18"/>
        <v>Yes</v>
      </c>
    </row>
    <row r="97" spans="1:11" x14ac:dyDescent="0.2">
      <c r="A97" s="124" t="s">
        <v>907</v>
      </c>
      <c r="B97" s="22" t="s">
        <v>213</v>
      </c>
      <c r="C97" s="57">
        <v>99.404077669000003</v>
      </c>
      <c r="D97" s="5" t="str">
        <f>IF($B97="N/A","N/A",IF(C97&gt;15,"No",IF(C97&lt;-15,"No","Yes")))</f>
        <v>N/A</v>
      </c>
      <c r="E97" s="4">
        <v>99.660777886000005</v>
      </c>
      <c r="F97" s="5" t="str">
        <f>IF($B97="N/A","N/A",IF(E97&gt;15,"No",IF(E97&lt;-15,"No","Yes")))</f>
        <v>N/A</v>
      </c>
      <c r="G97" s="4">
        <v>99.869458848999997</v>
      </c>
      <c r="H97" s="5" t="str">
        <f>IF($B97="N/A","N/A",IF(G97&gt;15,"No",IF(G97&lt;-15,"No","Yes")))</f>
        <v>N/A</v>
      </c>
      <c r="I97" s="6">
        <v>0.25819999999999999</v>
      </c>
      <c r="J97" s="6">
        <v>0.2094</v>
      </c>
      <c r="K97" s="105" t="str">
        <f t="shared" si="18"/>
        <v>Yes</v>
      </c>
    </row>
    <row r="98" spans="1:11" x14ac:dyDescent="0.2">
      <c r="A98" s="124" t="s">
        <v>43</v>
      </c>
      <c r="B98" s="22" t="s">
        <v>223</v>
      </c>
      <c r="C98" s="57">
        <v>87.189739944999999</v>
      </c>
      <c r="D98" s="5" t="str">
        <f>IF($B98="N/A","N/A",IF(C98&gt;100,"No",IF(C98&lt;98,"No","Yes")))</f>
        <v>No</v>
      </c>
      <c r="E98" s="4">
        <v>75.675751660000003</v>
      </c>
      <c r="F98" s="5" t="str">
        <f>IF($B98="N/A","N/A",IF(E98&gt;100,"No",IF(E98&lt;98,"No","Yes")))</f>
        <v>No</v>
      </c>
      <c r="G98" s="4">
        <v>80.953599608999994</v>
      </c>
      <c r="H98" s="5" t="str">
        <f>IF($B98="N/A","N/A",IF(G98&gt;100,"No",IF(G98&lt;98,"No","Yes")))</f>
        <v>No</v>
      </c>
      <c r="I98" s="6">
        <v>-13.2</v>
      </c>
      <c r="J98" s="6">
        <v>6.9740000000000002</v>
      </c>
      <c r="K98" s="105" t="str">
        <f t="shared" si="18"/>
        <v>Yes</v>
      </c>
    </row>
    <row r="99" spans="1:11" x14ac:dyDescent="0.2">
      <c r="A99" s="124" t="s">
        <v>44</v>
      </c>
      <c r="B99" s="22" t="s">
        <v>213</v>
      </c>
      <c r="C99" s="57">
        <v>37.658288227</v>
      </c>
      <c r="D99" s="5" t="str">
        <f>IF($B99="N/A","N/A",IF(C99&gt;15,"No",IF(C99&lt;-15,"No","Yes")))</f>
        <v>N/A</v>
      </c>
      <c r="E99" s="4">
        <v>36.746083104</v>
      </c>
      <c r="F99" s="5" t="str">
        <f>IF($B99="N/A","N/A",IF(E99&gt;15,"No",IF(E99&lt;-15,"No","Yes")))</f>
        <v>N/A</v>
      </c>
      <c r="G99" s="4">
        <v>35.670597878000002</v>
      </c>
      <c r="H99" s="5" t="str">
        <f>IF($B99="N/A","N/A",IF(G99&gt;15,"No",IF(G99&lt;-15,"No","Yes")))</f>
        <v>N/A</v>
      </c>
      <c r="I99" s="6">
        <v>-2.42</v>
      </c>
      <c r="J99" s="6">
        <v>-2.93</v>
      </c>
      <c r="K99" s="105" t="str">
        <f t="shared" si="18"/>
        <v>Yes</v>
      </c>
    </row>
    <row r="100" spans="1:11" x14ac:dyDescent="0.2">
      <c r="A100" s="124" t="s">
        <v>45</v>
      </c>
      <c r="B100" s="22" t="s">
        <v>213</v>
      </c>
      <c r="C100" s="57">
        <v>52.540902156999998</v>
      </c>
      <c r="D100" s="5" t="str">
        <f>IF($B100="N/A","N/A",IF(C100&gt;15,"No",IF(C100&lt;-15,"No","Yes")))</f>
        <v>N/A</v>
      </c>
      <c r="E100" s="4">
        <v>49.848657617999997</v>
      </c>
      <c r="F100" s="5" t="str">
        <f>IF($B100="N/A","N/A",IF(E100&gt;15,"No",IF(E100&lt;-15,"No","Yes")))</f>
        <v>N/A</v>
      </c>
      <c r="G100" s="4">
        <v>48.730726617999998</v>
      </c>
      <c r="H100" s="5" t="str">
        <f>IF($B100="N/A","N/A",IF(G100&gt;15,"No",IF(G100&lt;-15,"No","Yes")))</f>
        <v>N/A</v>
      </c>
      <c r="I100" s="6">
        <v>-5.12</v>
      </c>
      <c r="J100" s="6">
        <v>-2.2400000000000002</v>
      </c>
      <c r="K100" s="105" t="str">
        <f t="shared" si="18"/>
        <v>Yes</v>
      </c>
    </row>
    <row r="101" spans="1:11" x14ac:dyDescent="0.2">
      <c r="A101" s="124" t="s">
        <v>355</v>
      </c>
      <c r="B101" s="22" t="s">
        <v>213</v>
      </c>
      <c r="C101" s="57">
        <v>90.199190384000005</v>
      </c>
      <c r="D101" s="5" t="str">
        <f>IF($B101="N/A","N/A",IF(C101&gt;15,"No",IF(C101&lt;-15,"No","Yes")))</f>
        <v>N/A</v>
      </c>
      <c r="E101" s="4">
        <v>86.594740721999997</v>
      </c>
      <c r="F101" s="5" t="str">
        <f>IF($B101="N/A","N/A",IF(E101&gt;15,"No",IF(E101&lt;-15,"No","Yes")))</f>
        <v>N/A</v>
      </c>
      <c r="G101" s="4">
        <v>84.401324496000001</v>
      </c>
      <c r="H101" s="5" t="str">
        <f>IF($B101="N/A","N/A",IF(G101&gt;15,"No",IF(G101&lt;-15,"No","Yes")))</f>
        <v>N/A</v>
      </c>
      <c r="I101" s="6">
        <v>-4</v>
      </c>
      <c r="J101" s="6">
        <v>-2.5299999999999998</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5" t="str">
        <f t="shared" si="18"/>
        <v>N/A</v>
      </c>
    </row>
    <row r="103" spans="1:11" x14ac:dyDescent="0.2">
      <c r="A103" s="124" t="s">
        <v>47</v>
      </c>
      <c r="B103" s="22" t="s">
        <v>213</v>
      </c>
      <c r="C103" s="57">
        <v>9.8008096160000004</v>
      </c>
      <c r="D103" s="5" t="str">
        <f>IF($B103="N/A","N/A",IF(C103&gt;15,"No",IF(C103&lt;-15,"No","Yes")))</f>
        <v>N/A</v>
      </c>
      <c r="E103" s="4">
        <v>13.405259278000001</v>
      </c>
      <c r="F103" s="5" t="str">
        <f>IF($B103="N/A","N/A",IF(E103&gt;15,"No",IF(E103&lt;-15,"No","Yes")))</f>
        <v>N/A</v>
      </c>
      <c r="G103" s="4">
        <v>8.7403894499000003</v>
      </c>
      <c r="H103" s="5" t="str">
        <f>IF($B103="N/A","N/A",IF(G103&gt;15,"No",IF(G103&lt;-15,"No","Yes")))</f>
        <v>N/A</v>
      </c>
      <c r="I103" s="6">
        <v>36.78</v>
      </c>
      <c r="J103" s="6">
        <v>-34.799999999999997</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81.859248496000006</v>
      </c>
      <c r="H106" s="5" t="str">
        <f>IF($B106="N/A","N/A",IF(G106&gt;15,"No",IF(G106&lt;-15,"No","Yes")))</f>
        <v>N/A</v>
      </c>
      <c r="I106" s="6">
        <v>0</v>
      </c>
      <c r="J106" s="6">
        <v>-18.100000000000001</v>
      </c>
      <c r="K106" s="105" t="str">
        <f>IF(J106="Div by 0", "N/A", IF(J106="N/A","N/A", IF(J106&gt;30, "No", IF(J106&lt;-30, "No", "Yes"))))</f>
        <v>Yes</v>
      </c>
    </row>
    <row r="107" spans="1:11" x14ac:dyDescent="0.2">
      <c r="A107" s="124" t="s">
        <v>908</v>
      </c>
      <c r="B107" s="22" t="s">
        <v>213</v>
      </c>
      <c r="C107" s="66">
        <v>77.668473457000005</v>
      </c>
      <c r="D107" s="5" t="str">
        <f t="shared" ref="D107:D130" si="19">IF($B107="N/A","N/A",IF(C107&gt;15,"No",IF(C107&lt;-15,"No","Yes")))</f>
        <v>N/A</v>
      </c>
      <c r="E107" s="5">
        <v>81.935779655999994</v>
      </c>
      <c r="F107" s="5" t="str">
        <f t="shared" ref="F107:F130" si="20">IF($B107="N/A","N/A",IF(E107&gt;15,"No",IF(E107&lt;-15,"No","Yes")))</f>
        <v>N/A</v>
      </c>
      <c r="G107" s="4">
        <v>87.250121113000006</v>
      </c>
      <c r="H107" s="5" t="str">
        <f t="shared" ref="H107:H130" si="21">IF($B107="N/A","N/A",IF(G107&gt;15,"No",IF(G107&lt;-15,"No","Yes")))</f>
        <v>N/A</v>
      </c>
      <c r="I107" s="6">
        <v>5.4939999999999998</v>
      </c>
      <c r="J107" s="6">
        <v>6.4859999999999998</v>
      </c>
      <c r="K107" s="105" t="str">
        <f t="shared" ref="K107:K130" si="22">IF(J107="Div by 0", "N/A", IF(J107="N/A","N/A", IF(J107&gt;30, "No", IF(J107&lt;-30, "No", "Yes"))))</f>
        <v>Yes</v>
      </c>
    </row>
    <row r="108" spans="1:11" x14ac:dyDescent="0.2">
      <c r="A108" s="124" t="s">
        <v>909</v>
      </c>
      <c r="B108" s="22" t="s">
        <v>213</v>
      </c>
      <c r="C108" s="66">
        <v>19.405148786000002</v>
      </c>
      <c r="D108" s="22" t="s">
        <v>213</v>
      </c>
      <c r="E108" s="5">
        <v>15.501481938</v>
      </c>
      <c r="F108" s="22" t="s">
        <v>213</v>
      </c>
      <c r="G108" s="4">
        <v>9.9405514728999993</v>
      </c>
      <c r="H108" s="22" t="s">
        <v>213</v>
      </c>
      <c r="I108" s="6">
        <v>-20.100000000000001</v>
      </c>
      <c r="J108" s="6">
        <v>-35.9</v>
      </c>
      <c r="K108" s="105" t="str">
        <f t="shared" si="22"/>
        <v>No</v>
      </c>
    </row>
    <row r="109" spans="1:11" x14ac:dyDescent="0.2">
      <c r="A109" s="124" t="s">
        <v>910</v>
      </c>
      <c r="B109" s="22" t="s">
        <v>213</v>
      </c>
      <c r="C109" s="66">
        <v>9.7563806887000002</v>
      </c>
      <c r="D109" s="5" t="str">
        <f t="shared" si="19"/>
        <v>N/A</v>
      </c>
      <c r="E109" s="5">
        <v>8.0557431073999997</v>
      </c>
      <c r="F109" s="5" t="str">
        <f t="shared" si="20"/>
        <v>N/A</v>
      </c>
      <c r="G109" s="4">
        <v>8.9721587304000003</v>
      </c>
      <c r="H109" s="5" t="str">
        <f t="shared" si="21"/>
        <v>N/A</v>
      </c>
      <c r="I109" s="6">
        <v>-17.399999999999999</v>
      </c>
      <c r="J109" s="6">
        <v>11.38</v>
      </c>
      <c r="K109" s="105" t="str">
        <f t="shared" si="22"/>
        <v>Yes</v>
      </c>
    </row>
    <row r="110" spans="1:11" x14ac:dyDescent="0.2">
      <c r="A110" s="124" t="s">
        <v>911</v>
      </c>
      <c r="B110" s="22" t="s">
        <v>213</v>
      </c>
      <c r="C110" s="66">
        <v>1.3655468299999999E-2</v>
      </c>
      <c r="D110" s="5" t="str">
        <f t="shared" si="19"/>
        <v>N/A</v>
      </c>
      <c r="E110" s="5">
        <v>9.5960518999999994E-3</v>
      </c>
      <c r="F110" s="5" t="str">
        <f t="shared" si="20"/>
        <v>N/A</v>
      </c>
      <c r="G110" s="4">
        <v>6.3742883999999998E-3</v>
      </c>
      <c r="H110" s="5" t="str">
        <f t="shared" si="21"/>
        <v>N/A</v>
      </c>
      <c r="I110" s="6">
        <v>-29.7</v>
      </c>
      <c r="J110" s="6">
        <v>-33.6</v>
      </c>
      <c r="K110" s="105" t="str">
        <f t="shared" si="22"/>
        <v>No</v>
      </c>
    </row>
    <row r="111" spans="1:11" x14ac:dyDescent="0.2">
      <c r="A111" s="124" t="s">
        <v>912</v>
      </c>
      <c r="B111" s="22" t="s">
        <v>213</v>
      </c>
      <c r="C111" s="66">
        <v>0.288606207</v>
      </c>
      <c r="D111" s="5" t="str">
        <f t="shared" si="19"/>
        <v>N/A</v>
      </c>
      <c r="E111" s="5">
        <v>0.22264137219999999</v>
      </c>
      <c r="F111" s="5" t="str">
        <f t="shared" si="20"/>
        <v>N/A</v>
      </c>
      <c r="G111" s="4">
        <v>0.11555184039999999</v>
      </c>
      <c r="H111" s="5" t="str">
        <f t="shared" si="21"/>
        <v>N/A</v>
      </c>
      <c r="I111" s="6">
        <v>-22.9</v>
      </c>
      <c r="J111" s="6">
        <v>-48.1</v>
      </c>
      <c r="K111" s="105" t="str">
        <f t="shared" si="22"/>
        <v>No</v>
      </c>
    </row>
    <row r="112" spans="1:11" x14ac:dyDescent="0.2">
      <c r="A112" s="124" t="s">
        <v>913</v>
      </c>
      <c r="B112" s="22" t="s">
        <v>213</v>
      </c>
      <c r="C112" s="66">
        <v>0.70579799060000004</v>
      </c>
      <c r="D112" s="5" t="str">
        <f t="shared" si="19"/>
        <v>N/A</v>
      </c>
      <c r="E112" s="5">
        <v>0.58397746019999996</v>
      </c>
      <c r="F112" s="5" t="str">
        <f t="shared" si="20"/>
        <v>N/A</v>
      </c>
      <c r="G112" s="4">
        <v>0.40918549830000001</v>
      </c>
      <c r="H112" s="5" t="str">
        <f t="shared" si="21"/>
        <v>N/A</v>
      </c>
      <c r="I112" s="6">
        <v>-17.3</v>
      </c>
      <c r="J112" s="6">
        <v>-29.9</v>
      </c>
      <c r="K112" s="105" t="str">
        <f t="shared" si="22"/>
        <v>Yes</v>
      </c>
    </row>
    <row r="113" spans="1:11" x14ac:dyDescent="0.2">
      <c r="A113" s="124" t="s">
        <v>914</v>
      </c>
      <c r="B113" s="22" t="s">
        <v>213</v>
      </c>
      <c r="C113" s="66">
        <v>0.3632790702</v>
      </c>
      <c r="D113" s="5" t="str">
        <f t="shared" si="19"/>
        <v>N/A</v>
      </c>
      <c r="E113" s="5">
        <v>0.30587544709999998</v>
      </c>
      <c r="F113" s="5" t="str">
        <f t="shared" si="20"/>
        <v>N/A</v>
      </c>
      <c r="G113" s="4">
        <v>0.30688785419999998</v>
      </c>
      <c r="H113" s="5" t="str">
        <f t="shared" si="21"/>
        <v>N/A</v>
      </c>
      <c r="I113" s="6">
        <v>-15.8</v>
      </c>
      <c r="J113" s="6">
        <v>0.33100000000000002</v>
      </c>
      <c r="K113" s="105" t="str">
        <f t="shared" si="22"/>
        <v>Yes</v>
      </c>
    </row>
    <row r="114" spans="1:11" x14ac:dyDescent="0.2">
      <c r="A114" s="124" t="s">
        <v>915</v>
      </c>
      <c r="B114" s="22" t="s">
        <v>213</v>
      </c>
      <c r="C114" s="66">
        <v>0.35327930730000001</v>
      </c>
      <c r="D114" s="5" t="str">
        <f t="shared" si="19"/>
        <v>N/A</v>
      </c>
      <c r="E114" s="5">
        <v>0.27458877230000001</v>
      </c>
      <c r="F114" s="5" t="str">
        <f t="shared" si="20"/>
        <v>N/A</v>
      </c>
      <c r="G114" s="4">
        <v>3.0961037E-3</v>
      </c>
      <c r="H114" s="5" t="str">
        <f t="shared" si="21"/>
        <v>N/A</v>
      </c>
      <c r="I114" s="6">
        <v>-22.3</v>
      </c>
      <c r="J114" s="6">
        <v>-98.9</v>
      </c>
      <c r="K114" s="105" t="str">
        <f t="shared" si="22"/>
        <v>No</v>
      </c>
    </row>
    <row r="115" spans="1:11" x14ac:dyDescent="0.2">
      <c r="A115" s="124" t="s">
        <v>916</v>
      </c>
      <c r="B115" s="22" t="s">
        <v>213</v>
      </c>
      <c r="C115" s="66">
        <v>3.0550418387999998</v>
      </c>
      <c r="D115" s="5" t="str">
        <f t="shared" si="19"/>
        <v>N/A</v>
      </c>
      <c r="E115" s="5">
        <v>2.5232642863999999</v>
      </c>
      <c r="F115" s="5" t="str">
        <f t="shared" si="20"/>
        <v>N/A</v>
      </c>
      <c r="G115" s="4">
        <v>2.18519049E-2</v>
      </c>
      <c r="H115" s="5" t="str">
        <f t="shared" si="21"/>
        <v>N/A</v>
      </c>
      <c r="I115" s="6">
        <v>-17.399999999999999</v>
      </c>
      <c r="J115" s="6">
        <v>-99.1</v>
      </c>
      <c r="K115" s="105" t="str">
        <f t="shared" si="22"/>
        <v>No</v>
      </c>
    </row>
    <row r="116" spans="1:11" x14ac:dyDescent="0.2">
      <c r="A116" s="124" t="s">
        <v>917</v>
      </c>
      <c r="B116" s="22" t="s">
        <v>213</v>
      </c>
      <c r="C116" s="66">
        <v>3.9282625870999999</v>
      </c>
      <c r="D116" s="5" t="str">
        <f t="shared" si="19"/>
        <v>N/A</v>
      </c>
      <c r="E116" s="5">
        <v>2.896549394</v>
      </c>
      <c r="F116" s="5" t="str">
        <f t="shared" si="20"/>
        <v>N/A</v>
      </c>
      <c r="G116" s="4">
        <v>7.57341193E-2</v>
      </c>
      <c r="H116" s="5" t="str">
        <f t="shared" si="21"/>
        <v>N/A</v>
      </c>
      <c r="I116" s="6">
        <v>-26.3</v>
      </c>
      <c r="J116" s="6">
        <v>-97.4</v>
      </c>
      <c r="K116" s="105" t="str">
        <f t="shared" si="22"/>
        <v>No</v>
      </c>
    </row>
    <row r="117" spans="1:11" x14ac:dyDescent="0.2">
      <c r="A117" s="124" t="s">
        <v>918</v>
      </c>
      <c r="B117" s="22" t="s">
        <v>213</v>
      </c>
      <c r="C117" s="66">
        <v>0.16314163100000001</v>
      </c>
      <c r="D117" s="5" t="str">
        <f t="shared" si="19"/>
        <v>N/A</v>
      </c>
      <c r="E117" s="5">
        <v>6.4097846400000005E-2</v>
      </c>
      <c r="F117" s="5" t="str">
        <f t="shared" si="20"/>
        <v>N/A</v>
      </c>
      <c r="G117" s="4">
        <v>1.6663682499999999E-2</v>
      </c>
      <c r="H117" s="5" t="str">
        <f t="shared" si="21"/>
        <v>N/A</v>
      </c>
      <c r="I117" s="6">
        <v>-60.7</v>
      </c>
      <c r="J117" s="6">
        <v>-74</v>
      </c>
      <c r="K117" s="105" t="str">
        <f t="shared" si="22"/>
        <v>No</v>
      </c>
    </row>
    <row r="118" spans="1:11" x14ac:dyDescent="0.2">
      <c r="A118" s="124" t="s">
        <v>919</v>
      </c>
      <c r="B118" s="22" t="s">
        <v>213</v>
      </c>
      <c r="C118" s="66">
        <v>0.77770399690000003</v>
      </c>
      <c r="D118" s="5" t="str">
        <f t="shared" si="19"/>
        <v>N/A</v>
      </c>
      <c r="E118" s="5">
        <v>0.56514820050000003</v>
      </c>
      <c r="F118" s="5" t="str">
        <f t="shared" si="20"/>
        <v>N/A</v>
      </c>
      <c r="G118" s="4">
        <v>1.30474509E-2</v>
      </c>
      <c r="H118" s="5" t="str">
        <f t="shared" si="21"/>
        <v>N/A</v>
      </c>
      <c r="I118" s="6">
        <v>-27.3</v>
      </c>
      <c r="J118" s="6">
        <v>-97.7</v>
      </c>
      <c r="K118" s="105" t="str">
        <f t="shared" si="22"/>
        <v>No</v>
      </c>
    </row>
    <row r="119" spans="1:11" x14ac:dyDescent="0.2">
      <c r="A119" s="124" t="s">
        <v>920</v>
      </c>
      <c r="B119" s="22" t="s">
        <v>213</v>
      </c>
      <c r="C119" s="66">
        <v>2.9263777574000001</v>
      </c>
      <c r="D119" s="5" t="str">
        <f t="shared" si="19"/>
        <v>N/A</v>
      </c>
      <c r="E119" s="5">
        <v>2.5627384057000002</v>
      </c>
      <c r="F119" s="5" t="str">
        <f t="shared" si="20"/>
        <v>N/A</v>
      </c>
      <c r="G119" s="4">
        <v>2.8093274141000002</v>
      </c>
      <c r="H119" s="5" t="str">
        <f t="shared" si="21"/>
        <v>N/A</v>
      </c>
      <c r="I119" s="6">
        <v>-12.4</v>
      </c>
      <c r="J119" s="6">
        <v>9.6219999999999999</v>
      </c>
      <c r="K119" s="105" t="str">
        <f t="shared" si="22"/>
        <v>Yes</v>
      </c>
    </row>
    <row r="120" spans="1:11" x14ac:dyDescent="0.2">
      <c r="A120" s="124" t="s">
        <v>921</v>
      </c>
      <c r="B120" s="22" t="s">
        <v>213</v>
      </c>
      <c r="C120" s="66">
        <v>1.4332868486000001</v>
      </c>
      <c r="D120" s="5" t="str">
        <f t="shared" si="19"/>
        <v>N/A</v>
      </c>
      <c r="E120" s="5">
        <v>1.2609706082000001</v>
      </c>
      <c r="F120" s="5" t="str">
        <f t="shared" si="20"/>
        <v>N/A</v>
      </c>
      <c r="G120" s="4">
        <v>0.97553307720000004</v>
      </c>
      <c r="H120" s="5" t="str">
        <f t="shared" si="21"/>
        <v>N/A</v>
      </c>
      <c r="I120" s="6">
        <v>-12</v>
      </c>
      <c r="J120" s="6">
        <v>-22.6</v>
      </c>
      <c r="K120" s="105" t="str">
        <f t="shared" si="22"/>
        <v>Yes</v>
      </c>
    </row>
    <row r="121" spans="1:11" x14ac:dyDescent="0.2">
      <c r="A121" s="124" t="s">
        <v>922</v>
      </c>
      <c r="B121" s="22" t="s">
        <v>213</v>
      </c>
      <c r="C121" s="66">
        <v>1.3064938E-2</v>
      </c>
      <c r="D121" s="5" t="str">
        <f t="shared" si="19"/>
        <v>N/A</v>
      </c>
      <c r="E121" s="5">
        <v>1.41647135E-2</v>
      </c>
      <c r="F121" s="5" t="str">
        <f t="shared" si="20"/>
        <v>N/A</v>
      </c>
      <c r="G121" s="4">
        <v>1.2890034200000001E-2</v>
      </c>
      <c r="H121" s="5" t="str">
        <f t="shared" si="21"/>
        <v>N/A</v>
      </c>
      <c r="I121" s="6">
        <v>8.4179999999999993</v>
      </c>
      <c r="J121" s="6">
        <v>-9</v>
      </c>
      <c r="K121" s="105" t="str">
        <f t="shared" si="22"/>
        <v>Yes</v>
      </c>
    </row>
    <row r="122" spans="1:11" x14ac:dyDescent="0.2">
      <c r="A122" s="124" t="s">
        <v>923</v>
      </c>
      <c r="B122" s="22" t="s">
        <v>213</v>
      </c>
      <c r="C122" s="66">
        <v>0.1685889897</v>
      </c>
      <c r="D122" s="5" t="str">
        <f t="shared" si="19"/>
        <v>N/A</v>
      </c>
      <c r="E122" s="5">
        <v>0.1542852821</v>
      </c>
      <c r="F122" s="5" t="str">
        <f t="shared" si="20"/>
        <v>N/A</v>
      </c>
      <c r="G122" s="4">
        <v>0.1084426989</v>
      </c>
      <c r="H122" s="5" t="str">
        <f t="shared" si="21"/>
        <v>N/A</v>
      </c>
      <c r="I122" s="6">
        <v>-8.48</v>
      </c>
      <c r="J122" s="6">
        <v>-29.7</v>
      </c>
      <c r="K122" s="105" t="str">
        <f t="shared" si="22"/>
        <v>Yes</v>
      </c>
    </row>
    <row r="123" spans="1:11" x14ac:dyDescent="0.2">
      <c r="A123" s="124" t="s">
        <v>924</v>
      </c>
      <c r="B123" s="22" t="s">
        <v>213</v>
      </c>
      <c r="C123" s="66">
        <v>0.30619476420000002</v>
      </c>
      <c r="D123" s="5" t="str">
        <f t="shared" si="19"/>
        <v>N/A</v>
      </c>
      <c r="E123" s="5">
        <v>0.26449605180000002</v>
      </c>
      <c r="F123" s="5" t="str">
        <f t="shared" si="20"/>
        <v>N/A</v>
      </c>
      <c r="G123" s="4">
        <v>0.31229660510000001</v>
      </c>
      <c r="H123" s="5" t="str">
        <f t="shared" si="21"/>
        <v>N/A</v>
      </c>
      <c r="I123" s="6">
        <v>-13.6</v>
      </c>
      <c r="J123" s="6">
        <v>18.07</v>
      </c>
      <c r="K123" s="105" t="str">
        <f t="shared" si="22"/>
        <v>Yes</v>
      </c>
    </row>
    <row r="124" spans="1:11" x14ac:dyDescent="0.2">
      <c r="A124" s="124" t="s">
        <v>925</v>
      </c>
      <c r="B124" s="22" t="s">
        <v>213</v>
      </c>
      <c r="C124" s="66">
        <v>3.6254374200000002E-2</v>
      </c>
      <c r="D124" s="5" t="str">
        <f t="shared" si="19"/>
        <v>N/A</v>
      </c>
      <c r="E124" s="5">
        <v>3.1000400500000001E-2</v>
      </c>
      <c r="F124" s="5" t="str">
        <f t="shared" si="20"/>
        <v>N/A</v>
      </c>
      <c r="G124" s="4">
        <v>0.45811960509999999</v>
      </c>
      <c r="H124" s="5" t="str">
        <f t="shared" si="21"/>
        <v>N/A</v>
      </c>
      <c r="I124" s="6">
        <v>-14.5</v>
      </c>
      <c r="J124" s="6">
        <v>1378</v>
      </c>
      <c r="K124" s="105" t="str">
        <f t="shared" si="22"/>
        <v>No</v>
      </c>
    </row>
    <row r="125" spans="1:11" x14ac:dyDescent="0.2">
      <c r="A125" s="124" t="s">
        <v>926</v>
      </c>
      <c r="B125" s="22" t="s">
        <v>213</v>
      </c>
      <c r="C125" s="66">
        <v>0.37888145670000001</v>
      </c>
      <c r="D125" s="5" t="str">
        <f t="shared" si="19"/>
        <v>N/A</v>
      </c>
      <c r="E125" s="5">
        <v>0.33545689299999998</v>
      </c>
      <c r="F125" s="5" t="str">
        <f t="shared" si="20"/>
        <v>N/A</v>
      </c>
      <c r="G125" s="4">
        <v>0.38042829560000002</v>
      </c>
      <c r="H125" s="5" t="str">
        <f t="shared" si="21"/>
        <v>N/A</v>
      </c>
      <c r="I125" s="6">
        <v>-11.5</v>
      </c>
      <c r="J125" s="6">
        <v>13.41</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1750</v>
      </c>
      <c r="J126" s="6" t="s">
        <v>1750</v>
      </c>
      <c r="K126" s="105" t="str">
        <f t="shared" si="22"/>
        <v>N/A</v>
      </c>
    </row>
    <row r="127" spans="1:11" x14ac:dyDescent="0.2">
      <c r="A127" s="124" t="s">
        <v>928</v>
      </c>
      <c r="B127" s="22" t="s">
        <v>213</v>
      </c>
      <c r="C127" s="66">
        <v>0</v>
      </c>
      <c r="D127" s="5" t="str">
        <f t="shared" si="19"/>
        <v>N/A</v>
      </c>
      <c r="E127" s="5">
        <v>0</v>
      </c>
      <c r="F127" s="5" t="str">
        <f t="shared" si="20"/>
        <v>N/A</v>
      </c>
      <c r="G127" s="4">
        <v>2.9713309999999998E-3</v>
      </c>
      <c r="H127" s="5" t="str">
        <f t="shared" si="21"/>
        <v>N/A</v>
      </c>
      <c r="I127" s="6" t="s">
        <v>1750</v>
      </c>
      <c r="J127" s="6" t="s">
        <v>1750</v>
      </c>
      <c r="K127" s="105" t="str">
        <f t="shared" si="22"/>
        <v>N/A</v>
      </c>
    </row>
    <row r="128" spans="1:11" x14ac:dyDescent="0.2">
      <c r="A128" s="124" t="s">
        <v>929</v>
      </c>
      <c r="B128" s="22" t="s">
        <v>213</v>
      </c>
      <c r="C128" s="66">
        <v>0.43754632539999999</v>
      </c>
      <c r="D128" s="5" t="str">
        <f t="shared" si="19"/>
        <v>N/A</v>
      </c>
      <c r="E128" s="5">
        <v>0.39078439910000001</v>
      </c>
      <c r="F128" s="5" t="str">
        <f t="shared" si="20"/>
        <v>N/A</v>
      </c>
      <c r="G128" s="4">
        <v>0.4971408121</v>
      </c>
      <c r="H128" s="5" t="str">
        <f t="shared" si="21"/>
        <v>N/A</v>
      </c>
      <c r="I128" s="6">
        <v>-10.7</v>
      </c>
      <c r="J128" s="6">
        <v>27.22</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0.15256006059999999</v>
      </c>
      <c r="D130" s="114" t="str">
        <f t="shared" si="19"/>
        <v>N/A</v>
      </c>
      <c r="E130" s="114">
        <v>0.1115800575</v>
      </c>
      <c r="F130" s="114" t="str">
        <f t="shared" si="20"/>
        <v>N/A</v>
      </c>
      <c r="G130" s="118">
        <v>6.1504955E-2</v>
      </c>
      <c r="H130" s="114" t="str">
        <f t="shared" si="21"/>
        <v>N/A</v>
      </c>
      <c r="I130" s="115">
        <v>-26.9</v>
      </c>
      <c r="J130" s="115">
        <v>-44.9</v>
      </c>
      <c r="K130" s="116" t="str">
        <f t="shared" si="22"/>
        <v>No</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4127986</v>
      </c>
      <c r="D6" s="5" t="str">
        <f>IF($B6="N/A","N/A",IF(C6&gt;15,"No",IF(C6&lt;-15,"No","Yes")))</f>
        <v>N/A</v>
      </c>
      <c r="E6" s="23">
        <v>4666826</v>
      </c>
      <c r="F6" s="5" t="str">
        <f>IF($B6="N/A","N/A",IF(E6&gt;15,"No",IF(E6&lt;-15,"No","Yes")))</f>
        <v>N/A</v>
      </c>
      <c r="G6" s="23">
        <v>1936027</v>
      </c>
      <c r="H6" s="5" t="str">
        <f>IF($B6="N/A","N/A",IF(G6&gt;15,"No",IF(G6&lt;-15,"No","Yes")))</f>
        <v>N/A</v>
      </c>
      <c r="I6" s="6">
        <v>13.05</v>
      </c>
      <c r="J6" s="6">
        <v>-58.5</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68.462197787999997</v>
      </c>
      <c r="D9" s="5" t="str">
        <f t="shared" ref="D9:D17" si="1">IF($B9="N/A","N/A",IF(C9&gt;15,"No",IF(C9&lt;-15,"No","Yes")))</f>
        <v>N/A</v>
      </c>
      <c r="E9" s="24">
        <v>61.548487344999998</v>
      </c>
      <c r="F9" s="5" t="str">
        <f>IF($B9="N/A","N/A",IF(E9&gt;15,"No",IF(E9&lt;-15,"No","Yes")))</f>
        <v>N/A</v>
      </c>
      <c r="G9" s="24">
        <v>75.049731227999999</v>
      </c>
      <c r="H9" s="5" t="str">
        <f>IF($B9="N/A","N/A",IF(G9&gt;15,"No",IF(G9&lt;-15,"No","Yes")))</f>
        <v>N/A</v>
      </c>
      <c r="I9" s="6">
        <v>-10.1</v>
      </c>
      <c r="J9" s="6">
        <v>21.94</v>
      </c>
      <c r="K9" s="105" t="str">
        <f t="shared" si="0"/>
        <v>Yes</v>
      </c>
    </row>
    <row r="10" spans="1:11" x14ac:dyDescent="0.2">
      <c r="A10" s="124" t="s">
        <v>16</v>
      </c>
      <c r="B10" s="22" t="s">
        <v>213</v>
      </c>
      <c r="C10" s="57">
        <v>14.645907229000001</v>
      </c>
      <c r="D10" s="5" t="str">
        <f t="shared" si="1"/>
        <v>N/A</v>
      </c>
      <c r="E10" s="4">
        <v>14.9447826</v>
      </c>
      <c r="F10" s="5" t="str">
        <f>IF($B10="N/A","N/A",IF(E10&gt;15,"No",IF(E10&lt;-15,"No","Yes")))</f>
        <v>N/A</v>
      </c>
      <c r="G10" s="4">
        <v>13.085716263</v>
      </c>
      <c r="H10" s="5" t="str">
        <f>IF($B10="N/A","N/A",IF(G10&gt;15,"No",IF(G10&lt;-15,"No","Yes")))</f>
        <v>N/A</v>
      </c>
      <c r="I10" s="6">
        <v>2.0409999999999999</v>
      </c>
      <c r="J10" s="6">
        <v>-12.4</v>
      </c>
      <c r="K10" s="105" t="str">
        <f t="shared" si="0"/>
        <v>Yes</v>
      </c>
    </row>
    <row r="11" spans="1:11" x14ac:dyDescent="0.2">
      <c r="A11" s="124" t="s">
        <v>36</v>
      </c>
      <c r="B11" s="22" t="s">
        <v>213</v>
      </c>
      <c r="C11" s="57">
        <v>14.319596699</v>
      </c>
      <c r="D11" s="5" t="str">
        <f t="shared" si="1"/>
        <v>N/A</v>
      </c>
      <c r="E11" s="4">
        <v>8.1342789354999994</v>
      </c>
      <c r="F11" s="5" t="str">
        <f>IF($B11="N/A","N/A",IF(E11&gt;15,"No",IF(E11&lt;-15,"No","Yes")))</f>
        <v>N/A</v>
      </c>
      <c r="G11" s="4">
        <v>7.7879136775999998</v>
      </c>
      <c r="H11" s="5" t="str">
        <f>IF($B11="N/A","N/A",IF(G11&gt;15,"No",IF(G11&lt;-15,"No","Yes")))</f>
        <v>N/A</v>
      </c>
      <c r="I11" s="6">
        <v>-43.2</v>
      </c>
      <c r="J11" s="6">
        <v>-4.26</v>
      </c>
      <c r="K11" s="105" t="str">
        <f t="shared" si="0"/>
        <v>Yes</v>
      </c>
    </row>
    <row r="12" spans="1:11" x14ac:dyDescent="0.2">
      <c r="A12" s="124" t="s">
        <v>37</v>
      </c>
      <c r="B12" s="22" t="s">
        <v>213</v>
      </c>
      <c r="C12" s="57" t="s">
        <v>1750</v>
      </c>
      <c r="D12" s="5" t="str">
        <f t="shared" si="1"/>
        <v>N/A</v>
      </c>
      <c r="E12" s="4" t="s">
        <v>1750</v>
      </c>
      <c r="F12" s="5" t="str">
        <f>IF($B12="N/A","N/A",IF(E12&gt;15,"No",IF(E12&lt;-15,"No","Yes")))</f>
        <v>N/A</v>
      </c>
      <c r="G12" s="4" t="s">
        <v>1750</v>
      </c>
      <c r="H12" s="5" t="str">
        <f>IF($B12="N/A","N/A",IF(G12&gt;15,"No",IF(G12&lt;-15,"No","Yes")))</f>
        <v>N/A</v>
      </c>
      <c r="I12" s="6" t="s">
        <v>1750</v>
      </c>
      <c r="J12" s="6" t="s">
        <v>1750</v>
      </c>
      <c r="K12" s="105" t="str">
        <f t="shared" si="0"/>
        <v>N/A</v>
      </c>
    </row>
    <row r="13" spans="1:11" x14ac:dyDescent="0.2">
      <c r="A13" s="124" t="s">
        <v>38</v>
      </c>
      <c r="B13" s="22" t="s">
        <v>213</v>
      </c>
      <c r="C13" s="57">
        <v>14.671382192999999</v>
      </c>
      <c r="D13" s="5" t="str">
        <f t="shared" si="1"/>
        <v>N/A</v>
      </c>
      <c r="E13" s="4">
        <v>15.701322185</v>
      </c>
      <c r="F13" s="5" t="str">
        <f>IF($B13="N/A","N/A",IF(E13&gt;15,"No",IF(E13&lt;-15,"No","Yes")))</f>
        <v>N/A</v>
      </c>
      <c r="G13" s="4">
        <v>13.593601945</v>
      </c>
      <c r="H13" s="5" t="str">
        <f>IF($B13="N/A","N/A",IF(G13&gt;15,"No",IF(G13&lt;-15,"No","Yes")))</f>
        <v>N/A</v>
      </c>
      <c r="I13" s="6">
        <v>7.02</v>
      </c>
      <c r="J13" s="6">
        <v>-13.4</v>
      </c>
      <c r="K13" s="105" t="str">
        <f t="shared" si="0"/>
        <v>Yes</v>
      </c>
    </row>
    <row r="14" spans="1:11" x14ac:dyDescent="0.2">
      <c r="A14" s="124" t="s">
        <v>671</v>
      </c>
      <c r="B14" s="22" t="s">
        <v>213</v>
      </c>
      <c r="C14" s="57">
        <v>60.396546888000003</v>
      </c>
      <c r="D14" s="5" t="str">
        <f t="shared" si="1"/>
        <v>N/A</v>
      </c>
      <c r="E14" s="4">
        <v>67.343500700000007</v>
      </c>
      <c r="F14" s="5" t="str">
        <f t="shared" ref="F14:F33" si="2">IF($B14="N/A","N/A",IF(E14&gt;15,"No",IF(E14&lt;-15,"No","Yes")))</f>
        <v>N/A</v>
      </c>
      <c r="G14" s="4">
        <v>54.115051080999997</v>
      </c>
      <c r="H14" s="5" t="str">
        <f t="shared" ref="H14:H33" si="3">IF($B14="N/A","N/A",IF(G14&gt;15,"No",IF(G14&lt;-15,"No","Yes")))</f>
        <v>N/A</v>
      </c>
      <c r="I14" s="6">
        <v>11.5</v>
      </c>
      <c r="J14" s="6">
        <v>-19.600000000000001</v>
      </c>
      <c r="K14" s="105" t="str">
        <f t="shared" ref="K14:K30" si="4">IF(J14="Div by 0", "N/A", IF(J14="N/A","N/A", IF(J14&gt;30, "No", IF(J14&lt;-30, "No", "Yes"))))</f>
        <v>Yes</v>
      </c>
    </row>
    <row r="15" spans="1:11" x14ac:dyDescent="0.2">
      <c r="A15" s="124" t="s">
        <v>672</v>
      </c>
      <c r="B15" s="22" t="s">
        <v>213</v>
      </c>
      <c r="C15" s="57">
        <v>4.2545686928000004</v>
      </c>
      <c r="D15" s="5" t="str">
        <f t="shared" si="1"/>
        <v>N/A</v>
      </c>
      <c r="E15" s="4">
        <v>3.5533358218000002</v>
      </c>
      <c r="F15" s="5" t="str">
        <f t="shared" si="2"/>
        <v>N/A</v>
      </c>
      <c r="G15" s="4">
        <v>3.7753605709000002</v>
      </c>
      <c r="H15" s="5" t="str">
        <f t="shared" si="3"/>
        <v>N/A</v>
      </c>
      <c r="I15" s="6">
        <v>-16.5</v>
      </c>
      <c r="J15" s="6">
        <v>6.2480000000000002</v>
      </c>
      <c r="K15" s="105" t="str">
        <f t="shared" si="4"/>
        <v>Yes</v>
      </c>
    </row>
    <row r="16" spans="1:11" x14ac:dyDescent="0.2">
      <c r="A16" s="124" t="s">
        <v>379</v>
      </c>
      <c r="B16" s="22" t="s">
        <v>213</v>
      </c>
      <c r="C16" s="57">
        <v>7.2416185520000003</v>
      </c>
      <c r="D16" s="5" t="str">
        <f t="shared" si="1"/>
        <v>N/A</v>
      </c>
      <c r="E16" s="4">
        <v>9.9978229315</v>
      </c>
      <c r="F16" s="5" t="str">
        <f t="shared" si="2"/>
        <v>N/A</v>
      </c>
      <c r="G16" s="4">
        <v>8.7480701456999999</v>
      </c>
      <c r="H16" s="5" t="str">
        <f t="shared" si="3"/>
        <v>N/A</v>
      </c>
      <c r="I16" s="6">
        <v>38.06</v>
      </c>
      <c r="J16" s="6">
        <v>-12.5</v>
      </c>
      <c r="K16" s="105" t="str">
        <f t="shared" si="4"/>
        <v>Yes</v>
      </c>
    </row>
    <row r="17" spans="1:11" x14ac:dyDescent="0.2">
      <c r="A17" s="124" t="s">
        <v>380</v>
      </c>
      <c r="B17" s="22" t="s">
        <v>213</v>
      </c>
      <c r="C17" s="57">
        <v>10.082301636</v>
      </c>
      <c r="D17" s="5" t="str">
        <f t="shared" si="1"/>
        <v>N/A</v>
      </c>
      <c r="E17" s="4">
        <v>8.0562892210000001</v>
      </c>
      <c r="F17" s="5" t="str">
        <f t="shared" si="2"/>
        <v>N/A</v>
      </c>
      <c r="G17" s="4">
        <v>8.9920750072000004</v>
      </c>
      <c r="H17" s="5" t="str">
        <f t="shared" si="3"/>
        <v>N/A</v>
      </c>
      <c r="I17" s="6">
        <v>-20.100000000000001</v>
      </c>
      <c r="J17" s="6">
        <v>11.62</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1750</v>
      </c>
      <c r="J18" s="6" t="s">
        <v>1750</v>
      </c>
      <c r="K18" s="105" t="str">
        <f t="shared" si="4"/>
        <v>N/A</v>
      </c>
    </row>
    <row r="19" spans="1:11" x14ac:dyDescent="0.2">
      <c r="A19" s="124" t="s">
        <v>382</v>
      </c>
      <c r="B19" s="22" t="s">
        <v>213</v>
      </c>
      <c r="C19" s="57">
        <v>1.8916730822000001</v>
      </c>
      <c r="D19" s="5" t="str">
        <f t="shared" si="5"/>
        <v>N/A</v>
      </c>
      <c r="E19" s="4">
        <v>1.3876883346</v>
      </c>
      <c r="F19" s="5" t="str">
        <f t="shared" si="2"/>
        <v>N/A</v>
      </c>
      <c r="G19" s="4">
        <v>0.901640318</v>
      </c>
      <c r="H19" s="5" t="str">
        <f t="shared" si="3"/>
        <v>N/A</v>
      </c>
      <c r="I19" s="6">
        <v>-26.6</v>
      </c>
      <c r="J19" s="6">
        <v>-35</v>
      </c>
      <c r="K19" s="105" t="str">
        <f t="shared" si="4"/>
        <v>No</v>
      </c>
    </row>
    <row r="20" spans="1:11" x14ac:dyDescent="0.2">
      <c r="A20" s="124" t="s">
        <v>384</v>
      </c>
      <c r="B20" s="22" t="s">
        <v>213</v>
      </c>
      <c r="C20" s="57">
        <v>15.493705647000001</v>
      </c>
      <c r="D20" s="5" t="str">
        <f t="shared" si="5"/>
        <v>N/A</v>
      </c>
      <c r="E20" s="4">
        <v>9.1769438157999996</v>
      </c>
      <c r="F20" s="5" t="str">
        <f t="shared" si="2"/>
        <v>N/A</v>
      </c>
      <c r="G20" s="4">
        <v>22.956756285000001</v>
      </c>
      <c r="H20" s="5" t="str">
        <f t="shared" si="3"/>
        <v>N/A</v>
      </c>
      <c r="I20" s="6">
        <v>-40.799999999999997</v>
      </c>
      <c r="J20" s="6">
        <v>150.19999999999999</v>
      </c>
      <c r="K20" s="105" t="str">
        <f t="shared" si="4"/>
        <v>No</v>
      </c>
    </row>
    <row r="21" spans="1:11" x14ac:dyDescent="0.2">
      <c r="A21" s="124" t="s">
        <v>385</v>
      </c>
      <c r="B21" s="22" t="s">
        <v>213</v>
      </c>
      <c r="C21" s="57">
        <v>0</v>
      </c>
      <c r="D21" s="5" t="str">
        <f t="shared" si="5"/>
        <v>N/A</v>
      </c>
      <c r="E21" s="4">
        <v>0</v>
      </c>
      <c r="F21" s="5" t="str">
        <f t="shared" si="2"/>
        <v>N/A</v>
      </c>
      <c r="G21" s="4">
        <v>0</v>
      </c>
      <c r="H21" s="5" t="str">
        <f t="shared" si="3"/>
        <v>N/A</v>
      </c>
      <c r="I21" s="6" t="s">
        <v>1750</v>
      </c>
      <c r="J21" s="6" t="s">
        <v>1750</v>
      </c>
      <c r="K21" s="105" t="str">
        <f t="shared" si="4"/>
        <v>N/A</v>
      </c>
    </row>
    <row r="22" spans="1:11" x14ac:dyDescent="0.2">
      <c r="A22" s="124" t="s">
        <v>386</v>
      </c>
      <c r="B22" s="22" t="s">
        <v>213</v>
      </c>
      <c r="C22" s="57">
        <v>0.36250122940000001</v>
      </c>
      <c r="D22" s="5" t="str">
        <f t="shared" si="5"/>
        <v>N/A</v>
      </c>
      <c r="E22" s="4">
        <v>0.291097204</v>
      </c>
      <c r="F22" s="5" t="str">
        <f t="shared" si="2"/>
        <v>N/A</v>
      </c>
      <c r="G22" s="4">
        <v>0.25397373070000001</v>
      </c>
      <c r="H22" s="5" t="str">
        <f t="shared" si="3"/>
        <v>N/A</v>
      </c>
      <c r="I22" s="6">
        <v>-19.7</v>
      </c>
      <c r="J22" s="6">
        <v>-12.8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3.6337333000000002E-3</v>
      </c>
      <c r="D25" s="5" t="str">
        <f t="shared" si="5"/>
        <v>N/A</v>
      </c>
      <c r="E25" s="4">
        <v>1.5856601000000001E-3</v>
      </c>
      <c r="F25" s="5" t="str">
        <f t="shared" si="2"/>
        <v>N/A</v>
      </c>
      <c r="G25" s="4">
        <v>2.9441737999999999E-3</v>
      </c>
      <c r="H25" s="5" t="str">
        <f t="shared" si="3"/>
        <v>N/A</v>
      </c>
      <c r="I25" s="6">
        <v>-56.4</v>
      </c>
      <c r="J25" s="6">
        <v>85.67</v>
      </c>
      <c r="K25" s="105" t="str">
        <f t="shared" si="4"/>
        <v>No</v>
      </c>
    </row>
    <row r="26" spans="1:11" x14ac:dyDescent="0.2">
      <c r="A26" s="124" t="s">
        <v>392</v>
      </c>
      <c r="B26" s="22" t="s">
        <v>213</v>
      </c>
      <c r="C26" s="57">
        <v>0.22047070899999999</v>
      </c>
      <c r="D26" s="5" t="str">
        <f t="shared" si="5"/>
        <v>N/A</v>
      </c>
      <c r="E26" s="4">
        <v>0.14506647559999999</v>
      </c>
      <c r="F26" s="5" t="str">
        <f t="shared" si="2"/>
        <v>N/A</v>
      </c>
      <c r="G26" s="4">
        <v>0.18176399400000001</v>
      </c>
      <c r="H26" s="5" t="str">
        <f t="shared" si="3"/>
        <v>N/A</v>
      </c>
      <c r="I26" s="6">
        <v>-34.200000000000003</v>
      </c>
      <c r="J26" s="6">
        <v>25.3</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1750</v>
      </c>
      <c r="J27" s="6" t="s">
        <v>1750</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0</v>
      </c>
      <c r="D29" s="5" t="str">
        <f t="shared" si="5"/>
        <v>N/A</v>
      </c>
      <c r="E29" s="4">
        <v>0</v>
      </c>
      <c r="F29" s="5" t="str">
        <f t="shared" si="2"/>
        <v>N/A</v>
      </c>
      <c r="G29" s="4">
        <v>0</v>
      </c>
      <c r="H29" s="5" t="str">
        <f t="shared" si="3"/>
        <v>N/A</v>
      </c>
      <c r="I29" s="6" t="s">
        <v>1750</v>
      </c>
      <c r="J29" s="6" t="s">
        <v>1750</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96.548050308000001</v>
      </c>
      <c r="D31" s="5" t="str">
        <f t="shared" si="5"/>
        <v>N/A</v>
      </c>
      <c r="E31" s="4">
        <v>96.484055759</v>
      </c>
      <c r="F31" s="5" t="str">
        <f t="shared" si="2"/>
        <v>N/A</v>
      </c>
      <c r="G31" s="4">
        <v>96.459863420999994</v>
      </c>
      <c r="H31" s="5" t="str">
        <f t="shared" si="3"/>
        <v>N/A</v>
      </c>
      <c r="I31" s="6">
        <v>-6.6000000000000003E-2</v>
      </c>
      <c r="J31" s="6">
        <v>-2.5000000000000001E-2</v>
      </c>
      <c r="K31" s="105" t="str">
        <f t="shared" ref="K31:K43" si="6">IF(J31="Div by 0", "N/A", IF(J31="N/A","N/A", IF(J31&gt;30, "No", IF(J31&lt;-30, "No", "Yes"))))</f>
        <v>Yes</v>
      </c>
    </row>
    <row r="32" spans="1:11" x14ac:dyDescent="0.2">
      <c r="A32" s="124" t="s">
        <v>39</v>
      </c>
      <c r="B32" s="22" t="s">
        <v>267</v>
      </c>
      <c r="C32" s="57">
        <v>96.415723017999994</v>
      </c>
      <c r="D32" s="5" t="str">
        <f>IF($B32="N/A","N/A",IF(C32&gt;100,"No",IF(C32&lt;85,"No","Yes")))</f>
        <v>Yes</v>
      </c>
      <c r="E32" s="4">
        <v>97.202835981000007</v>
      </c>
      <c r="F32" s="5" t="str">
        <f>IF($B32="N/A","N/A",IF(E32&gt;100,"No",IF(E32&lt;85,"No","Yes")))</f>
        <v>Yes</v>
      </c>
      <c r="G32" s="4">
        <v>96.586746371000004</v>
      </c>
      <c r="H32" s="5" t="str">
        <f>IF($B32="N/A","N/A",IF(G32&gt;100,"No",IF(G32&lt;85,"No","Yes")))</f>
        <v>Yes</v>
      </c>
      <c r="I32" s="6">
        <v>0.81640000000000001</v>
      </c>
      <c r="J32" s="6">
        <v>-0.63400000000000001</v>
      </c>
      <c r="K32" s="105" t="str">
        <f t="shared" si="6"/>
        <v>Yes</v>
      </c>
    </row>
    <row r="33" spans="1:11" x14ac:dyDescent="0.2">
      <c r="A33" s="124" t="s">
        <v>905</v>
      </c>
      <c r="B33" s="22" t="s">
        <v>213</v>
      </c>
      <c r="C33" s="57">
        <v>45.496513602999997</v>
      </c>
      <c r="D33" s="5" t="str">
        <f t="shared" si="5"/>
        <v>N/A</v>
      </c>
      <c r="E33" s="4">
        <v>57.313131128999999</v>
      </c>
      <c r="F33" s="5" t="str">
        <f t="shared" si="2"/>
        <v>N/A</v>
      </c>
      <c r="G33" s="4">
        <v>57.149734215000002</v>
      </c>
      <c r="H33" s="5" t="str">
        <f t="shared" si="3"/>
        <v>N/A</v>
      </c>
      <c r="I33" s="6">
        <v>25.97</v>
      </c>
      <c r="J33" s="6">
        <v>-0.28499999999999998</v>
      </c>
      <c r="K33" s="105" t="str">
        <f t="shared" si="6"/>
        <v>Yes</v>
      </c>
    </row>
    <row r="34" spans="1:11" x14ac:dyDescent="0.2">
      <c r="A34" s="124" t="s">
        <v>846</v>
      </c>
      <c r="B34" s="22" t="s">
        <v>268</v>
      </c>
      <c r="C34" s="57">
        <v>6.6291472316000002</v>
      </c>
      <c r="D34" s="5" t="str">
        <f>IF($B34="N/A","N/A",IF(C34&gt;25,"No",IF(C34&lt;5,"No","Yes")))</f>
        <v>Yes</v>
      </c>
      <c r="E34" s="4">
        <v>5.9061998430999996</v>
      </c>
      <c r="F34" s="5" t="str">
        <f>IF($B34="N/A","N/A",IF(E34&gt;25,"No",IF(E34&lt;5,"No","Yes")))</f>
        <v>Yes</v>
      </c>
      <c r="G34" s="4">
        <v>6.9475643498000004</v>
      </c>
      <c r="H34" s="5" t="str">
        <f>IF($B34="N/A","N/A",IF(G34&gt;25,"No",IF(G34&lt;5,"No","Yes")))</f>
        <v>Yes</v>
      </c>
      <c r="I34" s="6">
        <v>-10.9</v>
      </c>
      <c r="J34" s="6">
        <v>17.63</v>
      </c>
      <c r="K34" s="105" t="str">
        <f t="shared" si="6"/>
        <v>Yes</v>
      </c>
    </row>
    <row r="35" spans="1:11" x14ac:dyDescent="0.2">
      <c r="A35" s="124" t="s">
        <v>847</v>
      </c>
      <c r="B35" s="22" t="s">
        <v>269</v>
      </c>
      <c r="C35" s="57">
        <v>45.384783300999999</v>
      </c>
      <c r="D35" s="5" t="str">
        <f>IF($B35="N/A","N/A",IF(C35&gt;70,"No",IF(C35&lt;40,"No","Yes")))</f>
        <v>Yes</v>
      </c>
      <c r="E35" s="4">
        <v>46.669974279999998</v>
      </c>
      <c r="F35" s="5" t="str">
        <f>IF($B35="N/A","N/A",IF(E35&gt;70,"No",IF(E35&lt;40,"No","Yes")))</f>
        <v>Yes</v>
      </c>
      <c r="G35" s="4">
        <v>46.637865069</v>
      </c>
      <c r="H35" s="5" t="str">
        <f>IF($B35="N/A","N/A",IF(G35&gt;70,"No",IF(G35&lt;40,"No","Yes")))</f>
        <v>Yes</v>
      </c>
      <c r="I35" s="6">
        <v>2.8319999999999999</v>
      </c>
      <c r="J35" s="6">
        <v>-6.9000000000000006E-2</v>
      </c>
      <c r="K35" s="105" t="str">
        <f t="shared" si="6"/>
        <v>Yes</v>
      </c>
    </row>
    <row r="36" spans="1:11" x14ac:dyDescent="0.2">
      <c r="A36" s="124" t="s">
        <v>848</v>
      </c>
      <c r="B36" s="22" t="s">
        <v>270</v>
      </c>
      <c r="C36" s="57">
        <v>47.984513823999997</v>
      </c>
      <c r="D36" s="5" t="str">
        <f>IF($B36="N/A","N/A",IF(C36&gt;55,"No",IF(C36&lt;20,"No","Yes")))</f>
        <v>Yes</v>
      </c>
      <c r="E36" s="4">
        <v>47.423403911999998</v>
      </c>
      <c r="F36" s="5" t="str">
        <f>IF($B36="N/A","N/A",IF(E36&gt;55,"No",IF(E36&lt;20,"No","Yes")))</f>
        <v>Yes</v>
      </c>
      <c r="G36" s="4">
        <v>43.583817629000002</v>
      </c>
      <c r="H36" s="5" t="str">
        <f>IF($B36="N/A","N/A",IF(G36&gt;55,"No",IF(G36&lt;20,"No","Yes")))</f>
        <v>Yes</v>
      </c>
      <c r="I36" s="6">
        <v>-1.17</v>
      </c>
      <c r="J36" s="6">
        <v>-8.1</v>
      </c>
      <c r="K36" s="105" t="str">
        <f t="shared" si="6"/>
        <v>Yes</v>
      </c>
    </row>
    <row r="37" spans="1:11" x14ac:dyDescent="0.2">
      <c r="A37" s="124" t="s">
        <v>163</v>
      </c>
      <c r="B37" s="22" t="s">
        <v>246</v>
      </c>
      <c r="C37" s="57">
        <v>0</v>
      </c>
      <c r="D37" s="5" t="str">
        <f>IF($B37="N/A","N/A",IF(C37&gt;95,"Yes","No"))</f>
        <v>No</v>
      </c>
      <c r="E37" s="4">
        <v>0</v>
      </c>
      <c r="F37" s="5" t="str">
        <f>IF($B37="N/A","N/A",IF(E37&gt;95,"Yes","No"))</f>
        <v>No</v>
      </c>
      <c r="G37" s="4">
        <v>0</v>
      </c>
      <c r="H37" s="5" t="str">
        <f>IF($B37="N/A","N/A",IF(G37&gt;95,"Yes","No"))</f>
        <v>No</v>
      </c>
      <c r="I37" s="6" t="s">
        <v>1750</v>
      </c>
      <c r="J37" s="6" t="s">
        <v>1750</v>
      </c>
      <c r="K37" s="105" t="str">
        <f t="shared" si="6"/>
        <v>N/A</v>
      </c>
    </row>
    <row r="38" spans="1:11" x14ac:dyDescent="0.2">
      <c r="A38" s="124" t="s">
        <v>41</v>
      </c>
      <c r="B38" s="22" t="s">
        <v>213</v>
      </c>
      <c r="C38" s="57">
        <v>0</v>
      </c>
      <c r="D38" s="5" t="str">
        <f t="shared" ref="D38:D47" si="7">IF($B38="N/A","N/A",IF(C38&gt;15,"No",IF(C38&lt;-15,"No","Yes")))</f>
        <v>N/A</v>
      </c>
      <c r="E38" s="4">
        <v>0</v>
      </c>
      <c r="F38" s="5" t="str">
        <f>IF($B38="N/A","N/A",IF(E38&gt;15,"No",IF(E38&lt;-15,"No","Yes")))</f>
        <v>N/A</v>
      </c>
      <c r="G38" s="4">
        <v>0</v>
      </c>
      <c r="H38" s="5" t="str">
        <f>IF($B38="N/A","N/A",IF(G38&gt;15,"No",IF(G38&lt;-15,"No","Yes")))</f>
        <v>N/A</v>
      </c>
      <c r="I38" s="6" t="s">
        <v>1750</v>
      </c>
      <c r="J38" s="6" t="s">
        <v>1750</v>
      </c>
      <c r="K38" s="105" t="str">
        <f t="shared" si="6"/>
        <v>N/A</v>
      </c>
    </row>
    <row r="39" spans="1:11" x14ac:dyDescent="0.2">
      <c r="A39" s="124" t="s">
        <v>42</v>
      </c>
      <c r="B39" s="22" t="s">
        <v>213</v>
      </c>
      <c r="C39" s="57" t="s">
        <v>1750</v>
      </c>
      <c r="D39" s="5" t="str">
        <f t="shared" si="7"/>
        <v>N/A</v>
      </c>
      <c r="E39" s="4" t="s">
        <v>1750</v>
      </c>
      <c r="F39" s="5" t="str">
        <f>IF($B39="N/A","N/A",IF(E39&gt;15,"No",IF(E39&lt;-15,"No","Yes")))</f>
        <v>N/A</v>
      </c>
      <c r="G39" s="4" t="s">
        <v>1750</v>
      </c>
      <c r="H39" s="5" t="str">
        <f>IF($B39="N/A","N/A",IF(G39&gt;15,"No",IF(G39&lt;-15,"No","Yes")))</f>
        <v>N/A</v>
      </c>
      <c r="I39" s="6" t="s">
        <v>1750</v>
      </c>
      <c r="J39" s="6" t="s">
        <v>1750</v>
      </c>
      <c r="K39" s="105" t="str">
        <f t="shared" si="6"/>
        <v>N/A</v>
      </c>
    </row>
    <row r="40" spans="1:11" x14ac:dyDescent="0.2">
      <c r="A40" s="124" t="s">
        <v>43</v>
      </c>
      <c r="B40" s="22" t="s">
        <v>223</v>
      </c>
      <c r="C40" s="57">
        <v>0</v>
      </c>
      <c r="D40" s="5" t="str">
        <f>IF($B40="N/A","N/A",IF(C40&gt;100,"No",IF(C40&lt;98,"No","Yes")))</f>
        <v>No</v>
      </c>
      <c r="E40" s="4">
        <v>0</v>
      </c>
      <c r="F40" s="5" t="str">
        <f>IF($B40="N/A","N/A",IF(E40&gt;100,"No",IF(E40&lt;98,"No","Yes")))</f>
        <v>No</v>
      </c>
      <c r="G40" s="4">
        <v>0</v>
      </c>
      <c r="H40" s="5" t="str">
        <f>IF($B40="N/A","N/A",IF(G40&gt;100,"No",IF(G40&lt;98,"No","Yes")))</f>
        <v>No</v>
      </c>
      <c r="I40" s="6" t="s">
        <v>1750</v>
      </c>
      <c r="J40" s="6" t="s">
        <v>1750</v>
      </c>
      <c r="K40" s="105" t="str">
        <f t="shared" si="6"/>
        <v>N/A</v>
      </c>
    </row>
    <row r="41" spans="1:11" x14ac:dyDescent="0.2">
      <c r="A41" s="124" t="s">
        <v>44</v>
      </c>
      <c r="B41" s="22" t="s">
        <v>213</v>
      </c>
      <c r="C41" s="57" t="s">
        <v>1750</v>
      </c>
      <c r="D41" s="5" t="str">
        <f t="shared" si="7"/>
        <v>N/A</v>
      </c>
      <c r="E41" s="4" t="s">
        <v>1750</v>
      </c>
      <c r="F41" s="5" t="str">
        <f t="shared" ref="F41:F47" si="8">IF($B41="N/A","N/A",IF(E41&gt;15,"No",IF(E41&lt;-15,"No","Yes")))</f>
        <v>N/A</v>
      </c>
      <c r="G41" s="4" t="s">
        <v>1750</v>
      </c>
      <c r="H41" s="5" t="str">
        <f t="shared" ref="H41:H47" si="9">IF($B41="N/A","N/A",IF(G41&gt;15,"No",IF(G41&lt;-15,"No","Yes")))</f>
        <v>N/A</v>
      </c>
      <c r="I41" s="6" t="s">
        <v>1750</v>
      </c>
      <c r="J41" s="6" t="s">
        <v>1750</v>
      </c>
      <c r="K41" s="105" t="str">
        <f t="shared" si="6"/>
        <v>N/A</v>
      </c>
    </row>
    <row r="42" spans="1:11" x14ac:dyDescent="0.2">
      <c r="A42" s="124" t="s">
        <v>45</v>
      </c>
      <c r="B42" s="22" t="s">
        <v>213</v>
      </c>
      <c r="C42" s="57" t="s">
        <v>1750</v>
      </c>
      <c r="D42" s="5" t="str">
        <f t="shared" si="7"/>
        <v>N/A</v>
      </c>
      <c r="E42" s="4" t="s">
        <v>1750</v>
      </c>
      <c r="F42" s="5" t="str">
        <f t="shared" si="8"/>
        <v>N/A</v>
      </c>
      <c r="G42" s="4" t="s">
        <v>1750</v>
      </c>
      <c r="H42" s="5" t="str">
        <f t="shared" si="9"/>
        <v>N/A</v>
      </c>
      <c r="I42" s="6" t="s">
        <v>1750</v>
      </c>
      <c r="J42" s="6" t="s">
        <v>1750</v>
      </c>
      <c r="K42" s="105" t="str">
        <f t="shared" si="6"/>
        <v>N/A</v>
      </c>
    </row>
    <row r="43" spans="1:11" x14ac:dyDescent="0.2">
      <c r="A43" s="124" t="s">
        <v>50</v>
      </c>
      <c r="B43" s="22" t="s">
        <v>213</v>
      </c>
      <c r="C43" s="57" t="s">
        <v>1750</v>
      </c>
      <c r="D43" s="5" t="str">
        <f t="shared" si="7"/>
        <v>N/A</v>
      </c>
      <c r="E43" s="4" t="s">
        <v>1750</v>
      </c>
      <c r="F43" s="5" t="str">
        <f t="shared" si="8"/>
        <v>N/A</v>
      </c>
      <c r="G43" s="4" t="s">
        <v>1750</v>
      </c>
      <c r="H43" s="5" t="str">
        <f t="shared" si="9"/>
        <v>N/A</v>
      </c>
      <c r="I43" s="6" t="s">
        <v>1750</v>
      </c>
      <c r="J43" s="6" t="s">
        <v>1750</v>
      </c>
      <c r="K43" s="105" t="str">
        <f t="shared" si="6"/>
        <v>N/A</v>
      </c>
    </row>
    <row r="44" spans="1:11" x14ac:dyDescent="0.2">
      <c r="A44" s="124" t="s">
        <v>908</v>
      </c>
      <c r="B44" s="22" t="s">
        <v>213</v>
      </c>
      <c r="C44" s="57">
        <v>99.632944491999993</v>
      </c>
      <c r="D44" s="5" t="str">
        <f t="shared" si="7"/>
        <v>N/A</v>
      </c>
      <c r="E44" s="4">
        <v>99.708731373000006</v>
      </c>
      <c r="F44" s="5" t="str">
        <f t="shared" si="8"/>
        <v>N/A</v>
      </c>
      <c r="G44" s="4">
        <v>99.944835479999995</v>
      </c>
      <c r="H44" s="5" t="str">
        <f t="shared" si="9"/>
        <v>N/A</v>
      </c>
      <c r="I44" s="6">
        <v>7.6100000000000001E-2</v>
      </c>
      <c r="J44" s="6">
        <v>0.23680000000000001</v>
      </c>
      <c r="K44" s="105" t="str">
        <f>IF(J44="Div by 0", "N/A", IF(J44="N/A","N/A", IF(J44&gt;30, "No", IF(J44&lt;-30, "No", "Yes"))))</f>
        <v>Yes</v>
      </c>
    </row>
    <row r="45" spans="1:11" x14ac:dyDescent="0.2">
      <c r="A45" s="124" t="s">
        <v>909</v>
      </c>
      <c r="B45" s="22" t="s">
        <v>213</v>
      </c>
      <c r="C45" s="57">
        <v>0.36412429689999998</v>
      </c>
      <c r="D45" s="5" t="str">
        <f t="shared" si="7"/>
        <v>N/A</v>
      </c>
      <c r="E45" s="4">
        <v>0.28934012110000001</v>
      </c>
      <c r="F45" s="5" t="str">
        <f t="shared" si="8"/>
        <v>N/A</v>
      </c>
      <c r="G45" s="4">
        <v>5.4441389499999999E-2</v>
      </c>
      <c r="H45" s="5" t="str">
        <f t="shared" si="9"/>
        <v>N/A</v>
      </c>
      <c r="I45" s="6">
        <v>-20.5</v>
      </c>
      <c r="J45" s="6">
        <v>-81.2</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1750</v>
      </c>
      <c r="J46" s="6" t="s">
        <v>1750</v>
      </c>
      <c r="K46" s="105" t="str">
        <f>IF(J46="Div by 0", "N/A", IF(J46="N/A","N/A", IF(J46&gt;30, "No", IF(J46&lt;-30, "No", "Yes"))))</f>
        <v>N/A</v>
      </c>
    </row>
    <row r="47" spans="1:11" x14ac:dyDescent="0.2">
      <c r="A47" s="131" t="s">
        <v>920</v>
      </c>
      <c r="B47" s="113" t="s">
        <v>213</v>
      </c>
      <c r="C47" s="130">
        <v>2.9312115000000001E-3</v>
      </c>
      <c r="D47" s="114" t="str">
        <f t="shared" si="7"/>
        <v>N/A</v>
      </c>
      <c r="E47" s="118">
        <v>1.9285056000000001E-3</v>
      </c>
      <c r="F47" s="114" t="str">
        <f t="shared" si="8"/>
        <v>N/A</v>
      </c>
      <c r="G47" s="118">
        <v>7.2313040000000002E-4</v>
      </c>
      <c r="H47" s="114" t="str">
        <f t="shared" si="9"/>
        <v>N/A</v>
      </c>
      <c r="I47" s="115">
        <v>-34.200000000000003</v>
      </c>
      <c r="J47" s="115">
        <v>-62.5</v>
      </c>
      <c r="K47" s="116" t="str">
        <f>IF(J47="Div by 0", "N/A", IF(J47="N/A","N/A", IF(J47&gt;30, "No", IF(J47&lt;-30, "No", "Yes"))))</f>
        <v>No</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116552584</v>
      </c>
      <c r="D6" s="5" t="str">
        <f t="shared" ref="D6:D15" si="0">IF($B6="N/A","N/A",IF(C6&lt;0,"No","Yes"))</f>
        <v>N/A</v>
      </c>
      <c r="E6" s="56">
        <v>127572168</v>
      </c>
      <c r="F6" s="5" t="str">
        <f t="shared" ref="F6:F15" si="1">IF($B6="N/A","N/A",IF(E6&lt;0,"No","Yes"))</f>
        <v>N/A</v>
      </c>
      <c r="G6" s="56">
        <v>192713816</v>
      </c>
      <c r="H6" s="5" t="str">
        <f t="shared" ref="H6:H15" si="2">IF($B6="N/A","N/A",IF(G6&lt;0,"No","Yes"))</f>
        <v>N/A</v>
      </c>
      <c r="I6" s="6">
        <v>9.4550000000000001</v>
      </c>
      <c r="J6" s="6">
        <v>51.06</v>
      </c>
      <c r="K6" s="105" t="str">
        <f t="shared" ref="K6:K15" si="3">IF(J6="Div by 0", "N/A", IF(J6="N/A","N/A", IF(J6&gt;30, "No", IF(J6&lt;-30, "No", "Yes"))))</f>
        <v>No</v>
      </c>
    </row>
    <row r="7" spans="1:11" x14ac:dyDescent="0.2">
      <c r="A7" s="125" t="s">
        <v>442</v>
      </c>
      <c r="B7" s="3" t="s">
        <v>213</v>
      </c>
      <c r="C7" s="57">
        <v>7.3906126354000001</v>
      </c>
      <c r="D7" s="5" t="str">
        <f t="shared" si="0"/>
        <v>N/A</v>
      </c>
      <c r="E7" s="57">
        <v>6.9503702405999999</v>
      </c>
      <c r="F7" s="5" t="str">
        <f t="shared" si="1"/>
        <v>N/A</v>
      </c>
      <c r="G7" s="57">
        <v>5.9525778888999996</v>
      </c>
      <c r="H7" s="5" t="str">
        <f t="shared" si="2"/>
        <v>N/A</v>
      </c>
      <c r="I7" s="6">
        <v>-5.96</v>
      </c>
      <c r="J7" s="6">
        <v>-14.4</v>
      </c>
      <c r="K7" s="105" t="str">
        <f t="shared" si="3"/>
        <v>Yes</v>
      </c>
    </row>
    <row r="8" spans="1:11" x14ac:dyDescent="0.2">
      <c r="A8" s="125" t="s">
        <v>443</v>
      </c>
      <c r="B8" s="3" t="s">
        <v>213</v>
      </c>
      <c r="C8" s="57">
        <v>24.502567013</v>
      </c>
      <c r="D8" s="5" t="str">
        <f t="shared" si="0"/>
        <v>N/A</v>
      </c>
      <c r="E8" s="57">
        <v>21.795403681</v>
      </c>
      <c r="F8" s="5" t="str">
        <f t="shared" si="1"/>
        <v>N/A</v>
      </c>
      <c r="G8" s="57">
        <v>15.31194629</v>
      </c>
      <c r="H8" s="5" t="str">
        <f t="shared" si="2"/>
        <v>N/A</v>
      </c>
      <c r="I8" s="6">
        <v>-11</v>
      </c>
      <c r="J8" s="6">
        <v>-29.7</v>
      </c>
      <c r="K8" s="105" t="str">
        <f t="shared" si="3"/>
        <v>Yes</v>
      </c>
    </row>
    <row r="9" spans="1:11" x14ac:dyDescent="0.2">
      <c r="A9" s="125" t="s">
        <v>444</v>
      </c>
      <c r="B9" s="3" t="s">
        <v>213</v>
      </c>
      <c r="C9" s="57">
        <v>44.256463674999999</v>
      </c>
      <c r="D9" s="5" t="str">
        <f t="shared" si="0"/>
        <v>N/A</v>
      </c>
      <c r="E9" s="57">
        <v>30.128172628000002</v>
      </c>
      <c r="F9" s="5" t="str">
        <f t="shared" si="1"/>
        <v>N/A</v>
      </c>
      <c r="G9" s="57">
        <v>17.194996024999998</v>
      </c>
      <c r="H9" s="5" t="str">
        <f t="shared" si="2"/>
        <v>N/A</v>
      </c>
      <c r="I9" s="6">
        <v>-31.9</v>
      </c>
      <c r="J9" s="6">
        <v>-42.9</v>
      </c>
      <c r="K9" s="105" t="str">
        <f t="shared" si="3"/>
        <v>No</v>
      </c>
    </row>
    <row r="10" spans="1:11" x14ac:dyDescent="0.2">
      <c r="A10" s="125" t="s">
        <v>445</v>
      </c>
      <c r="B10" s="3" t="s">
        <v>213</v>
      </c>
      <c r="C10" s="57">
        <v>23.742542679</v>
      </c>
      <c r="D10" s="5" t="str">
        <f t="shared" si="0"/>
        <v>N/A</v>
      </c>
      <c r="E10" s="57">
        <v>41.023997491000003</v>
      </c>
      <c r="F10" s="5" t="str">
        <f t="shared" si="1"/>
        <v>N/A</v>
      </c>
      <c r="G10" s="57">
        <v>34.041115660999999</v>
      </c>
      <c r="H10" s="5" t="str">
        <f t="shared" si="2"/>
        <v>N/A</v>
      </c>
      <c r="I10" s="6">
        <v>72.790000000000006</v>
      </c>
      <c r="J10" s="6">
        <v>-17</v>
      </c>
      <c r="K10" s="105" t="str">
        <f t="shared" si="3"/>
        <v>Yes</v>
      </c>
    </row>
    <row r="11" spans="1:11" x14ac:dyDescent="0.2">
      <c r="A11" s="125" t="s">
        <v>1615</v>
      </c>
      <c r="B11" s="3" t="s">
        <v>213</v>
      </c>
      <c r="C11" s="57">
        <v>49.558845474000002</v>
      </c>
      <c r="D11" s="5" t="str">
        <f t="shared" si="0"/>
        <v>N/A</v>
      </c>
      <c r="E11" s="57">
        <v>40.643095443999997</v>
      </c>
      <c r="F11" s="5" t="str">
        <f t="shared" si="1"/>
        <v>N/A</v>
      </c>
      <c r="G11" s="57">
        <v>72.551526351999996</v>
      </c>
      <c r="H11" s="5" t="str">
        <f t="shared" si="2"/>
        <v>N/A</v>
      </c>
      <c r="I11" s="6">
        <v>-18</v>
      </c>
      <c r="J11" s="6">
        <v>78.510000000000005</v>
      </c>
      <c r="K11" s="105" t="str">
        <f t="shared" si="3"/>
        <v>No</v>
      </c>
    </row>
    <row r="12" spans="1:11" x14ac:dyDescent="0.2">
      <c r="A12" s="125" t="s">
        <v>16</v>
      </c>
      <c r="B12" s="3" t="s">
        <v>213</v>
      </c>
      <c r="C12" s="57">
        <v>2.7630996151999998</v>
      </c>
      <c r="D12" s="5" t="str">
        <f t="shared" si="0"/>
        <v>N/A</v>
      </c>
      <c r="E12" s="57">
        <v>2.2865097033000001</v>
      </c>
      <c r="F12" s="5" t="str">
        <f t="shared" si="1"/>
        <v>N/A</v>
      </c>
      <c r="G12" s="57">
        <v>1.6319883365000001</v>
      </c>
      <c r="H12" s="5" t="str">
        <f t="shared" si="2"/>
        <v>N/A</v>
      </c>
      <c r="I12" s="6">
        <v>-17.2</v>
      </c>
      <c r="J12" s="6">
        <v>-28.6</v>
      </c>
      <c r="K12" s="105" t="str">
        <f t="shared" si="3"/>
        <v>Yes</v>
      </c>
    </row>
    <row r="13" spans="1:11" x14ac:dyDescent="0.2">
      <c r="A13" s="125" t="s">
        <v>36</v>
      </c>
      <c r="B13" s="3" t="s">
        <v>213</v>
      </c>
      <c r="C13" s="57">
        <v>4.9279392979000001</v>
      </c>
      <c r="D13" s="5" t="str">
        <f t="shared" si="0"/>
        <v>N/A</v>
      </c>
      <c r="E13" s="57">
        <v>4.5266908030000002</v>
      </c>
      <c r="F13" s="5" t="str">
        <f t="shared" si="1"/>
        <v>N/A</v>
      </c>
      <c r="G13" s="57">
        <v>0.63623000500000004</v>
      </c>
      <c r="H13" s="5" t="str">
        <f t="shared" si="2"/>
        <v>N/A</v>
      </c>
      <c r="I13" s="6">
        <v>-8.14</v>
      </c>
      <c r="J13" s="6">
        <v>-85.9</v>
      </c>
      <c r="K13" s="105" t="str">
        <f t="shared" si="3"/>
        <v>No</v>
      </c>
    </row>
    <row r="14" spans="1:11" x14ac:dyDescent="0.2">
      <c r="A14" s="125" t="s">
        <v>37</v>
      </c>
      <c r="B14" s="3" t="s">
        <v>213</v>
      </c>
      <c r="C14" s="57">
        <v>14.732859974</v>
      </c>
      <c r="D14" s="5" t="str">
        <f t="shared" si="0"/>
        <v>N/A</v>
      </c>
      <c r="E14" s="57">
        <v>8.8793662370999993</v>
      </c>
      <c r="F14" s="5" t="str">
        <f t="shared" si="1"/>
        <v>N/A</v>
      </c>
      <c r="G14" s="57">
        <v>1.5572383765</v>
      </c>
      <c r="H14" s="5" t="str">
        <f t="shared" si="2"/>
        <v>N/A</v>
      </c>
      <c r="I14" s="6">
        <v>-39.700000000000003</v>
      </c>
      <c r="J14" s="6">
        <v>-82.5</v>
      </c>
      <c r="K14" s="105" t="str">
        <f t="shared" si="3"/>
        <v>No</v>
      </c>
    </row>
    <row r="15" spans="1:11" x14ac:dyDescent="0.2">
      <c r="A15" s="125" t="s">
        <v>38</v>
      </c>
      <c r="B15" s="3" t="s">
        <v>213</v>
      </c>
      <c r="C15" s="57">
        <v>2.5568648943999999</v>
      </c>
      <c r="D15" s="5" t="str">
        <f t="shared" si="0"/>
        <v>N/A</v>
      </c>
      <c r="E15" s="57">
        <v>2.0468368565000001</v>
      </c>
      <c r="F15" s="5" t="str">
        <f t="shared" si="1"/>
        <v>N/A</v>
      </c>
      <c r="G15" s="57">
        <v>1.7058563819999999</v>
      </c>
      <c r="H15" s="5" t="str">
        <f t="shared" si="2"/>
        <v>N/A</v>
      </c>
      <c r="I15" s="6">
        <v>-19.899999999999999</v>
      </c>
      <c r="J15" s="6">
        <v>-16.7</v>
      </c>
      <c r="K15" s="105" t="str">
        <f t="shared" si="3"/>
        <v>Yes</v>
      </c>
    </row>
    <row r="16" spans="1:11" x14ac:dyDescent="0.2">
      <c r="A16" s="125" t="s">
        <v>376</v>
      </c>
      <c r="B16" s="3" t="s">
        <v>213</v>
      </c>
      <c r="C16" s="4">
        <v>28.816393294000001</v>
      </c>
      <c r="D16" s="5" t="str">
        <f t="shared" ref="D16:D41" si="4">IF($B16="N/A","N/A",IF(C16&lt;0,"No","Yes"))</f>
        <v>N/A</v>
      </c>
      <c r="E16" s="4">
        <v>27.457639506</v>
      </c>
      <c r="F16" s="5" t="str">
        <f t="shared" ref="F16:F41" si="5">IF($B16="N/A","N/A",IF(E16&lt;0,"No","Yes"))</f>
        <v>N/A</v>
      </c>
      <c r="G16" s="4">
        <v>22.655555739</v>
      </c>
      <c r="H16" s="5" t="str">
        <f t="shared" ref="H16:H41" si="6">IF($B16="N/A","N/A",IF(G16&lt;0,"No","Yes"))</f>
        <v>N/A</v>
      </c>
      <c r="I16" s="6">
        <v>-4.72</v>
      </c>
      <c r="J16" s="6">
        <v>-17.5</v>
      </c>
      <c r="K16" s="105" t="str">
        <f t="shared" ref="K16:K41" si="7">IF(J16="Div by 0", "N/A", IF(J16="N/A","N/A", IF(J16&gt;30, "No", IF(J16&lt;-30, "No", "Yes"))))</f>
        <v>Yes</v>
      </c>
    </row>
    <row r="17" spans="1:11" x14ac:dyDescent="0.2">
      <c r="A17" s="125" t="s">
        <v>377</v>
      </c>
      <c r="B17" s="3" t="s">
        <v>213</v>
      </c>
      <c r="C17" s="4">
        <v>14.302334129</v>
      </c>
      <c r="D17" s="5" t="str">
        <f t="shared" si="4"/>
        <v>N/A</v>
      </c>
      <c r="E17" s="4">
        <v>1.5955533498000001</v>
      </c>
      <c r="F17" s="5" t="str">
        <f t="shared" si="5"/>
        <v>N/A</v>
      </c>
      <c r="G17" s="4">
        <v>0.87160538610000005</v>
      </c>
      <c r="H17" s="5" t="str">
        <f t="shared" si="6"/>
        <v>N/A</v>
      </c>
      <c r="I17" s="6">
        <v>-88.8</v>
      </c>
      <c r="J17" s="6">
        <v>-45.4</v>
      </c>
      <c r="K17" s="105" t="str">
        <f t="shared" si="7"/>
        <v>No</v>
      </c>
    </row>
    <row r="18" spans="1:11" x14ac:dyDescent="0.2">
      <c r="A18" s="125" t="s">
        <v>378</v>
      </c>
      <c r="B18" s="3" t="s">
        <v>213</v>
      </c>
      <c r="C18" s="4">
        <v>1.2324814694999999</v>
      </c>
      <c r="D18" s="5" t="str">
        <f t="shared" si="4"/>
        <v>N/A</v>
      </c>
      <c r="E18" s="4">
        <v>1.6055759120999999</v>
      </c>
      <c r="F18" s="5" t="str">
        <f t="shared" si="5"/>
        <v>N/A</v>
      </c>
      <c r="G18" s="4">
        <v>1.2742454334</v>
      </c>
      <c r="H18" s="5" t="str">
        <f t="shared" si="6"/>
        <v>N/A</v>
      </c>
      <c r="I18" s="6">
        <v>30.27</v>
      </c>
      <c r="J18" s="6">
        <v>-20.6</v>
      </c>
      <c r="K18" s="105" t="str">
        <f t="shared" si="7"/>
        <v>Yes</v>
      </c>
    </row>
    <row r="19" spans="1:11" x14ac:dyDescent="0.2">
      <c r="A19" s="125" t="s">
        <v>379</v>
      </c>
      <c r="B19" s="3" t="s">
        <v>213</v>
      </c>
      <c r="C19" s="4">
        <v>7.4773829124000004</v>
      </c>
      <c r="D19" s="5" t="str">
        <f t="shared" si="4"/>
        <v>N/A</v>
      </c>
      <c r="E19" s="4">
        <v>8.8120317905000007</v>
      </c>
      <c r="F19" s="5" t="str">
        <f t="shared" si="5"/>
        <v>N/A</v>
      </c>
      <c r="G19" s="4">
        <v>6.8836787497999996</v>
      </c>
      <c r="H19" s="5" t="str">
        <f t="shared" si="6"/>
        <v>N/A</v>
      </c>
      <c r="I19" s="6">
        <v>17.850000000000001</v>
      </c>
      <c r="J19" s="6">
        <v>-21.9</v>
      </c>
      <c r="K19" s="105" t="str">
        <f t="shared" si="7"/>
        <v>Yes</v>
      </c>
    </row>
    <row r="20" spans="1:11" x14ac:dyDescent="0.2">
      <c r="A20" s="125" t="s">
        <v>380</v>
      </c>
      <c r="B20" s="3" t="s">
        <v>213</v>
      </c>
      <c r="C20" s="4">
        <v>5.2130049729000003</v>
      </c>
      <c r="D20" s="5" t="str">
        <f t="shared" si="4"/>
        <v>N/A</v>
      </c>
      <c r="E20" s="4">
        <v>8.4128201066999999</v>
      </c>
      <c r="F20" s="5" t="str">
        <f t="shared" si="5"/>
        <v>N/A</v>
      </c>
      <c r="G20" s="4">
        <v>10.185368858</v>
      </c>
      <c r="H20" s="5" t="str">
        <f t="shared" si="6"/>
        <v>N/A</v>
      </c>
      <c r="I20" s="6">
        <v>61.38</v>
      </c>
      <c r="J20" s="6">
        <v>21.07</v>
      </c>
      <c r="K20" s="105" t="str">
        <f t="shared" si="7"/>
        <v>Yes</v>
      </c>
    </row>
    <row r="21" spans="1:11" x14ac:dyDescent="0.2">
      <c r="A21" s="125" t="s">
        <v>381</v>
      </c>
      <c r="B21" s="3" t="s">
        <v>213</v>
      </c>
      <c r="C21" s="4">
        <v>0.2376841341</v>
      </c>
      <c r="D21" s="5" t="str">
        <f t="shared" si="4"/>
        <v>N/A</v>
      </c>
      <c r="E21" s="4">
        <v>0.3095095162</v>
      </c>
      <c r="F21" s="5" t="str">
        <f t="shared" si="5"/>
        <v>N/A</v>
      </c>
      <c r="G21" s="4">
        <v>0.160412474</v>
      </c>
      <c r="H21" s="5" t="str">
        <f t="shared" si="6"/>
        <v>N/A</v>
      </c>
      <c r="I21" s="6">
        <v>30.22</v>
      </c>
      <c r="J21" s="6">
        <v>-48.2</v>
      </c>
      <c r="K21" s="105" t="str">
        <f t="shared" si="7"/>
        <v>No</v>
      </c>
    </row>
    <row r="22" spans="1:11" x14ac:dyDescent="0.2">
      <c r="A22" s="125" t="s">
        <v>382</v>
      </c>
      <c r="B22" s="3" t="s">
        <v>213</v>
      </c>
      <c r="C22" s="4">
        <v>30.093908513999999</v>
      </c>
      <c r="D22" s="5" t="str">
        <f t="shared" si="4"/>
        <v>N/A</v>
      </c>
      <c r="E22" s="4">
        <v>37.311738716999997</v>
      </c>
      <c r="F22" s="5" t="str">
        <f t="shared" si="5"/>
        <v>N/A</v>
      </c>
      <c r="G22" s="4">
        <v>35.788312654999999</v>
      </c>
      <c r="H22" s="5" t="str">
        <f t="shared" si="6"/>
        <v>N/A</v>
      </c>
      <c r="I22" s="6">
        <v>23.98</v>
      </c>
      <c r="J22" s="6">
        <v>-4.08</v>
      </c>
      <c r="K22" s="105" t="str">
        <f t="shared" si="7"/>
        <v>Yes</v>
      </c>
    </row>
    <row r="23" spans="1:11" x14ac:dyDescent="0.2">
      <c r="A23" s="125" t="s">
        <v>383</v>
      </c>
      <c r="B23" s="3" t="s">
        <v>213</v>
      </c>
      <c r="C23" s="4">
        <v>4.066834E-4</v>
      </c>
      <c r="D23" s="5" t="str">
        <f t="shared" si="4"/>
        <v>N/A</v>
      </c>
      <c r="E23" s="4">
        <v>2.83761E-4</v>
      </c>
      <c r="F23" s="5" t="str">
        <f t="shared" si="5"/>
        <v>N/A</v>
      </c>
      <c r="G23" s="4">
        <v>1.4460971495999999</v>
      </c>
      <c r="H23" s="5" t="str">
        <f t="shared" si="6"/>
        <v>N/A</v>
      </c>
      <c r="I23" s="6">
        <v>-30.2</v>
      </c>
      <c r="J23" s="6">
        <v>510000</v>
      </c>
      <c r="K23" s="105" t="str">
        <f t="shared" si="7"/>
        <v>No</v>
      </c>
    </row>
    <row r="24" spans="1:11" x14ac:dyDescent="0.2">
      <c r="A24" s="125" t="s">
        <v>384</v>
      </c>
      <c r="B24" s="3" t="s">
        <v>213</v>
      </c>
      <c r="C24" s="4">
        <v>1.5954215138000001</v>
      </c>
      <c r="D24" s="5" t="str">
        <f t="shared" si="4"/>
        <v>N/A</v>
      </c>
      <c r="E24" s="4">
        <v>3.8114057919</v>
      </c>
      <c r="F24" s="5" t="str">
        <f t="shared" si="5"/>
        <v>N/A</v>
      </c>
      <c r="G24" s="4">
        <v>9.4541177057999999</v>
      </c>
      <c r="H24" s="5" t="str">
        <f t="shared" si="6"/>
        <v>N/A</v>
      </c>
      <c r="I24" s="6">
        <v>138.9</v>
      </c>
      <c r="J24" s="6">
        <v>148</v>
      </c>
      <c r="K24" s="105" t="str">
        <f t="shared" si="7"/>
        <v>No</v>
      </c>
    </row>
    <row r="25" spans="1:11" x14ac:dyDescent="0.2">
      <c r="A25" s="125" t="s">
        <v>385</v>
      </c>
      <c r="B25" s="3" t="s">
        <v>213</v>
      </c>
      <c r="C25" s="4">
        <v>4.1190764162000004</v>
      </c>
      <c r="D25" s="5" t="str">
        <f t="shared" si="4"/>
        <v>N/A</v>
      </c>
      <c r="E25" s="4">
        <v>3.9680457574000001</v>
      </c>
      <c r="F25" s="5" t="str">
        <f t="shared" si="5"/>
        <v>N/A</v>
      </c>
      <c r="G25" s="4">
        <v>3.3458929586999999</v>
      </c>
      <c r="H25" s="5" t="str">
        <f t="shared" si="6"/>
        <v>N/A</v>
      </c>
      <c r="I25" s="6">
        <v>-3.67</v>
      </c>
      <c r="J25" s="6">
        <v>-15.7</v>
      </c>
      <c r="K25" s="105" t="str">
        <f t="shared" si="7"/>
        <v>Yes</v>
      </c>
    </row>
    <row r="26" spans="1:11" x14ac:dyDescent="0.2">
      <c r="A26" s="125" t="s">
        <v>386</v>
      </c>
      <c r="B26" s="3" t="s">
        <v>213</v>
      </c>
      <c r="C26" s="4">
        <v>1.8816125089</v>
      </c>
      <c r="D26" s="5" t="str">
        <f t="shared" si="4"/>
        <v>N/A</v>
      </c>
      <c r="E26" s="4">
        <v>2.2266957163000001</v>
      </c>
      <c r="F26" s="5" t="str">
        <f t="shared" si="5"/>
        <v>N/A</v>
      </c>
      <c r="G26" s="4">
        <v>3.1450225655000001</v>
      </c>
      <c r="H26" s="5" t="str">
        <f t="shared" si="6"/>
        <v>N/A</v>
      </c>
      <c r="I26" s="6">
        <v>18.34</v>
      </c>
      <c r="J26" s="6">
        <v>41.24</v>
      </c>
      <c r="K26" s="105" t="str">
        <f t="shared" si="7"/>
        <v>No</v>
      </c>
    </row>
    <row r="27" spans="1:11" x14ac:dyDescent="0.2">
      <c r="A27" s="125" t="s">
        <v>387</v>
      </c>
      <c r="B27" s="3" t="s">
        <v>213</v>
      </c>
      <c r="C27" s="4">
        <v>3.0464360999999999E-2</v>
      </c>
      <c r="D27" s="5" t="str">
        <f t="shared" si="4"/>
        <v>N/A</v>
      </c>
      <c r="E27" s="4">
        <v>2.58183274E-2</v>
      </c>
      <c r="F27" s="5" t="str">
        <f t="shared" si="5"/>
        <v>N/A</v>
      </c>
      <c r="G27" s="4">
        <v>1.05820124E-2</v>
      </c>
      <c r="H27" s="5" t="str">
        <f t="shared" si="6"/>
        <v>N/A</v>
      </c>
      <c r="I27" s="6">
        <v>-15.3</v>
      </c>
      <c r="J27" s="6">
        <v>-59</v>
      </c>
      <c r="K27" s="105" t="str">
        <f t="shared" si="7"/>
        <v>No</v>
      </c>
    </row>
    <row r="28" spans="1:11" x14ac:dyDescent="0.2">
      <c r="A28" s="125" t="s">
        <v>388</v>
      </c>
      <c r="B28" s="3" t="s">
        <v>213</v>
      </c>
      <c r="C28" s="4">
        <v>0</v>
      </c>
      <c r="D28" s="5" t="str">
        <f t="shared" si="4"/>
        <v>N/A</v>
      </c>
      <c r="E28" s="4">
        <v>0</v>
      </c>
      <c r="F28" s="5" t="str">
        <f t="shared" si="5"/>
        <v>N/A</v>
      </c>
      <c r="G28" s="4">
        <v>1.0404028E-3</v>
      </c>
      <c r="H28" s="5" t="str">
        <f t="shared" si="6"/>
        <v>N/A</v>
      </c>
      <c r="I28" s="6" t="s">
        <v>1750</v>
      </c>
      <c r="J28" s="6" t="s">
        <v>1750</v>
      </c>
      <c r="K28" s="105" t="str">
        <f t="shared" si="7"/>
        <v>N/A</v>
      </c>
    </row>
    <row r="29" spans="1:11" x14ac:dyDescent="0.2">
      <c r="A29" s="125" t="s">
        <v>389</v>
      </c>
      <c r="B29" s="3" t="s">
        <v>213</v>
      </c>
      <c r="C29" s="4">
        <v>0</v>
      </c>
      <c r="D29" s="5" t="str">
        <f t="shared" si="4"/>
        <v>N/A</v>
      </c>
      <c r="E29" s="4">
        <v>7.1332200000000001E-5</v>
      </c>
      <c r="F29" s="5" t="str">
        <f t="shared" si="5"/>
        <v>N/A</v>
      </c>
      <c r="G29" s="4">
        <v>8.7694800000000006E-5</v>
      </c>
      <c r="H29" s="5" t="str">
        <f t="shared" si="6"/>
        <v>N/A</v>
      </c>
      <c r="I29" s="6" t="s">
        <v>1750</v>
      </c>
      <c r="J29" s="6">
        <v>22.94</v>
      </c>
      <c r="K29" s="105" t="str">
        <f t="shared" si="7"/>
        <v>Yes</v>
      </c>
    </row>
    <row r="30" spans="1:11" x14ac:dyDescent="0.2">
      <c r="A30" s="125" t="s">
        <v>390</v>
      </c>
      <c r="B30" s="3" t="s">
        <v>213</v>
      </c>
      <c r="C30" s="4">
        <v>0</v>
      </c>
      <c r="D30" s="5" t="str">
        <f t="shared" si="4"/>
        <v>N/A</v>
      </c>
      <c r="E30" s="4">
        <v>9.4033050000000007E-3</v>
      </c>
      <c r="F30" s="5" t="str">
        <f t="shared" si="5"/>
        <v>N/A</v>
      </c>
      <c r="G30" s="4">
        <v>2.4420667399999998E-2</v>
      </c>
      <c r="H30" s="5" t="str">
        <f t="shared" si="6"/>
        <v>N/A</v>
      </c>
      <c r="I30" s="6" t="s">
        <v>1750</v>
      </c>
      <c r="J30" s="6">
        <v>159.69999999999999</v>
      </c>
      <c r="K30" s="105" t="str">
        <f t="shared" si="7"/>
        <v>No</v>
      </c>
    </row>
    <row r="31" spans="1:11" x14ac:dyDescent="0.2">
      <c r="A31" s="125" t="s">
        <v>391</v>
      </c>
      <c r="B31" s="3" t="s">
        <v>213</v>
      </c>
      <c r="C31" s="4">
        <v>0.10540049460000001</v>
      </c>
      <c r="D31" s="5" t="str">
        <f t="shared" si="4"/>
        <v>N/A</v>
      </c>
      <c r="E31" s="4">
        <v>0.1064660122</v>
      </c>
      <c r="F31" s="5" t="str">
        <f t="shared" si="5"/>
        <v>N/A</v>
      </c>
      <c r="G31" s="4">
        <v>0.12273484329999999</v>
      </c>
      <c r="H31" s="5" t="str">
        <f t="shared" si="6"/>
        <v>N/A</v>
      </c>
      <c r="I31" s="6">
        <v>1.0109999999999999</v>
      </c>
      <c r="J31" s="6">
        <v>15.28</v>
      </c>
      <c r="K31" s="105" t="str">
        <f t="shared" si="7"/>
        <v>Yes</v>
      </c>
    </row>
    <row r="32" spans="1:11" x14ac:dyDescent="0.2">
      <c r="A32" s="125" t="s">
        <v>392</v>
      </c>
      <c r="B32" s="3" t="s">
        <v>213</v>
      </c>
      <c r="C32" s="4">
        <v>0.70486639750000002</v>
      </c>
      <c r="D32" s="5" t="str">
        <f t="shared" si="4"/>
        <v>N/A</v>
      </c>
      <c r="E32" s="4">
        <v>0.94568432830000004</v>
      </c>
      <c r="F32" s="5" t="str">
        <f t="shared" si="5"/>
        <v>N/A</v>
      </c>
      <c r="G32" s="4">
        <v>1.3589913035000001</v>
      </c>
      <c r="H32" s="5" t="str">
        <f t="shared" si="6"/>
        <v>N/A</v>
      </c>
      <c r="I32" s="6">
        <v>34.17</v>
      </c>
      <c r="J32" s="6">
        <v>43.7</v>
      </c>
      <c r="K32" s="105" t="str">
        <f t="shared" si="7"/>
        <v>No</v>
      </c>
    </row>
    <row r="33" spans="1:11" x14ac:dyDescent="0.2">
      <c r="A33" s="125" t="s">
        <v>393</v>
      </c>
      <c r="B33" s="3" t="s">
        <v>213</v>
      </c>
      <c r="C33" s="4">
        <v>5.8975955400000002E-2</v>
      </c>
      <c r="D33" s="5" t="str">
        <f t="shared" si="4"/>
        <v>N/A</v>
      </c>
      <c r="E33" s="4">
        <v>9.2136867999999997E-2</v>
      </c>
      <c r="F33" s="5" t="str">
        <f t="shared" si="5"/>
        <v>N/A</v>
      </c>
      <c r="G33" s="4">
        <v>0.1175976921</v>
      </c>
      <c r="H33" s="5" t="str">
        <f t="shared" si="6"/>
        <v>N/A</v>
      </c>
      <c r="I33" s="6">
        <v>56.23</v>
      </c>
      <c r="J33" s="6">
        <v>27.63</v>
      </c>
      <c r="K33" s="105" t="str">
        <f t="shared" si="7"/>
        <v>Yes</v>
      </c>
    </row>
    <row r="34" spans="1:11" x14ac:dyDescent="0.2">
      <c r="A34" s="125" t="s">
        <v>394</v>
      </c>
      <c r="B34" s="3" t="s">
        <v>213</v>
      </c>
      <c r="C34" s="4">
        <v>1.41910196E-2</v>
      </c>
      <c r="D34" s="5" t="str">
        <f t="shared" si="4"/>
        <v>N/A</v>
      </c>
      <c r="E34" s="4">
        <v>1.50150306E-2</v>
      </c>
      <c r="F34" s="5" t="str">
        <f t="shared" si="5"/>
        <v>N/A</v>
      </c>
      <c r="G34" s="4">
        <v>4.7640590999999998E-3</v>
      </c>
      <c r="H34" s="5" t="str">
        <f t="shared" si="6"/>
        <v>N/A</v>
      </c>
      <c r="I34" s="6">
        <v>5.8070000000000004</v>
      </c>
      <c r="J34" s="6">
        <v>-68.3</v>
      </c>
      <c r="K34" s="105" t="str">
        <f t="shared" si="7"/>
        <v>No</v>
      </c>
    </row>
    <row r="35" spans="1:11" x14ac:dyDescent="0.2">
      <c r="A35" s="125" t="s">
        <v>395</v>
      </c>
      <c r="B35" s="3" t="s">
        <v>213</v>
      </c>
      <c r="C35" s="4">
        <v>0.28407006400000001</v>
      </c>
      <c r="D35" s="5" t="str">
        <f t="shared" si="4"/>
        <v>N/A</v>
      </c>
      <c r="E35" s="4">
        <v>0.25034065420000001</v>
      </c>
      <c r="F35" s="5" t="str">
        <f t="shared" si="5"/>
        <v>N/A</v>
      </c>
      <c r="G35" s="4">
        <v>7.5291955199999996E-2</v>
      </c>
      <c r="H35" s="5" t="str">
        <f t="shared" si="6"/>
        <v>N/A</v>
      </c>
      <c r="I35" s="6">
        <v>-11.9</v>
      </c>
      <c r="J35" s="6">
        <v>-69.900000000000006</v>
      </c>
      <c r="K35" s="105" t="str">
        <f t="shared" si="7"/>
        <v>No</v>
      </c>
    </row>
    <row r="36" spans="1:11" x14ac:dyDescent="0.2">
      <c r="A36" s="125" t="s">
        <v>396</v>
      </c>
      <c r="B36" s="3" t="s">
        <v>213</v>
      </c>
      <c r="C36" s="4">
        <v>5.7913769999999999E-4</v>
      </c>
      <c r="D36" s="5" t="str">
        <f t="shared" si="4"/>
        <v>N/A</v>
      </c>
      <c r="E36" s="4">
        <v>3.5822859999999997E-4</v>
      </c>
      <c r="F36" s="5" t="str">
        <f t="shared" si="5"/>
        <v>N/A</v>
      </c>
      <c r="G36" s="4">
        <v>1.0378083000000001E-6</v>
      </c>
      <c r="H36" s="5" t="str">
        <f t="shared" si="6"/>
        <v>N/A</v>
      </c>
      <c r="I36" s="6">
        <v>-38.1</v>
      </c>
      <c r="J36" s="6">
        <v>-99.7</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5.35260548E-2</v>
      </c>
      <c r="D38" s="5" t="str">
        <f t="shared" si="4"/>
        <v>N/A</v>
      </c>
      <c r="E38" s="4">
        <v>2.5123818499999999E-2</v>
      </c>
      <c r="F38" s="5" t="str">
        <f t="shared" si="5"/>
        <v>N/A</v>
      </c>
      <c r="G38" s="4">
        <v>2.0704275999999999E-3</v>
      </c>
      <c r="H38" s="5" t="str">
        <f t="shared" si="6"/>
        <v>N/A</v>
      </c>
      <c r="I38" s="6">
        <v>-53.1</v>
      </c>
      <c r="J38" s="6">
        <v>-91.8</v>
      </c>
      <c r="K38" s="105" t="str">
        <f t="shared" si="7"/>
        <v>No</v>
      </c>
    </row>
    <row r="39" spans="1:11" x14ac:dyDescent="0.2">
      <c r="A39" s="125" t="s">
        <v>399</v>
      </c>
      <c r="B39" s="3" t="s">
        <v>213</v>
      </c>
      <c r="C39" s="4">
        <v>0.51413875129999997</v>
      </c>
      <c r="D39" s="5" t="str">
        <f t="shared" si="4"/>
        <v>N/A</v>
      </c>
      <c r="E39" s="4">
        <v>0.5714702599</v>
      </c>
      <c r="F39" s="5" t="str">
        <f t="shared" si="5"/>
        <v>N/A</v>
      </c>
      <c r="G39" s="4">
        <v>0.80321122379999998</v>
      </c>
      <c r="H39" s="5" t="str">
        <f t="shared" si="6"/>
        <v>N/A</v>
      </c>
      <c r="I39" s="6">
        <v>11.15</v>
      </c>
      <c r="J39" s="6">
        <v>40.549999999999997</v>
      </c>
      <c r="K39" s="105" t="str">
        <f t="shared" si="7"/>
        <v>No</v>
      </c>
    </row>
    <row r="40" spans="1:11" x14ac:dyDescent="0.2">
      <c r="A40" s="125" t="s">
        <v>400</v>
      </c>
      <c r="B40" s="3" t="s">
        <v>213</v>
      </c>
      <c r="C40" s="4">
        <v>2.1433218503</v>
      </c>
      <c r="D40" s="5" t="str">
        <f t="shared" si="4"/>
        <v>N/A</v>
      </c>
      <c r="E40" s="4">
        <v>1.8202536152</v>
      </c>
      <c r="F40" s="5" t="str">
        <f t="shared" si="5"/>
        <v>N/A</v>
      </c>
      <c r="G40" s="4">
        <v>1.8604789602</v>
      </c>
      <c r="H40" s="5" t="str">
        <f t="shared" si="6"/>
        <v>N/A</v>
      </c>
      <c r="I40" s="6">
        <v>-15.1</v>
      </c>
      <c r="J40" s="6">
        <v>2.21</v>
      </c>
      <c r="K40" s="105" t="str">
        <f t="shared" si="7"/>
        <v>Yes</v>
      </c>
    </row>
    <row r="41" spans="1:11" x14ac:dyDescent="0.2">
      <c r="A41" s="125" t="s">
        <v>401</v>
      </c>
      <c r="B41" s="3" t="s">
        <v>213</v>
      </c>
      <c r="C41" s="4">
        <v>1.1207593647</v>
      </c>
      <c r="D41" s="5" t="str">
        <f t="shared" si="4"/>
        <v>N/A</v>
      </c>
      <c r="E41" s="4">
        <v>0.62655829439999999</v>
      </c>
      <c r="F41" s="5" t="str">
        <f t="shared" si="5"/>
        <v>N/A</v>
      </c>
      <c r="G41" s="4">
        <v>7.6896407E-3</v>
      </c>
      <c r="H41" s="5" t="str">
        <f t="shared" si="6"/>
        <v>N/A</v>
      </c>
      <c r="I41" s="6">
        <v>-44.1</v>
      </c>
      <c r="J41" s="6">
        <v>-98.8</v>
      </c>
      <c r="K41" s="105" t="str">
        <f t="shared" si="7"/>
        <v>No</v>
      </c>
    </row>
    <row r="42" spans="1:11" x14ac:dyDescent="0.2">
      <c r="A42" s="125" t="s">
        <v>32</v>
      </c>
      <c r="B42" s="3" t="s">
        <v>213</v>
      </c>
      <c r="C42" s="4">
        <v>84.070511898999996</v>
      </c>
      <c r="D42" s="5" t="str">
        <f t="shared" ref="D42:D51" si="8">IF($B42="N/A","N/A",IF(C42&lt;0,"No","Yes"))</f>
        <v>N/A</v>
      </c>
      <c r="E42" s="4">
        <v>97.532703999000006</v>
      </c>
      <c r="F42" s="5" t="str">
        <f t="shared" ref="F42:F51" si="9">IF($B42="N/A","N/A",IF(E42&lt;0,"No","Yes"))</f>
        <v>N/A</v>
      </c>
      <c r="G42" s="4">
        <v>98.959216291999994</v>
      </c>
      <c r="H42" s="5" t="str">
        <f t="shared" ref="H42:H51" si="10">IF($B42="N/A","N/A",IF(G42&lt;0,"No","Yes"))</f>
        <v>N/A</v>
      </c>
      <c r="I42" s="6">
        <v>16.010000000000002</v>
      </c>
      <c r="J42" s="6">
        <v>1.4630000000000001</v>
      </c>
      <c r="K42" s="105" t="str">
        <f t="shared" ref="K42:K51" si="11">IF(J42="Div by 0", "N/A", IF(J42="N/A","N/A", IF(J42&gt;30, "No", IF(J42&lt;-30, "No", "Yes"))))</f>
        <v>Yes</v>
      </c>
    </row>
    <row r="43" spans="1:11" x14ac:dyDescent="0.2">
      <c r="A43" s="125" t="s">
        <v>39</v>
      </c>
      <c r="B43" s="3" t="s">
        <v>213</v>
      </c>
      <c r="C43" s="4">
        <v>99.210779469000002</v>
      </c>
      <c r="D43" s="5" t="str">
        <f t="shared" si="8"/>
        <v>N/A</v>
      </c>
      <c r="E43" s="4">
        <v>99.481722031000004</v>
      </c>
      <c r="F43" s="5" t="str">
        <f t="shared" si="9"/>
        <v>N/A</v>
      </c>
      <c r="G43" s="4">
        <v>99.870780144999998</v>
      </c>
      <c r="H43" s="5" t="str">
        <f t="shared" si="10"/>
        <v>N/A</v>
      </c>
      <c r="I43" s="6">
        <v>0.27310000000000001</v>
      </c>
      <c r="J43" s="6">
        <v>0.3911</v>
      </c>
      <c r="K43" s="105" t="str">
        <f t="shared" si="11"/>
        <v>Yes</v>
      </c>
    </row>
    <row r="44" spans="1:11" x14ac:dyDescent="0.2">
      <c r="A44" s="125" t="s">
        <v>40</v>
      </c>
      <c r="B44" s="3" t="s">
        <v>213</v>
      </c>
      <c r="C44" s="4">
        <v>45.807410081</v>
      </c>
      <c r="D44" s="5" t="str">
        <f t="shared" si="8"/>
        <v>N/A</v>
      </c>
      <c r="E44" s="4">
        <v>52.899873444999997</v>
      </c>
      <c r="F44" s="5" t="str">
        <f t="shared" si="9"/>
        <v>N/A</v>
      </c>
      <c r="G44" s="4">
        <v>55.922575950000002</v>
      </c>
      <c r="H44" s="5" t="str">
        <f t="shared" si="10"/>
        <v>N/A</v>
      </c>
      <c r="I44" s="6">
        <v>15.48</v>
      </c>
      <c r="J44" s="6">
        <v>5.7140000000000004</v>
      </c>
      <c r="K44" s="105" t="str">
        <f t="shared" si="11"/>
        <v>Yes</v>
      </c>
    </row>
    <row r="45" spans="1:11" x14ac:dyDescent="0.2">
      <c r="A45" s="125" t="s">
        <v>163</v>
      </c>
      <c r="B45" s="3" t="s">
        <v>213</v>
      </c>
      <c r="C45" s="4">
        <v>82.215987592000005</v>
      </c>
      <c r="D45" s="5" t="str">
        <f t="shared" si="8"/>
        <v>N/A</v>
      </c>
      <c r="E45" s="4">
        <v>93.632597825000005</v>
      </c>
      <c r="F45" s="5" t="str">
        <f t="shared" si="9"/>
        <v>N/A</v>
      </c>
      <c r="G45" s="4">
        <v>97.299661690999997</v>
      </c>
      <c r="H45" s="5" t="str">
        <f t="shared" si="10"/>
        <v>N/A</v>
      </c>
      <c r="I45" s="6">
        <v>13.89</v>
      </c>
      <c r="J45" s="6">
        <v>3.9159999999999999</v>
      </c>
      <c r="K45" s="105" t="str">
        <f t="shared" si="11"/>
        <v>Yes</v>
      </c>
    </row>
    <row r="46" spans="1:11" x14ac:dyDescent="0.2">
      <c r="A46" s="125" t="s">
        <v>41</v>
      </c>
      <c r="B46" s="3" t="s">
        <v>213</v>
      </c>
      <c r="C46" s="4">
        <v>86.086971289000005</v>
      </c>
      <c r="D46" s="5" t="str">
        <f t="shared" si="8"/>
        <v>N/A</v>
      </c>
      <c r="E46" s="4">
        <v>77.963226202000001</v>
      </c>
      <c r="F46" s="5" t="str">
        <f t="shared" si="9"/>
        <v>N/A</v>
      </c>
      <c r="G46" s="4">
        <v>83.446448763000006</v>
      </c>
      <c r="H46" s="5" t="str">
        <f t="shared" si="10"/>
        <v>N/A</v>
      </c>
      <c r="I46" s="6">
        <v>-9.44</v>
      </c>
      <c r="J46" s="6">
        <v>7.0330000000000004</v>
      </c>
      <c r="K46" s="105" t="str">
        <f t="shared" si="11"/>
        <v>Yes</v>
      </c>
    </row>
    <row r="47" spans="1:11" x14ac:dyDescent="0.2">
      <c r="A47" s="125" t="s">
        <v>42</v>
      </c>
      <c r="B47" s="3" t="s">
        <v>213</v>
      </c>
      <c r="C47" s="4">
        <v>98.382829111000007</v>
      </c>
      <c r="D47" s="5" t="str">
        <f t="shared" si="8"/>
        <v>N/A</v>
      </c>
      <c r="E47" s="4">
        <v>93.815848123999999</v>
      </c>
      <c r="F47" s="5" t="str">
        <f t="shared" si="9"/>
        <v>N/A</v>
      </c>
      <c r="G47" s="4">
        <v>96.999712102000004</v>
      </c>
      <c r="H47" s="5" t="str">
        <f t="shared" si="10"/>
        <v>N/A</v>
      </c>
      <c r="I47" s="6">
        <v>-4.6399999999999997</v>
      </c>
      <c r="J47" s="6">
        <v>3.3940000000000001</v>
      </c>
      <c r="K47" s="105" t="str">
        <f t="shared" si="11"/>
        <v>Yes</v>
      </c>
    </row>
    <row r="48" spans="1:11" x14ac:dyDescent="0.2">
      <c r="A48" s="125" t="s">
        <v>43</v>
      </c>
      <c r="B48" s="3" t="s">
        <v>213</v>
      </c>
      <c r="C48" s="4">
        <v>81.861166769999997</v>
      </c>
      <c r="D48" s="5" t="str">
        <f t="shared" si="8"/>
        <v>N/A</v>
      </c>
      <c r="E48" s="4">
        <v>95.151455609999999</v>
      </c>
      <c r="F48" s="5" t="str">
        <f t="shared" si="9"/>
        <v>N/A</v>
      </c>
      <c r="G48" s="4">
        <v>98.326108762000004</v>
      </c>
      <c r="H48" s="5" t="str">
        <f t="shared" si="10"/>
        <v>N/A</v>
      </c>
      <c r="I48" s="6">
        <v>16.239999999999998</v>
      </c>
      <c r="J48" s="6">
        <v>3.3359999999999999</v>
      </c>
      <c r="K48" s="105" t="str">
        <f t="shared" si="11"/>
        <v>Yes</v>
      </c>
    </row>
    <row r="49" spans="1:12" x14ac:dyDescent="0.2">
      <c r="A49" s="125" t="s">
        <v>44</v>
      </c>
      <c r="B49" s="3" t="s">
        <v>213</v>
      </c>
      <c r="C49" s="4">
        <v>78.946961758</v>
      </c>
      <c r="D49" s="5" t="str">
        <f t="shared" si="8"/>
        <v>N/A</v>
      </c>
      <c r="E49" s="4">
        <v>82.038218192000002</v>
      </c>
      <c r="F49" s="5" t="str">
        <f t="shared" si="9"/>
        <v>N/A</v>
      </c>
      <c r="G49" s="4">
        <v>78.276039849</v>
      </c>
      <c r="H49" s="5" t="str">
        <f t="shared" si="10"/>
        <v>N/A</v>
      </c>
      <c r="I49" s="6">
        <v>3.9159999999999999</v>
      </c>
      <c r="J49" s="6">
        <v>-4.59</v>
      </c>
      <c r="K49" s="105" t="str">
        <f t="shared" si="11"/>
        <v>Yes</v>
      </c>
    </row>
    <row r="50" spans="1:12" x14ac:dyDescent="0.2">
      <c r="A50" s="125" t="s">
        <v>45</v>
      </c>
      <c r="B50" s="3" t="s">
        <v>213</v>
      </c>
      <c r="C50" s="4">
        <v>21.051334091000001</v>
      </c>
      <c r="D50" s="5" t="str">
        <f t="shared" si="8"/>
        <v>N/A</v>
      </c>
      <c r="E50" s="4">
        <v>17.959800211000001</v>
      </c>
      <c r="F50" s="5" t="str">
        <f t="shared" si="9"/>
        <v>N/A</v>
      </c>
      <c r="G50" s="4">
        <v>15.122293469000001</v>
      </c>
      <c r="H50" s="5" t="str">
        <f t="shared" si="10"/>
        <v>N/A</v>
      </c>
      <c r="I50" s="6">
        <v>-14.7</v>
      </c>
      <c r="J50" s="6">
        <v>-15.8</v>
      </c>
      <c r="K50" s="105" t="str">
        <f t="shared" si="11"/>
        <v>Yes</v>
      </c>
    </row>
    <row r="51" spans="1:12" x14ac:dyDescent="0.2">
      <c r="A51" s="125" t="s">
        <v>50</v>
      </c>
      <c r="B51" s="3" t="s">
        <v>213</v>
      </c>
      <c r="C51" s="4">
        <v>1.7041507E-3</v>
      </c>
      <c r="D51" s="5" t="str">
        <f t="shared" si="8"/>
        <v>N/A</v>
      </c>
      <c r="E51" s="4">
        <v>1.9815966000000002E-3</v>
      </c>
      <c r="F51" s="5" t="str">
        <f t="shared" si="9"/>
        <v>N/A</v>
      </c>
      <c r="G51" s="4">
        <v>0</v>
      </c>
      <c r="H51" s="5" t="str">
        <f t="shared" si="10"/>
        <v>N/A</v>
      </c>
      <c r="I51" s="6">
        <v>16.28</v>
      </c>
      <c r="J51" s="6">
        <v>-100</v>
      </c>
      <c r="K51" s="105" t="str">
        <f t="shared" si="11"/>
        <v>No</v>
      </c>
      <c r="L51" s="38"/>
    </row>
    <row r="52" spans="1:12" s="38" customFormat="1" x14ac:dyDescent="0.2">
      <c r="A52" s="124" t="s">
        <v>893</v>
      </c>
      <c r="B52" s="3" t="s">
        <v>213</v>
      </c>
      <c r="C52" s="4">
        <v>0.80029971710000003</v>
      </c>
      <c r="D52" s="5" t="str">
        <f t="shared" ref="D52:D57" si="12">IF($B52="N/A","N/A",IF(C52&lt;0,"No","Yes"))</f>
        <v>N/A</v>
      </c>
      <c r="E52" s="4">
        <v>0.78210632899999999</v>
      </c>
      <c r="F52" s="5" t="str">
        <f t="shared" ref="F52:F57" si="13">IF($B52="N/A","N/A",IF(E52&lt;0,"No","Yes"))</f>
        <v>N/A</v>
      </c>
      <c r="G52" s="4">
        <v>0.92622264300000001</v>
      </c>
      <c r="H52" s="5" t="str">
        <f t="shared" ref="H52:H57" si="14">IF($B52="N/A","N/A",IF(G52&lt;0,"No","Yes"))</f>
        <v>N/A</v>
      </c>
      <c r="I52" s="6">
        <v>-2.27</v>
      </c>
      <c r="J52" s="6">
        <v>18.43</v>
      </c>
      <c r="K52" s="105" t="str">
        <f t="shared" ref="K52:K57" si="15">IF(J52="Div by 0", "N/A", IF(J52="N/A","N/A", IF(J52&gt;30, "No", IF(J52&lt;-30, "No", "Yes"))))</f>
        <v>Yes</v>
      </c>
    </row>
    <row r="53" spans="1:12" s="38" customFormat="1" x14ac:dyDescent="0.2">
      <c r="A53" s="124" t="s">
        <v>894</v>
      </c>
      <c r="B53" s="3" t="s">
        <v>213</v>
      </c>
      <c r="C53" s="4">
        <v>2.3684743017000001</v>
      </c>
      <c r="D53" s="5" t="str">
        <f t="shared" si="12"/>
        <v>N/A</v>
      </c>
      <c r="E53" s="4">
        <v>4.5742508663999999</v>
      </c>
      <c r="F53" s="5" t="str">
        <f t="shared" si="13"/>
        <v>N/A</v>
      </c>
      <c r="G53" s="4">
        <v>5.7036273932999997</v>
      </c>
      <c r="H53" s="5" t="str">
        <f t="shared" si="14"/>
        <v>N/A</v>
      </c>
      <c r="I53" s="6">
        <v>93.13</v>
      </c>
      <c r="J53" s="6">
        <v>24.69</v>
      </c>
      <c r="K53" s="105" t="str">
        <f t="shared" si="15"/>
        <v>Yes</v>
      </c>
    </row>
    <row r="54" spans="1:12" s="38" customFormat="1" x14ac:dyDescent="0.2">
      <c r="A54" s="124" t="s">
        <v>895</v>
      </c>
      <c r="B54" s="3" t="s">
        <v>213</v>
      </c>
      <c r="C54" s="4">
        <v>7.7659367899999998E-2</v>
      </c>
      <c r="D54" s="5" t="str">
        <f t="shared" si="12"/>
        <v>N/A</v>
      </c>
      <c r="E54" s="4">
        <v>5.7713999199999998E-2</v>
      </c>
      <c r="F54" s="5" t="str">
        <f t="shared" si="13"/>
        <v>N/A</v>
      </c>
      <c r="G54" s="4">
        <v>0</v>
      </c>
      <c r="H54" s="5" t="str">
        <f t="shared" si="14"/>
        <v>N/A</v>
      </c>
      <c r="I54" s="6">
        <v>-25.7</v>
      </c>
      <c r="J54" s="6">
        <v>-100</v>
      </c>
      <c r="K54" s="105" t="str">
        <f t="shared" si="15"/>
        <v>No</v>
      </c>
    </row>
    <row r="55" spans="1:12" s="38" customFormat="1" x14ac:dyDescent="0.2">
      <c r="A55" s="124" t="s">
        <v>896</v>
      </c>
      <c r="B55" s="3" t="s">
        <v>213</v>
      </c>
      <c r="C55" s="4">
        <v>1.5353584999999999E-2</v>
      </c>
      <c r="D55" s="5" t="str">
        <f t="shared" si="12"/>
        <v>N/A</v>
      </c>
      <c r="E55" s="4">
        <v>2.6900851900000002E-2</v>
      </c>
      <c r="F55" s="5" t="str">
        <f t="shared" si="13"/>
        <v>N/A</v>
      </c>
      <c r="G55" s="4">
        <v>0</v>
      </c>
      <c r="H55" s="5" t="str">
        <f t="shared" si="14"/>
        <v>N/A</v>
      </c>
      <c r="I55" s="6">
        <v>75.209999999999994</v>
      </c>
      <c r="J55" s="6">
        <v>-100</v>
      </c>
      <c r="K55" s="105" t="str">
        <f t="shared" si="15"/>
        <v>No</v>
      </c>
    </row>
    <row r="56" spans="1:12" s="38" customFormat="1" ht="25.5" x14ac:dyDescent="0.2">
      <c r="A56" s="124" t="s">
        <v>897</v>
      </c>
      <c r="B56" s="3" t="s">
        <v>213</v>
      </c>
      <c r="C56" s="4">
        <v>3.73436594E-2</v>
      </c>
      <c r="D56" s="5" t="str">
        <f t="shared" si="12"/>
        <v>N/A</v>
      </c>
      <c r="E56" s="4">
        <v>9.1070804699999994E-2</v>
      </c>
      <c r="F56" s="5" t="str">
        <f t="shared" si="13"/>
        <v>N/A</v>
      </c>
      <c r="G56" s="4">
        <v>0.11567307659999999</v>
      </c>
      <c r="H56" s="5" t="str">
        <f t="shared" si="14"/>
        <v>N/A</v>
      </c>
      <c r="I56" s="6">
        <v>143.9</v>
      </c>
      <c r="J56" s="6">
        <v>27.01</v>
      </c>
      <c r="K56" s="105" t="str">
        <f t="shared" si="15"/>
        <v>Yes</v>
      </c>
    </row>
    <row r="57" spans="1:12" s="38" customFormat="1" ht="25.5" x14ac:dyDescent="0.2">
      <c r="A57" s="131" t="s">
        <v>933</v>
      </c>
      <c r="B57" s="133" t="s">
        <v>213</v>
      </c>
      <c r="C57" s="118">
        <v>3.6852893800000001E-2</v>
      </c>
      <c r="D57" s="114" t="str">
        <f t="shared" si="12"/>
        <v>N/A</v>
      </c>
      <c r="E57" s="118">
        <v>8.9873051300000006E-2</v>
      </c>
      <c r="F57" s="114" t="str">
        <f t="shared" si="13"/>
        <v>N/A</v>
      </c>
      <c r="G57" s="118">
        <v>0.1110916718</v>
      </c>
      <c r="H57" s="114" t="str">
        <f t="shared" si="14"/>
        <v>N/A</v>
      </c>
      <c r="I57" s="115">
        <v>143.9</v>
      </c>
      <c r="J57" s="115">
        <v>23.61</v>
      </c>
      <c r="K57" s="116" t="str">
        <f t="shared" si="15"/>
        <v>Yes</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69445258</v>
      </c>
      <c r="D7" s="19" t="str">
        <f>IF($B7="N/A","N/A",IF(C7&gt;15,"No",IF(C7&lt;-15,"No","Yes")))</f>
        <v>N/A</v>
      </c>
      <c r="E7" s="18">
        <v>89981680</v>
      </c>
      <c r="F7" s="19" t="str">
        <f>IF($B7="N/A","N/A",IF(E7&gt;15,"No",IF(E7&lt;-15,"No","Yes")))</f>
        <v>N/A</v>
      </c>
      <c r="G7" s="18">
        <v>82393362</v>
      </c>
      <c r="H7" s="19" t="str">
        <f>IF($B7="N/A","N/A",IF(G7&gt;15,"No",IF(G7&lt;-15,"No","Yes")))</f>
        <v>N/A</v>
      </c>
      <c r="I7" s="20">
        <v>29.57</v>
      </c>
      <c r="J7" s="20">
        <v>-8.43</v>
      </c>
      <c r="K7" s="106" t="str">
        <f t="shared" ref="K7:K22" si="0">IF(J7="Div by 0", "N/A", IF(J7="N/A","N/A", IF(J7&gt;30, "No", IF(J7&lt;-30, "No", "Yes"))))</f>
        <v>Yes</v>
      </c>
    </row>
    <row r="8" spans="1:11" x14ac:dyDescent="0.2">
      <c r="A8" s="104" t="s">
        <v>362</v>
      </c>
      <c r="B8" s="17" t="s">
        <v>213</v>
      </c>
      <c r="C8" s="21">
        <v>26.869120422999998</v>
      </c>
      <c r="D8" s="19" t="str">
        <f>IF($B8="N/A","N/A",IF(C8&gt;15,"No",IF(C8&lt;-15,"No","Yes")))</f>
        <v>N/A</v>
      </c>
      <c r="E8" s="21">
        <v>20.145542959</v>
      </c>
      <c r="F8" s="19" t="str">
        <f>IF($B8="N/A","N/A",IF(E8&gt;15,"No",IF(E8&lt;-15,"No","Yes")))</f>
        <v>N/A</v>
      </c>
      <c r="G8" s="21">
        <v>21.341594241999999</v>
      </c>
      <c r="H8" s="19" t="str">
        <f>IF($B8="N/A","N/A",IF(G8&gt;15,"No",IF(G8&lt;-15,"No","Yes")))</f>
        <v>N/A</v>
      </c>
      <c r="I8" s="20">
        <v>-25</v>
      </c>
      <c r="J8" s="20">
        <v>5.9370000000000003</v>
      </c>
      <c r="K8" s="106" t="str">
        <f t="shared" si="0"/>
        <v>Yes</v>
      </c>
    </row>
    <row r="9" spans="1:11" x14ac:dyDescent="0.2">
      <c r="A9" s="104" t="s">
        <v>119</v>
      </c>
      <c r="B9" s="22" t="s">
        <v>213</v>
      </c>
      <c r="C9" s="5">
        <v>73.130879577000002</v>
      </c>
      <c r="D9" s="5" t="str">
        <f>IF($B9="N/A","N/A",IF(C9&gt;15,"No",IF(C9&lt;-15,"No","Yes")))</f>
        <v>N/A</v>
      </c>
      <c r="E9" s="5">
        <v>79.854457041000003</v>
      </c>
      <c r="F9" s="5" t="str">
        <f>IF($B9="N/A","N/A",IF(E9&gt;15,"No",IF(E9&lt;-15,"No","Yes")))</f>
        <v>N/A</v>
      </c>
      <c r="G9" s="5">
        <v>78.658405758000001</v>
      </c>
      <c r="H9" s="5" t="str">
        <f>IF($B9="N/A","N/A",IF(G9&gt;15,"No",IF(G9&lt;-15,"No","Yes")))</f>
        <v>N/A</v>
      </c>
      <c r="I9" s="6">
        <v>9.1940000000000008</v>
      </c>
      <c r="J9" s="6">
        <v>-1.5</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04" t="s">
        <v>834</v>
      </c>
      <c r="B11" s="22" t="s">
        <v>214</v>
      </c>
      <c r="C11" s="5">
        <v>52.568531028999999</v>
      </c>
      <c r="D11" s="5" t="str">
        <f>IF(OR($B11="N/A",$C11="N/A"),"N/A",IF(C11&gt;100,"No",IF(C11&lt;95,"No","Yes")))</f>
        <v>No</v>
      </c>
      <c r="E11" s="5">
        <v>73.245698458000007</v>
      </c>
      <c r="F11" s="5" t="str">
        <f>IF(OR($B11="N/A",$E11="N/A"),"N/A",IF(E11&gt;100,"No",IF(E11&lt;95,"No","Yes")))</f>
        <v>No</v>
      </c>
      <c r="G11" s="5">
        <v>99.999916255000002</v>
      </c>
      <c r="H11" s="5" t="str">
        <f>IF($B11="N/A","N/A",IF(G11&gt;100,"No",IF(G11&lt;95,"No","Yes")))</f>
        <v>Yes</v>
      </c>
      <c r="I11" s="6">
        <v>39.33</v>
      </c>
      <c r="J11" s="6">
        <v>36.53</v>
      </c>
      <c r="K11" s="105" t="str">
        <f t="shared" si="0"/>
        <v>No</v>
      </c>
    </row>
    <row r="12" spans="1:11" x14ac:dyDescent="0.2">
      <c r="A12" s="104" t="s">
        <v>348</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1" x14ac:dyDescent="0.2">
      <c r="A13" s="104" t="s">
        <v>835</v>
      </c>
      <c r="B13" s="22" t="s">
        <v>214</v>
      </c>
      <c r="C13" s="5">
        <v>0.92157480359999999</v>
      </c>
      <c r="D13" s="5" t="str">
        <f t="shared" si="1"/>
        <v>No</v>
      </c>
      <c r="E13" s="5">
        <v>0.63556159430000003</v>
      </c>
      <c r="F13" s="5" t="str">
        <f t="shared" si="2"/>
        <v>No</v>
      </c>
      <c r="G13" s="5">
        <v>0.27735244009999999</v>
      </c>
      <c r="H13" s="5" t="str">
        <f t="shared" si="3"/>
        <v>No</v>
      </c>
      <c r="I13" s="6">
        <v>-31</v>
      </c>
      <c r="J13" s="6">
        <v>-56.4</v>
      </c>
      <c r="K13" s="105" t="str">
        <f t="shared" si="0"/>
        <v>No</v>
      </c>
    </row>
    <row r="14" spans="1:11" x14ac:dyDescent="0.2">
      <c r="A14" s="104" t="s">
        <v>13</v>
      </c>
      <c r="B14" s="22" t="s">
        <v>213</v>
      </c>
      <c r="C14" s="23">
        <v>18659330</v>
      </c>
      <c r="D14" s="5" t="str">
        <f>IF($B14="N/A","N/A",IF(C14&gt;15,"No",IF(C14&lt;-15,"No","Yes")))</f>
        <v>N/A</v>
      </c>
      <c r="E14" s="23">
        <v>18127298</v>
      </c>
      <c r="F14" s="5" t="str">
        <f>IF($B14="N/A","N/A",IF(E14&gt;15,"No",IF(E14&lt;-15,"No","Yes")))</f>
        <v>N/A</v>
      </c>
      <c r="G14" s="23">
        <v>17584057</v>
      </c>
      <c r="H14" s="5" t="str">
        <f>IF($B14="N/A","N/A",IF(G14&gt;15,"No",IF(G14&lt;-15,"No","Yes")))</f>
        <v>N/A</v>
      </c>
      <c r="I14" s="6">
        <v>-2.85</v>
      </c>
      <c r="J14" s="6">
        <v>-3</v>
      </c>
      <c r="K14" s="105" t="str">
        <f t="shared" si="0"/>
        <v>Yes</v>
      </c>
    </row>
    <row r="15" spans="1:11" ht="14.25" customHeight="1" x14ac:dyDescent="0.2">
      <c r="A15" s="104" t="s">
        <v>441</v>
      </c>
      <c r="B15" s="22" t="s">
        <v>213</v>
      </c>
      <c r="C15" s="5">
        <v>5.6411350246999996</v>
      </c>
      <c r="D15" s="5" t="str">
        <f>IF($B15="N/A","N/A",IF(C15&gt;15,"No",IF(C15&lt;-15,"No","Yes")))</f>
        <v>N/A</v>
      </c>
      <c r="E15" s="5">
        <v>6.0991936028999998</v>
      </c>
      <c r="F15" s="5" t="str">
        <f>IF($B15="N/A","N/A",IF(E15&gt;15,"No",IF(E15&lt;-15,"No","Yes")))</f>
        <v>N/A</v>
      </c>
      <c r="G15" s="5">
        <v>3.6299927799999999E-2</v>
      </c>
      <c r="H15" s="5" t="str">
        <f>IF($B15="N/A","N/A",IF(G15&gt;15,"No",IF(G15&lt;-15,"No","Yes")))</f>
        <v>N/A</v>
      </c>
      <c r="I15" s="6">
        <v>8.1199999999999992</v>
      </c>
      <c r="J15" s="6">
        <v>-99.4</v>
      </c>
      <c r="K15" s="105" t="str">
        <f t="shared" si="0"/>
        <v>No</v>
      </c>
    </row>
    <row r="16" spans="1:11" ht="12.75" customHeight="1" x14ac:dyDescent="0.2">
      <c r="A16" s="104" t="s">
        <v>857</v>
      </c>
      <c r="B16" s="22" t="s">
        <v>213</v>
      </c>
      <c r="C16" s="24">
        <v>155.67370259</v>
      </c>
      <c r="D16" s="5" t="str">
        <f>IF($B16="N/A","N/A",IF(C16&gt;15,"No",IF(C16&lt;-15,"No","Yes")))</f>
        <v>N/A</v>
      </c>
      <c r="E16" s="24">
        <v>209.76896291</v>
      </c>
      <c r="F16" s="5" t="str">
        <f>IF($B16="N/A","N/A",IF(E16&gt;15,"No",IF(E16&lt;-15,"No","Yes")))</f>
        <v>N/A</v>
      </c>
      <c r="G16" s="24">
        <v>687.95582015000002</v>
      </c>
      <c r="H16" s="5" t="str">
        <f>IF($B16="N/A","N/A",IF(G16&gt;15,"No",IF(G16&lt;-15,"No","Yes")))</f>
        <v>N/A</v>
      </c>
      <c r="I16" s="6">
        <v>34.75</v>
      </c>
      <c r="J16" s="6">
        <v>228</v>
      </c>
      <c r="K16" s="105" t="str">
        <f t="shared" si="0"/>
        <v>No</v>
      </c>
    </row>
    <row r="17" spans="1:11" x14ac:dyDescent="0.2">
      <c r="A17" s="104" t="s">
        <v>131</v>
      </c>
      <c r="B17" s="22" t="s">
        <v>213</v>
      </c>
      <c r="C17" s="23">
        <v>208781</v>
      </c>
      <c r="D17" s="5" t="str">
        <f>IF($B17="N/A","N/A",IF(C17&gt;15,"No",IF(C17&lt;-15,"No","Yes")))</f>
        <v>N/A</v>
      </c>
      <c r="E17" s="23">
        <v>200107</v>
      </c>
      <c r="F17" s="5" t="str">
        <f>IF($B17="N/A","N/A",IF(E17&gt;15,"No",IF(E17&lt;-15,"No","Yes")))</f>
        <v>N/A</v>
      </c>
      <c r="G17" s="23">
        <v>150136</v>
      </c>
      <c r="H17" s="5" t="str">
        <f>IF($B17="N/A","N/A",IF(G17&gt;15,"No",IF(G17&lt;-15,"No","Yes")))</f>
        <v>N/A</v>
      </c>
      <c r="I17" s="6">
        <v>-4.1500000000000004</v>
      </c>
      <c r="J17" s="6">
        <v>-25</v>
      </c>
      <c r="K17" s="105" t="str">
        <f t="shared" si="0"/>
        <v>Yes</v>
      </c>
    </row>
    <row r="18" spans="1:11" x14ac:dyDescent="0.2">
      <c r="A18" s="104" t="s">
        <v>346</v>
      </c>
      <c r="B18" s="22" t="s">
        <v>213</v>
      </c>
      <c r="C18" s="4">
        <v>0.30064111789999998</v>
      </c>
      <c r="D18" s="5" t="str">
        <f>IF($B18="N/A","N/A",IF(C18&gt;15,"No",IF(C18&lt;-15,"No","Yes")))</f>
        <v>N/A</v>
      </c>
      <c r="E18" s="4">
        <v>0.2223863791</v>
      </c>
      <c r="F18" s="5" t="str">
        <f>IF($B18="N/A","N/A",IF(E18&gt;15,"No",IF(E18&lt;-15,"No","Yes")))</f>
        <v>N/A</v>
      </c>
      <c r="G18" s="4">
        <v>0.1822185627</v>
      </c>
      <c r="H18" s="5" t="str">
        <f>IF($B18="N/A","N/A",IF(G18&gt;15,"No",IF(G18&lt;-15,"No","Yes")))</f>
        <v>N/A</v>
      </c>
      <c r="I18" s="6">
        <v>-26</v>
      </c>
      <c r="J18" s="6">
        <v>-18.100000000000001</v>
      </c>
      <c r="K18" s="105" t="str">
        <f t="shared" si="0"/>
        <v>Yes</v>
      </c>
    </row>
    <row r="19" spans="1:11" ht="27.75" customHeight="1" x14ac:dyDescent="0.2">
      <c r="A19" s="104" t="s">
        <v>836</v>
      </c>
      <c r="B19" s="22" t="s">
        <v>213</v>
      </c>
      <c r="C19" s="24">
        <v>20.333550466999998</v>
      </c>
      <c r="D19" s="5" t="str">
        <f>IF($B19="N/A","N/A",IF(C19&gt;60,"No",IF(C19&lt;15,"No","Yes")))</f>
        <v>N/A</v>
      </c>
      <c r="E19" s="24">
        <v>20.459269290999998</v>
      </c>
      <c r="F19" s="5" t="str">
        <f>IF($B19="N/A","N/A",IF(E19&gt;60,"No",IF(E19&lt;15,"No","Yes")))</f>
        <v>N/A</v>
      </c>
      <c r="G19" s="24">
        <v>34.162819044000003</v>
      </c>
      <c r="H19" s="5" t="str">
        <f>IF($B19="N/A","N/A",IF(G19&gt;60,"No",IF(G19&lt;15,"No","Yes")))</f>
        <v>N/A</v>
      </c>
      <c r="I19" s="6">
        <v>0.61829999999999996</v>
      </c>
      <c r="J19" s="6">
        <v>66.98</v>
      </c>
      <c r="K19" s="105" t="str">
        <f t="shared" si="0"/>
        <v>No</v>
      </c>
    </row>
    <row r="20" spans="1:11" x14ac:dyDescent="0.2">
      <c r="A20" s="104" t="s">
        <v>27</v>
      </c>
      <c r="B20" s="22" t="s">
        <v>217</v>
      </c>
      <c r="C20" s="23">
        <v>122</v>
      </c>
      <c r="D20" s="5" t="str">
        <f>IF($B20="N/A","N/A",IF(C20="N/A","N/A",IF(C20=0,"Yes","No")))</f>
        <v>No</v>
      </c>
      <c r="E20" s="23">
        <v>140</v>
      </c>
      <c r="F20" s="5" t="str">
        <f>IF($B20="N/A","N/A",IF(E20="N/A","N/A",IF(E20=0,"Yes","No")))</f>
        <v>No</v>
      </c>
      <c r="G20" s="23">
        <v>216</v>
      </c>
      <c r="H20" s="5" t="str">
        <f>IF($B20="N/A","N/A",IF(G20=0,"Yes","No"))</f>
        <v>No</v>
      </c>
      <c r="I20" s="6">
        <v>14.75</v>
      </c>
      <c r="J20" s="6">
        <v>54.29</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18659330</v>
      </c>
      <c r="D6" s="5" t="str">
        <f>IF($B6="N/A","N/A",IF(C6&gt;15,"No",IF(C6&lt;-15,"No","Yes")))</f>
        <v>N/A</v>
      </c>
      <c r="E6" s="23">
        <v>18127298</v>
      </c>
      <c r="F6" s="5" t="str">
        <f>IF($B6="N/A","N/A",IF(E6&gt;15,"No",IF(E6&lt;-15,"No","Yes")))</f>
        <v>N/A</v>
      </c>
      <c r="G6" s="23">
        <v>17584057</v>
      </c>
      <c r="H6" s="5" t="str">
        <f>IF($B6="N/A","N/A",IF(G6&gt;15,"No",IF(G6&lt;-15,"No","Yes")))</f>
        <v>N/A</v>
      </c>
      <c r="I6" s="6">
        <v>-2.85</v>
      </c>
      <c r="J6" s="6">
        <v>-3</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136.0523924</v>
      </c>
      <c r="D9" s="5" t="str">
        <f>IF($B9="N/A","N/A",IF(C9&gt;60,"No",IF(C9&lt;15,"No","Yes")))</f>
        <v>No</v>
      </c>
      <c r="E9" s="24">
        <v>176.94349919000001</v>
      </c>
      <c r="F9" s="5" t="str">
        <f>IF($B9="N/A","N/A",IF(E9&gt;60,"No",IF(E9&lt;15,"No","Yes")))</f>
        <v>No</v>
      </c>
      <c r="G9" s="24">
        <v>251.99119042999999</v>
      </c>
      <c r="H9" s="5" t="str">
        <f>IF($B9="N/A","N/A",IF(G9&gt;60,"No",IF(G9&lt;15,"No","Yes")))</f>
        <v>No</v>
      </c>
      <c r="I9" s="6">
        <v>30.06</v>
      </c>
      <c r="J9" s="6">
        <v>42.41</v>
      </c>
      <c r="K9" s="105" t="str">
        <f t="shared" si="0"/>
        <v>No</v>
      </c>
    </row>
    <row r="10" spans="1:11" x14ac:dyDescent="0.2">
      <c r="A10" s="104" t="s">
        <v>14</v>
      </c>
      <c r="B10" s="22" t="s">
        <v>272</v>
      </c>
      <c r="C10" s="5">
        <v>0.80057000970000003</v>
      </c>
      <c r="D10" s="5" t="str">
        <f>IF($B10="N/A","N/A",IF(C10&gt;15,"No",IF(C10&lt;=0,"No","Yes")))</f>
        <v>Yes</v>
      </c>
      <c r="E10" s="5">
        <v>0.72258976490000004</v>
      </c>
      <c r="F10" s="5" t="str">
        <f>IF($B10="N/A","N/A",IF(E10&gt;15,"No",IF(E10&lt;=0,"No","Yes")))</f>
        <v>Yes</v>
      </c>
      <c r="G10" s="5">
        <v>0.77395108530000001</v>
      </c>
      <c r="H10" s="5" t="str">
        <f>IF($B10="N/A","N/A",IF(G10&gt;15,"No",IF(G10&lt;=0,"No","Yes")))</f>
        <v>Yes</v>
      </c>
      <c r="I10" s="6">
        <v>-9.74</v>
      </c>
      <c r="J10" s="6">
        <v>7.1079999999999997</v>
      </c>
      <c r="K10" s="105" t="str">
        <f t="shared" si="0"/>
        <v>Yes</v>
      </c>
    </row>
    <row r="11" spans="1:11" x14ac:dyDescent="0.2">
      <c r="A11" s="104" t="s">
        <v>872</v>
      </c>
      <c r="B11" s="22" t="s">
        <v>213</v>
      </c>
      <c r="C11" s="24">
        <v>159.94392192000001</v>
      </c>
      <c r="D11" s="5" t="str">
        <f>IF($B11="N/A","N/A",IF(C11&gt;15,"No",IF(C11&lt;-15,"No","Yes")))</f>
        <v>N/A</v>
      </c>
      <c r="E11" s="24">
        <v>190.25267586000001</v>
      </c>
      <c r="F11" s="5" t="str">
        <f>IF($B11="N/A","N/A",IF(E11&gt;15,"No",IF(E11&lt;-15,"No","Yes")))</f>
        <v>N/A</v>
      </c>
      <c r="G11" s="24">
        <v>205.24460658999999</v>
      </c>
      <c r="H11" s="5" t="str">
        <f>IF($B11="N/A","N/A",IF(G11&gt;15,"No",IF(G11&lt;-15,"No","Yes")))</f>
        <v>N/A</v>
      </c>
      <c r="I11" s="6">
        <v>18.95</v>
      </c>
      <c r="J11" s="6">
        <v>7.88</v>
      </c>
      <c r="K11" s="105" t="str">
        <f t="shared" si="0"/>
        <v>Yes</v>
      </c>
    </row>
    <row r="12" spans="1:11" x14ac:dyDescent="0.2">
      <c r="A12" s="104" t="s">
        <v>934</v>
      </c>
      <c r="B12" s="22" t="s">
        <v>213</v>
      </c>
      <c r="C12" s="5">
        <v>6.7161253914000003</v>
      </c>
      <c r="D12" s="5" t="str">
        <f>IF($B12="N/A","N/A",IF(C12&gt;15,"No",IF(C12&lt;-15,"No","Yes")))</f>
        <v>N/A</v>
      </c>
      <c r="E12" s="5">
        <v>6.0631871335999996</v>
      </c>
      <c r="F12" s="5" t="str">
        <f>IF($B12="N/A","N/A",IF(E12&gt;15,"No",IF(E12&lt;-15,"No","Yes")))</f>
        <v>N/A</v>
      </c>
      <c r="G12" s="5">
        <v>6.0402499832999998</v>
      </c>
      <c r="H12" s="5" t="str">
        <f>IF($B12="N/A","N/A",IF(G12&gt;15,"No",IF(G12&lt;-15,"No","Yes")))</f>
        <v>N/A</v>
      </c>
      <c r="I12" s="6">
        <v>-9.7200000000000006</v>
      </c>
      <c r="J12" s="6">
        <v>-0.378</v>
      </c>
      <c r="K12" s="105" t="str">
        <f t="shared" si="0"/>
        <v>Yes</v>
      </c>
    </row>
    <row r="13" spans="1:11" x14ac:dyDescent="0.2">
      <c r="A13" s="104" t="s">
        <v>51</v>
      </c>
      <c r="B13" s="22" t="s">
        <v>273</v>
      </c>
      <c r="C13" s="5">
        <v>90.382591443999999</v>
      </c>
      <c r="D13" s="5" t="str">
        <f>IF($B13="N/A","N/A",IF(C13&gt;99,"No",IF(C13&lt;95,"No","Yes")))</f>
        <v>No</v>
      </c>
      <c r="E13" s="5">
        <v>91.248304077</v>
      </c>
      <c r="F13" s="5" t="str">
        <f>IF($B13="N/A","N/A",IF(E13&gt;99,"No",IF(E13&lt;95,"No","Yes")))</f>
        <v>No</v>
      </c>
      <c r="G13" s="5">
        <v>95.347399066999998</v>
      </c>
      <c r="H13" s="5" t="str">
        <f>IF($B13="N/A","N/A",IF(G13&gt;99,"No",IF(G13&lt;95,"No","Yes")))</f>
        <v>Yes</v>
      </c>
      <c r="I13" s="6">
        <v>0.95779999999999998</v>
      </c>
      <c r="J13" s="6">
        <v>4.492</v>
      </c>
      <c r="K13" s="105" t="str">
        <f t="shared" si="0"/>
        <v>Yes</v>
      </c>
    </row>
    <row r="14" spans="1:11" x14ac:dyDescent="0.2">
      <c r="A14" s="104" t="s">
        <v>52</v>
      </c>
      <c r="B14" s="22" t="s">
        <v>274</v>
      </c>
      <c r="C14" s="5">
        <v>9.6174085564999992</v>
      </c>
      <c r="D14" s="5" t="str">
        <f>IF($B14="N/A","N/A",IF(C14&gt;6,"No",IF(C14&lt;=0,"No","Yes")))</f>
        <v>No</v>
      </c>
      <c r="E14" s="5">
        <v>8.7516959228999998</v>
      </c>
      <c r="F14" s="5" t="str">
        <f>IF($B14="N/A","N/A",IF(E14&gt;6,"No",IF(E14&lt;=0,"No","Yes")))</f>
        <v>No</v>
      </c>
      <c r="G14" s="5">
        <v>4.6149930019000003</v>
      </c>
      <c r="H14" s="5" t="str">
        <f>IF($B14="N/A","N/A",IF(G14&gt;6,"No",IF(G14&lt;=0,"No","Yes")))</f>
        <v>Yes</v>
      </c>
      <c r="I14" s="6">
        <v>-9</v>
      </c>
      <c r="J14" s="6">
        <v>-47.3</v>
      </c>
      <c r="K14" s="105" t="str">
        <f t="shared" si="0"/>
        <v>No</v>
      </c>
    </row>
    <row r="15" spans="1:11" x14ac:dyDescent="0.2">
      <c r="A15" s="104" t="s">
        <v>164</v>
      </c>
      <c r="B15" s="22" t="s">
        <v>213</v>
      </c>
      <c r="C15" s="5">
        <v>99.949688065999993</v>
      </c>
      <c r="D15" s="5" t="str">
        <f>IF($B15="N/A","N/A",IF(C15&gt;15,"No",IF(C15&lt;-15,"No","Yes")))</f>
        <v>N/A</v>
      </c>
      <c r="E15" s="5">
        <v>99.962468681000004</v>
      </c>
      <c r="F15" s="5" t="str">
        <f>IF($B15="N/A","N/A",IF(E15&gt;15,"No",IF(E15&lt;-15,"No","Yes")))</f>
        <v>N/A</v>
      </c>
      <c r="G15" s="5">
        <v>99.992335651999994</v>
      </c>
      <c r="H15" s="5" t="str">
        <f>IF($B15="N/A","N/A",IF(G15&gt;15,"No",IF(G15&lt;-15,"No","Yes")))</f>
        <v>N/A</v>
      </c>
      <c r="I15" s="6">
        <v>1.2800000000000001E-2</v>
      </c>
      <c r="J15" s="6">
        <v>2.9899999999999999E-2</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1750</v>
      </c>
      <c r="J16" s="6" t="s">
        <v>1750</v>
      </c>
      <c r="K16" s="105" t="str">
        <f t="shared" si="0"/>
        <v>N/A</v>
      </c>
    </row>
    <row r="17" spans="1:11" x14ac:dyDescent="0.2">
      <c r="A17" s="104" t="s">
        <v>21</v>
      </c>
      <c r="B17" s="22" t="s">
        <v>275</v>
      </c>
      <c r="C17" s="5">
        <v>99.773083393999997</v>
      </c>
      <c r="D17" s="5" t="str">
        <f>IF($B17="N/A","N/A",IF(C17&gt;98,"Yes","No"))</f>
        <v>Yes</v>
      </c>
      <c r="E17" s="5">
        <v>99.690795855000005</v>
      </c>
      <c r="F17" s="5" t="str">
        <f>IF($B17="N/A","N/A",IF(E17&gt;98,"Yes","No"))</f>
        <v>Yes</v>
      </c>
      <c r="G17" s="5">
        <v>99.862113316999995</v>
      </c>
      <c r="H17" s="5" t="str">
        <f>IF($B17="N/A","N/A",IF(G17&gt;98,"Yes","No"))</f>
        <v>Yes</v>
      </c>
      <c r="I17" s="6">
        <v>-8.2000000000000003E-2</v>
      </c>
      <c r="J17" s="6">
        <v>0.17180000000000001</v>
      </c>
      <c r="K17" s="105" t="str">
        <f t="shared" si="0"/>
        <v>Yes</v>
      </c>
    </row>
    <row r="18" spans="1:11" x14ac:dyDescent="0.2">
      <c r="A18" s="104" t="s">
        <v>53</v>
      </c>
      <c r="B18" s="22" t="s">
        <v>275</v>
      </c>
      <c r="C18" s="5">
        <v>99.958167271999997</v>
      </c>
      <c r="D18" s="5" t="str">
        <f>IF($B18="N/A","N/A",IF(C18&gt;98,"Yes","No"))</f>
        <v>Yes</v>
      </c>
      <c r="E18" s="5">
        <v>99.917821645000004</v>
      </c>
      <c r="F18" s="5" t="str">
        <f>IF($B18="N/A","N/A",IF(E18&gt;98,"Yes","No"))</f>
        <v>Yes</v>
      </c>
      <c r="G18" s="5">
        <v>99.931456277999999</v>
      </c>
      <c r="H18" s="5" t="str">
        <f>IF($B18="N/A","N/A",IF(G18&gt;98,"Yes","No"))</f>
        <v>Yes</v>
      </c>
      <c r="I18" s="6">
        <v>-0.04</v>
      </c>
      <c r="J18" s="6">
        <v>1.3599999999999999E-2</v>
      </c>
      <c r="K18" s="105" t="str">
        <f t="shared" si="0"/>
        <v>Yes</v>
      </c>
    </row>
    <row r="19" spans="1:11" ht="12.75" customHeight="1" x14ac:dyDescent="0.2">
      <c r="A19" s="104" t="s">
        <v>673</v>
      </c>
      <c r="B19" s="22" t="s">
        <v>223</v>
      </c>
      <c r="C19" s="5">
        <v>91.432018190999997</v>
      </c>
      <c r="D19" s="5" t="str">
        <f>IF($B19="N/A","N/A",IF(C19&gt;100,"No",IF(C19&lt;98,"No","Yes")))</f>
        <v>No</v>
      </c>
      <c r="E19" s="5">
        <v>92.783601836000003</v>
      </c>
      <c r="F19" s="5" t="str">
        <f>IF($B19="N/A","N/A",IF(E19&gt;100,"No",IF(E19&lt;98,"No","Yes")))</f>
        <v>No</v>
      </c>
      <c r="G19" s="5">
        <v>92.968613556999998</v>
      </c>
      <c r="H19" s="5" t="str">
        <f>IF($B19="N/A","N/A",IF(G19&gt;100,"No",IF(G19&lt;98,"No","Yes")))</f>
        <v>No</v>
      </c>
      <c r="I19" s="6">
        <v>1.478</v>
      </c>
      <c r="J19" s="6">
        <v>0.19939999999999999</v>
      </c>
      <c r="K19" s="105" t="str">
        <f>IF(J19="Div by 0", "N/A", IF(J19="N/A","N/A", IF(J19&gt;30, "No", IF(J19&lt;-30, "No", "Yes"))))</f>
        <v>Yes</v>
      </c>
    </row>
    <row r="20" spans="1:11" x14ac:dyDescent="0.2">
      <c r="A20" s="104" t="s">
        <v>674</v>
      </c>
      <c r="B20" s="22" t="s">
        <v>223</v>
      </c>
      <c r="C20" s="5">
        <v>92.277793467999999</v>
      </c>
      <c r="D20" s="5" t="str">
        <f>IF($B20="N/A","N/A",IF(C20&gt;100,"No",IF(C20&lt;98,"No","Yes")))</f>
        <v>No</v>
      </c>
      <c r="E20" s="5">
        <v>93.041279510999999</v>
      </c>
      <c r="F20" s="5" t="str">
        <f>IF($B20="N/A","N/A",IF(E20&gt;100,"No",IF(E20&lt;98,"No","Yes")))</f>
        <v>No</v>
      </c>
      <c r="G20" s="5">
        <v>96.908267529</v>
      </c>
      <c r="H20" s="5" t="str">
        <f>IF($B20="N/A","N/A",IF(G20&gt;100,"No",IF(G20&lt;98,"No","Yes")))</f>
        <v>No</v>
      </c>
      <c r="I20" s="6">
        <v>0.82740000000000002</v>
      </c>
      <c r="J20" s="6">
        <v>4.1559999999999997</v>
      </c>
      <c r="K20" s="105" t="str">
        <f>IF(J20="Div by 0", "N/A", IF(J20="N/A","N/A", IF(J20&gt;30, "No", IF(J20&lt;-30, "No", "Yes"))))</f>
        <v>Yes</v>
      </c>
    </row>
    <row r="21" spans="1:11" x14ac:dyDescent="0.2">
      <c r="A21" s="104" t="s">
        <v>675</v>
      </c>
      <c r="B21" s="22" t="s">
        <v>223</v>
      </c>
      <c r="C21" s="5">
        <v>92.277793467999999</v>
      </c>
      <c r="D21" s="5" t="str">
        <f>IF($B21="N/A","N/A",IF(C21&gt;100,"No",IF(C21&lt;98,"No","Yes")))</f>
        <v>No</v>
      </c>
      <c r="E21" s="5">
        <v>93.041279510999999</v>
      </c>
      <c r="F21" s="5" t="str">
        <f>IF($B21="N/A","N/A",IF(E21&gt;100,"No",IF(E21&lt;98,"No","Yes")))</f>
        <v>No</v>
      </c>
      <c r="G21" s="5">
        <v>96.908267529</v>
      </c>
      <c r="H21" s="5" t="str">
        <f>IF($B21="N/A","N/A",IF(G21&gt;100,"No",IF(G21&lt;98,"No","Yes")))</f>
        <v>No</v>
      </c>
      <c r="I21" s="6">
        <v>0.82740000000000002</v>
      </c>
      <c r="J21" s="6">
        <v>4.1559999999999997</v>
      </c>
      <c r="K21" s="105" t="str">
        <f>IF(J21="Div by 0", "N/A", IF(J21="N/A","N/A", IF(J21&gt;30, "No", IF(J21&lt;-30, "No", "Yes"))))</f>
        <v>Yes</v>
      </c>
    </row>
    <row r="22" spans="1:11" ht="15" customHeight="1" x14ac:dyDescent="0.2">
      <c r="A22" s="104" t="s">
        <v>1686</v>
      </c>
      <c r="B22" s="22" t="s">
        <v>213</v>
      </c>
      <c r="C22" s="5">
        <v>58.714214282999997</v>
      </c>
      <c r="D22" s="5" t="str">
        <f>IF($B22="N/A","N/A",IF(C22&gt;15,"No",IF(C22&lt;-15,"No","Yes")))</f>
        <v>N/A</v>
      </c>
      <c r="E22" s="5">
        <v>57.650119726</v>
      </c>
      <c r="F22" s="5" t="str">
        <f>IF($B22="N/A","N/A",IF(E22&gt;15,"No",IF(E22&lt;-15,"No","Yes")))</f>
        <v>N/A</v>
      </c>
      <c r="G22" s="5">
        <v>58.005453463000002</v>
      </c>
      <c r="H22" s="5" t="str">
        <f>IF($B22="N/A","N/A",IF(G22&gt;15,"No",IF(G22&lt;-15,"No","Yes")))</f>
        <v>N/A</v>
      </c>
      <c r="I22" s="6">
        <v>-1.81</v>
      </c>
      <c r="J22" s="6">
        <v>0.61639999999999995</v>
      </c>
      <c r="K22" s="105" t="str">
        <f t="shared" ref="K22:K31" si="1">IF(J22="Div by 0", "N/A", IF(J22="N/A","N/A", IF(J22&gt;30, "No", IF(J22&lt;-30, "No", "Yes"))))</f>
        <v>Yes</v>
      </c>
    </row>
    <row r="23" spans="1:11" x14ac:dyDescent="0.2">
      <c r="A23" s="104" t="s">
        <v>935</v>
      </c>
      <c r="B23" s="22" t="s">
        <v>213</v>
      </c>
      <c r="C23" s="5">
        <v>32.554437913999998</v>
      </c>
      <c r="D23" s="5" t="str">
        <f>IF($B23="N/A","N/A",IF(C23&gt;15,"No",IF(C23&lt;-15,"No","Yes")))</f>
        <v>N/A</v>
      </c>
      <c r="E23" s="5">
        <v>34.132395242000001</v>
      </c>
      <c r="F23" s="5" t="str">
        <f>IF($B23="N/A","N/A",IF(E23&gt;15,"No",IF(E23&lt;-15,"No","Yes")))</f>
        <v>N/A</v>
      </c>
      <c r="G23" s="5">
        <v>37.419709228999999</v>
      </c>
      <c r="H23" s="5" t="str">
        <f>IF($B23="N/A","N/A",IF(G23&gt;15,"No",IF(G23&lt;-15,"No","Yes")))</f>
        <v>N/A</v>
      </c>
      <c r="I23" s="6">
        <v>4.8470000000000004</v>
      </c>
      <c r="J23" s="6">
        <v>9.6310000000000002</v>
      </c>
      <c r="K23" s="105" t="str">
        <f t="shared" si="1"/>
        <v>Yes</v>
      </c>
    </row>
    <row r="24" spans="1:11" ht="25.5" x14ac:dyDescent="0.2">
      <c r="A24" s="104" t="s">
        <v>936</v>
      </c>
      <c r="B24" s="22" t="s">
        <v>213</v>
      </c>
      <c r="C24" s="5">
        <v>0.37801464470000001</v>
      </c>
      <c r="D24" s="5" t="str">
        <f>IF($B24="N/A","N/A",IF(C24&gt;15,"No",IF(C24&lt;-15,"No","Yes")))</f>
        <v>N/A</v>
      </c>
      <c r="E24" s="5">
        <v>0.46458661410000002</v>
      </c>
      <c r="F24" s="5" t="str">
        <f>IF($B24="N/A","N/A",IF(E24&gt;15,"No",IF(E24&lt;-15,"No","Yes")))</f>
        <v>N/A</v>
      </c>
      <c r="G24" s="5">
        <v>0.68509218319999998</v>
      </c>
      <c r="H24" s="5" t="str">
        <f>IF($B24="N/A","N/A",IF(G24&gt;15,"No",IF(G24&lt;-15,"No","Yes")))</f>
        <v>N/A</v>
      </c>
      <c r="I24" s="6">
        <v>22.9</v>
      </c>
      <c r="J24" s="6">
        <v>47.46</v>
      </c>
      <c r="K24" s="105" t="str">
        <f t="shared" si="1"/>
        <v>No</v>
      </c>
    </row>
    <row r="25" spans="1:11" x14ac:dyDescent="0.2">
      <c r="A25" s="104" t="s">
        <v>166</v>
      </c>
      <c r="B25" s="22" t="s">
        <v>213</v>
      </c>
      <c r="C25" s="5">
        <v>92.277793467999999</v>
      </c>
      <c r="D25" s="5" t="str">
        <f t="shared" ref="D25:D27" si="2">IF($B25="N/A","N/A",IF(C25&gt;15,"No",IF(C25&lt;-15,"No","Yes")))</f>
        <v>N/A</v>
      </c>
      <c r="E25" s="5">
        <v>93.041279510999999</v>
      </c>
      <c r="F25" s="5" t="str">
        <f t="shared" ref="F25:F27" si="3">IF($B25="N/A","N/A",IF(E25&gt;15,"No",IF(E25&lt;-15,"No","Yes")))</f>
        <v>N/A</v>
      </c>
      <c r="G25" s="5">
        <v>96.908267529</v>
      </c>
      <c r="H25" s="5" t="str">
        <f t="shared" ref="H25:H27" si="4">IF($B25="N/A","N/A",IF(G25&gt;15,"No",IF(G25&lt;-15,"No","Yes")))</f>
        <v>N/A</v>
      </c>
      <c r="I25" s="6">
        <v>0.82740000000000002</v>
      </c>
      <c r="J25" s="6">
        <v>4.1559999999999997</v>
      </c>
      <c r="K25" s="105" t="str">
        <f t="shared" si="1"/>
        <v>Yes</v>
      </c>
    </row>
    <row r="26" spans="1:11" x14ac:dyDescent="0.2">
      <c r="A26" s="104" t="s">
        <v>167</v>
      </c>
      <c r="B26" s="22" t="s">
        <v>213</v>
      </c>
      <c r="C26" s="5">
        <v>92.277793467999999</v>
      </c>
      <c r="D26" s="5" t="str">
        <f t="shared" si="2"/>
        <v>N/A</v>
      </c>
      <c r="E26" s="5">
        <v>93.041279510999999</v>
      </c>
      <c r="F26" s="5" t="str">
        <f t="shared" si="3"/>
        <v>N/A</v>
      </c>
      <c r="G26" s="5">
        <v>96.908267529</v>
      </c>
      <c r="H26" s="5" t="str">
        <f t="shared" si="4"/>
        <v>N/A</v>
      </c>
      <c r="I26" s="6">
        <v>0.82740000000000002</v>
      </c>
      <c r="J26" s="6">
        <v>4.1559999999999997</v>
      </c>
      <c r="K26" s="105" t="str">
        <f t="shared" si="1"/>
        <v>Yes</v>
      </c>
    </row>
    <row r="27" spans="1:11" x14ac:dyDescent="0.2">
      <c r="A27" s="104" t="s">
        <v>168</v>
      </c>
      <c r="B27" s="22" t="s">
        <v>213</v>
      </c>
      <c r="C27" s="5">
        <v>92.277793467999999</v>
      </c>
      <c r="D27" s="5" t="str">
        <f t="shared" si="2"/>
        <v>N/A</v>
      </c>
      <c r="E27" s="5">
        <v>93.041279510999999</v>
      </c>
      <c r="F27" s="5" t="str">
        <f t="shared" si="3"/>
        <v>N/A</v>
      </c>
      <c r="G27" s="5">
        <v>96.908267529</v>
      </c>
      <c r="H27" s="5" t="str">
        <f t="shared" si="4"/>
        <v>N/A</v>
      </c>
      <c r="I27" s="6">
        <v>0.82740000000000002</v>
      </c>
      <c r="J27" s="6">
        <v>4.1559999999999997</v>
      </c>
      <c r="K27" s="105" t="str">
        <f t="shared" si="1"/>
        <v>Yes</v>
      </c>
    </row>
    <row r="28" spans="1:11" x14ac:dyDescent="0.2">
      <c r="A28" s="104" t="s">
        <v>54</v>
      </c>
      <c r="B28" s="22" t="s">
        <v>213</v>
      </c>
      <c r="C28" s="5">
        <v>27.00202526</v>
      </c>
      <c r="D28" s="5" t="str">
        <f>IF($B28="N/A","N/A",IF(C28&gt;15,"No",IF(C28&lt;-15,"No","Yes")))</f>
        <v>N/A</v>
      </c>
      <c r="E28" s="5">
        <v>25.674874435</v>
      </c>
      <c r="F28" s="5" t="str">
        <f>IF($B28="N/A","N/A",IF(E28&gt;15,"No",IF(E28&lt;-15,"No","Yes")))</f>
        <v>N/A</v>
      </c>
      <c r="G28" s="5">
        <v>20.269116507</v>
      </c>
      <c r="H28" s="5" t="str">
        <f>IF($B28="N/A","N/A",IF(G28&gt;15,"No",IF(G28&lt;-15,"No","Yes")))</f>
        <v>N/A</v>
      </c>
      <c r="I28" s="6">
        <v>-4.92</v>
      </c>
      <c r="J28" s="6">
        <v>-21.1</v>
      </c>
      <c r="K28" s="105" t="str">
        <f t="shared" si="1"/>
        <v>Yes</v>
      </c>
    </row>
    <row r="29" spans="1:11" x14ac:dyDescent="0.2">
      <c r="A29" s="104" t="s">
        <v>55</v>
      </c>
      <c r="B29" s="22" t="s">
        <v>213</v>
      </c>
      <c r="C29" s="5">
        <v>65.275768208000002</v>
      </c>
      <c r="D29" s="5" t="str">
        <f>IF($B29="N/A","N/A",IF(C29&gt;15,"No",IF(C29&lt;-15,"No","Yes")))</f>
        <v>N/A</v>
      </c>
      <c r="E29" s="5">
        <v>67.366405076000007</v>
      </c>
      <c r="F29" s="5" t="str">
        <f>IF($B29="N/A","N/A",IF(E29&gt;15,"No",IF(E29&lt;-15,"No","Yes")))</f>
        <v>N/A</v>
      </c>
      <c r="G29" s="5">
        <v>76.639151021999993</v>
      </c>
      <c r="H29" s="5" t="str">
        <f>IF($B29="N/A","N/A",IF(G29&gt;15,"No",IF(G29&lt;-15,"No","Yes")))</f>
        <v>N/A</v>
      </c>
      <c r="I29" s="6">
        <v>3.2029999999999998</v>
      </c>
      <c r="J29" s="6">
        <v>13.76</v>
      </c>
      <c r="K29" s="105" t="str">
        <f t="shared" si="1"/>
        <v>Yes</v>
      </c>
    </row>
    <row r="30" spans="1:11" x14ac:dyDescent="0.2">
      <c r="A30" s="104" t="s">
        <v>56</v>
      </c>
      <c r="B30" s="22" t="s">
        <v>213</v>
      </c>
      <c r="C30" s="5">
        <v>60.985131834999997</v>
      </c>
      <c r="D30" s="5" t="str">
        <f>IF($B30="N/A","N/A",IF(C30&gt;15,"No",IF(C30&lt;-15,"No","Yes")))</f>
        <v>N/A</v>
      </c>
      <c r="E30" s="5">
        <v>60.739383222000001</v>
      </c>
      <c r="F30" s="5" t="str">
        <f>IF($B30="N/A","N/A",IF(E30&gt;15,"No",IF(E30&lt;-15,"No","Yes")))</f>
        <v>N/A</v>
      </c>
      <c r="G30" s="5">
        <v>56.947751021999998</v>
      </c>
      <c r="H30" s="5" t="str">
        <f>IF($B30="N/A","N/A",IF(G30&gt;15,"No",IF(G30&lt;-15,"No","Yes")))</f>
        <v>N/A</v>
      </c>
      <c r="I30" s="6">
        <v>-0.40300000000000002</v>
      </c>
      <c r="J30" s="6">
        <v>-6.24</v>
      </c>
      <c r="K30" s="105" t="str">
        <f t="shared" si="1"/>
        <v>Yes</v>
      </c>
    </row>
    <row r="31" spans="1:11" x14ac:dyDescent="0.2">
      <c r="A31" s="112" t="s">
        <v>57</v>
      </c>
      <c r="B31" s="113" t="s">
        <v>213</v>
      </c>
      <c r="C31" s="114">
        <v>21.055086115000002</v>
      </c>
      <c r="D31" s="114" t="str">
        <f>IF($B31="N/A","N/A",IF(C31&gt;15,"No",IF(C31&lt;-15,"No","Yes")))</f>
        <v>N/A</v>
      </c>
      <c r="E31" s="114">
        <v>20.643264098</v>
      </c>
      <c r="F31" s="114" t="str">
        <f>IF($B31="N/A","N/A",IF(E31&gt;15,"No",IF(E31&lt;-15,"No","Yes")))</f>
        <v>N/A</v>
      </c>
      <c r="G31" s="114">
        <v>19.452729254000001</v>
      </c>
      <c r="H31" s="114" t="str">
        <f>IF($B31="N/A","N/A",IF(G31&gt;15,"No",IF(G31&lt;-15,"No","Yes")))</f>
        <v>N/A</v>
      </c>
      <c r="I31" s="115">
        <v>-1.96</v>
      </c>
      <c r="J31" s="115">
        <v>-5.77</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50785928</v>
      </c>
      <c r="D6" s="5" t="str">
        <f t="shared" ref="D6:F18" si="0">IF($B6="N/A","N/A",IF(C6&lt;0,"No","Yes"))</f>
        <v>N/A</v>
      </c>
      <c r="E6" s="23">
        <v>71854382</v>
      </c>
      <c r="F6" s="5" t="str">
        <f t="shared" si="0"/>
        <v>N/A</v>
      </c>
      <c r="G6" s="23">
        <v>64809305</v>
      </c>
      <c r="H6" s="5" t="str">
        <f t="shared" ref="H6:H18" si="1">IF($B6="N/A","N/A",IF(G6&lt;0,"No","Yes"))</f>
        <v>N/A</v>
      </c>
      <c r="I6" s="6">
        <v>41.48</v>
      </c>
      <c r="J6" s="6">
        <v>-9.8000000000000007</v>
      </c>
      <c r="K6" s="105" t="str">
        <f t="shared" ref="K6:K18" si="2">IF(J6="Div by 0", "N/A", IF(J6="N/A","N/A", IF(J6&gt;30, "No", IF(J6&lt;-30, "No", "Yes"))))</f>
        <v>Yes</v>
      </c>
    </row>
    <row r="7" spans="1:11" x14ac:dyDescent="0.2">
      <c r="A7" s="102" t="s">
        <v>442</v>
      </c>
      <c r="B7" s="55" t="s">
        <v>213</v>
      </c>
      <c r="C7" s="5">
        <v>7.9538942362</v>
      </c>
      <c r="D7" s="5" t="str">
        <f t="shared" si="0"/>
        <v>N/A</v>
      </c>
      <c r="E7" s="5">
        <v>6.2218557526999998</v>
      </c>
      <c r="F7" s="5" t="str">
        <f t="shared" si="0"/>
        <v>N/A</v>
      </c>
      <c r="G7" s="5">
        <v>3.7335178952999999</v>
      </c>
      <c r="H7" s="5" t="str">
        <f t="shared" si="1"/>
        <v>N/A</v>
      </c>
      <c r="I7" s="6">
        <v>-21.8</v>
      </c>
      <c r="J7" s="6">
        <v>-40</v>
      </c>
      <c r="K7" s="105" t="str">
        <f t="shared" si="2"/>
        <v>No</v>
      </c>
    </row>
    <row r="8" spans="1:11" x14ac:dyDescent="0.2">
      <c r="A8" s="102" t="s">
        <v>443</v>
      </c>
      <c r="B8" s="55" t="s">
        <v>213</v>
      </c>
      <c r="C8" s="5">
        <v>38.790969814</v>
      </c>
      <c r="D8" s="5" t="str">
        <f t="shared" si="0"/>
        <v>N/A</v>
      </c>
      <c r="E8" s="5">
        <v>29.473519096</v>
      </c>
      <c r="F8" s="5" t="str">
        <f t="shared" si="0"/>
        <v>N/A</v>
      </c>
      <c r="G8" s="5">
        <v>15.741472616999999</v>
      </c>
      <c r="H8" s="5" t="str">
        <f t="shared" si="1"/>
        <v>N/A</v>
      </c>
      <c r="I8" s="6">
        <v>-24</v>
      </c>
      <c r="J8" s="6">
        <v>-46.6</v>
      </c>
      <c r="K8" s="105" t="str">
        <f t="shared" si="2"/>
        <v>No</v>
      </c>
    </row>
    <row r="9" spans="1:11" x14ac:dyDescent="0.2">
      <c r="A9" s="102" t="s">
        <v>444</v>
      </c>
      <c r="B9" s="55" t="s">
        <v>213</v>
      </c>
      <c r="C9" s="5">
        <v>25.563723084999999</v>
      </c>
      <c r="D9" s="5" t="str">
        <f t="shared" si="0"/>
        <v>N/A</v>
      </c>
      <c r="E9" s="5">
        <v>18.983673117999999</v>
      </c>
      <c r="F9" s="5" t="str">
        <f t="shared" si="0"/>
        <v>N/A</v>
      </c>
      <c r="G9" s="5">
        <v>11.462185870000001</v>
      </c>
      <c r="H9" s="5" t="str">
        <f t="shared" si="1"/>
        <v>N/A</v>
      </c>
      <c r="I9" s="6">
        <v>-25.7</v>
      </c>
      <c r="J9" s="6">
        <v>-39.6</v>
      </c>
      <c r="K9" s="105" t="str">
        <f t="shared" si="2"/>
        <v>No</v>
      </c>
    </row>
    <row r="10" spans="1:11" x14ac:dyDescent="0.2">
      <c r="A10" s="102" t="s">
        <v>445</v>
      </c>
      <c r="B10" s="55" t="s">
        <v>213</v>
      </c>
      <c r="C10" s="5">
        <v>27.534046439000001</v>
      </c>
      <c r="D10" s="5" t="str">
        <f t="shared" si="0"/>
        <v>N/A</v>
      </c>
      <c r="E10" s="5">
        <v>45.229558859999997</v>
      </c>
      <c r="F10" s="5" t="str">
        <f t="shared" si="0"/>
        <v>N/A</v>
      </c>
      <c r="G10" s="5">
        <v>32.800845496000001</v>
      </c>
      <c r="H10" s="5" t="str">
        <f t="shared" si="1"/>
        <v>N/A</v>
      </c>
      <c r="I10" s="6">
        <v>64.27</v>
      </c>
      <c r="J10" s="6">
        <v>-27.5</v>
      </c>
      <c r="K10" s="105" t="str">
        <f t="shared" si="2"/>
        <v>Yes</v>
      </c>
    </row>
    <row r="11" spans="1:11" x14ac:dyDescent="0.2">
      <c r="A11" s="128" t="s">
        <v>207</v>
      </c>
      <c r="B11" s="55" t="s">
        <v>213</v>
      </c>
      <c r="C11" s="5">
        <v>52.225234518000001</v>
      </c>
      <c r="D11" s="5" t="str">
        <f t="shared" si="0"/>
        <v>N/A</v>
      </c>
      <c r="E11" s="5">
        <v>46.529927708999999</v>
      </c>
      <c r="F11" s="5" t="str">
        <f t="shared" si="0"/>
        <v>N/A</v>
      </c>
      <c r="G11" s="5">
        <v>78.328983777999994</v>
      </c>
      <c r="H11" s="5" t="str">
        <f t="shared" si="1"/>
        <v>N/A</v>
      </c>
      <c r="I11" s="6">
        <v>-10.9</v>
      </c>
      <c r="J11" s="6">
        <v>68.34</v>
      </c>
      <c r="K11" s="105" t="str">
        <f t="shared" si="2"/>
        <v>No</v>
      </c>
    </row>
    <row r="12" spans="1:11" x14ac:dyDescent="0.2">
      <c r="A12" s="128" t="s">
        <v>934</v>
      </c>
      <c r="B12" s="55" t="s">
        <v>213</v>
      </c>
      <c r="C12" s="5">
        <v>3.9380988000000003E-6</v>
      </c>
      <c r="D12" s="5" t="str">
        <f t="shared" si="0"/>
        <v>N/A</v>
      </c>
      <c r="E12" s="5">
        <v>4.7317900000000003E-5</v>
      </c>
      <c r="F12" s="5" t="str">
        <f t="shared" si="0"/>
        <v>N/A</v>
      </c>
      <c r="G12" s="5">
        <v>3.5920767999999999E-3</v>
      </c>
      <c r="H12" s="5" t="str">
        <f t="shared" si="1"/>
        <v>N/A</v>
      </c>
      <c r="I12" s="6">
        <v>1102</v>
      </c>
      <c r="J12" s="6">
        <v>7491</v>
      </c>
      <c r="K12" s="105" t="str">
        <f t="shared" si="2"/>
        <v>No</v>
      </c>
    </row>
    <row r="13" spans="1:11" x14ac:dyDescent="0.2">
      <c r="A13" s="128" t="s">
        <v>51</v>
      </c>
      <c r="B13" s="55" t="s">
        <v>213</v>
      </c>
      <c r="C13" s="5">
        <v>99.313010485999996</v>
      </c>
      <c r="D13" s="5" t="str">
        <f t="shared" si="0"/>
        <v>N/A</v>
      </c>
      <c r="E13" s="5">
        <v>99.430105737999995</v>
      </c>
      <c r="F13" s="5" t="str">
        <f t="shared" si="0"/>
        <v>N/A</v>
      </c>
      <c r="G13" s="5">
        <v>99.545829105999999</v>
      </c>
      <c r="H13" s="5" t="str">
        <f t="shared" si="1"/>
        <v>N/A</v>
      </c>
      <c r="I13" s="6">
        <v>0.1179</v>
      </c>
      <c r="J13" s="6">
        <v>0.1164</v>
      </c>
      <c r="K13" s="105" t="str">
        <f t="shared" si="2"/>
        <v>Yes</v>
      </c>
    </row>
    <row r="14" spans="1:11" x14ac:dyDescent="0.2">
      <c r="A14" s="128" t="s">
        <v>52</v>
      </c>
      <c r="B14" s="55" t="s">
        <v>213</v>
      </c>
      <c r="C14" s="5">
        <v>0.68698951409999998</v>
      </c>
      <c r="D14" s="5" t="str">
        <f t="shared" si="0"/>
        <v>N/A</v>
      </c>
      <c r="E14" s="5">
        <v>0.56989426200000004</v>
      </c>
      <c r="F14" s="5" t="str">
        <f t="shared" si="0"/>
        <v>N/A</v>
      </c>
      <c r="G14" s="5">
        <v>0.4541708941</v>
      </c>
      <c r="H14" s="5" t="str">
        <f t="shared" si="1"/>
        <v>N/A</v>
      </c>
      <c r="I14" s="6">
        <v>-17</v>
      </c>
      <c r="J14" s="6">
        <v>-20.3</v>
      </c>
      <c r="K14" s="105" t="str">
        <f t="shared" si="2"/>
        <v>Yes</v>
      </c>
    </row>
    <row r="15" spans="1:11" x14ac:dyDescent="0.2">
      <c r="A15" s="128" t="s">
        <v>164</v>
      </c>
      <c r="B15" s="55" t="s">
        <v>213</v>
      </c>
      <c r="C15" s="5">
        <v>99.975763841000003</v>
      </c>
      <c r="D15" s="5" t="str">
        <f t="shared" si="0"/>
        <v>N/A</v>
      </c>
      <c r="E15" s="5">
        <v>99.511188259999997</v>
      </c>
      <c r="F15" s="5" t="str">
        <f t="shared" si="0"/>
        <v>N/A</v>
      </c>
      <c r="G15" s="5">
        <v>99.664153863999999</v>
      </c>
      <c r="H15" s="5" t="str">
        <f t="shared" si="1"/>
        <v>N/A</v>
      </c>
      <c r="I15" s="6">
        <v>-0.46500000000000002</v>
      </c>
      <c r="J15" s="6">
        <v>0.1537</v>
      </c>
      <c r="K15" s="105" t="str">
        <f t="shared" si="2"/>
        <v>Yes</v>
      </c>
    </row>
    <row r="16" spans="1:11" x14ac:dyDescent="0.2">
      <c r="A16" s="128" t="s">
        <v>165</v>
      </c>
      <c r="B16" s="55" t="s">
        <v>213</v>
      </c>
      <c r="C16" s="5">
        <v>0</v>
      </c>
      <c r="D16" s="5" t="str">
        <f t="shared" si="0"/>
        <v>N/A</v>
      </c>
      <c r="E16" s="5">
        <v>0</v>
      </c>
      <c r="F16" s="5" t="str">
        <f t="shared" si="0"/>
        <v>N/A</v>
      </c>
      <c r="G16" s="5">
        <v>18.352825453000001</v>
      </c>
      <c r="H16" s="5" t="str">
        <f t="shared" si="1"/>
        <v>N/A</v>
      </c>
      <c r="I16" s="6" t="s">
        <v>1750</v>
      </c>
      <c r="J16" s="6" t="s">
        <v>1750</v>
      </c>
      <c r="K16" s="105" t="str">
        <f t="shared" si="2"/>
        <v>N/A</v>
      </c>
    </row>
    <row r="17" spans="1:11" x14ac:dyDescent="0.2">
      <c r="A17" s="128" t="s">
        <v>21</v>
      </c>
      <c r="B17" s="55" t="s">
        <v>213</v>
      </c>
      <c r="C17" s="5">
        <v>99.136749397000003</v>
      </c>
      <c r="D17" s="5" t="str">
        <f t="shared" si="0"/>
        <v>N/A</v>
      </c>
      <c r="E17" s="5">
        <v>99.264273462999995</v>
      </c>
      <c r="F17" s="5" t="str">
        <f t="shared" si="0"/>
        <v>N/A</v>
      </c>
      <c r="G17" s="5">
        <v>99.643846947</v>
      </c>
      <c r="H17" s="5" t="str">
        <f t="shared" si="1"/>
        <v>N/A</v>
      </c>
      <c r="I17" s="6">
        <v>0.12859999999999999</v>
      </c>
      <c r="J17" s="6">
        <v>0.38240000000000002</v>
      </c>
      <c r="K17" s="105" t="str">
        <f t="shared" si="2"/>
        <v>Yes</v>
      </c>
    </row>
    <row r="18" spans="1:11" x14ac:dyDescent="0.2">
      <c r="A18" s="128" t="s">
        <v>53</v>
      </c>
      <c r="B18" s="55" t="s">
        <v>213</v>
      </c>
      <c r="C18" s="5">
        <v>99.992925833000001</v>
      </c>
      <c r="D18" s="5" t="str">
        <f t="shared" si="0"/>
        <v>N/A</v>
      </c>
      <c r="E18" s="5">
        <v>99.977913044999994</v>
      </c>
      <c r="F18" s="5" t="str">
        <f t="shared" si="0"/>
        <v>N/A</v>
      </c>
      <c r="G18" s="5">
        <v>99.792167583999998</v>
      </c>
      <c r="H18" s="5" t="str">
        <f t="shared" si="1"/>
        <v>N/A</v>
      </c>
      <c r="I18" s="6">
        <v>-1.4999999999999999E-2</v>
      </c>
      <c r="J18" s="6">
        <v>-0.186</v>
      </c>
      <c r="K18" s="105" t="str">
        <f t="shared" si="2"/>
        <v>Yes</v>
      </c>
    </row>
    <row r="19" spans="1:11" x14ac:dyDescent="0.2">
      <c r="A19" s="104" t="s">
        <v>673</v>
      </c>
      <c r="B19" s="55" t="s">
        <v>213</v>
      </c>
      <c r="C19" s="5">
        <v>99.346949021</v>
      </c>
      <c r="D19" s="5" t="str">
        <f t="shared" ref="D19:D21" si="3">IF($B19="N/A","N/A",IF(C19&lt;0,"No","Yes"))</f>
        <v>N/A</v>
      </c>
      <c r="E19" s="5">
        <v>99.686111002000004</v>
      </c>
      <c r="F19" s="5" t="str">
        <f t="shared" ref="F19:F21" si="4">IF($B19="N/A","N/A",IF(E19&lt;0,"No","Yes"))</f>
        <v>N/A</v>
      </c>
      <c r="G19" s="5">
        <v>95.871025001999996</v>
      </c>
      <c r="H19" s="5" t="str">
        <f t="shared" ref="H19:H21" si="5">IF($B19="N/A","N/A",IF(G19&lt;0,"No","Yes"))</f>
        <v>N/A</v>
      </c>
      <c r="I19" s="6">
        <v>0.34139999999999998</v>
      </c>
      <c r="J19" s="6">
        <v>-3.83</v>
      </c>
      <c r="K19" s="105" t="str">
        <f>IF(J19="Div by 0", "N/A", IF(J19="N/A","N/A", IF(J19&gt;30, "No", IF(J19&lt;-30, "No", "Yes"))))</f>
        <v>Yes</v>
      </c>
    </row>
    <row r="20" spans="1:11" x14ac:dyDescent="0.2">
      <c r="A20" s="104" t="s">
        <v>674</v>
      </c>
      <c r="B20" s="55" t="s">
        <v>213</v>
      </c>
      <c r="C20" s="5">
        <v>99.883024684000006</v>
      </c>
      <c r="D20" s="5" t="str">
        <f t="shared" si="3"/>
        <v>N/A</v>
      </c>
      <c r="E20" s="5">
        <v>99.851572031000003</v>
      </c>
      <c r="F20" s="5" t="str">
        <f t="shared" si="4"/>
        <v>N/A</v>
      </c>
      <c r="G20" s="5">
        <v>99.883198871000005</v>
      </c>
      <c r="H20" s="5" t="str">
        <f t="shared" si="5"/>
        <v>N/A</v>
      </c>
      <c r="I20" s="6">
        <v>-3.1E-2</v>
      </c>
      <c r="J20" s="6">
        <v>3.1699999999999999E-2</v>
      </c>
      <c r="K20" s="105" t="str">
        <f>IF(J20="Div by 0", "N/A", IF(J20="N/A","N/A", IF(J20&gt;30, "No", IF(J20&lt;-30, "No", "Yes"))))</f>
        <v>Yes</v>
      </c>
    </row>
    <row r="21" spans="1:11" x14ac:dyDescent="0.2">
      <c r="A21" s="104" t="s">
        <v>675</v>
      </c>
      <c r="B21" s="55" t="s">
        <v>213</v>
      </c>
      <c r="C21" s="5">
        <v>99.883024684000006</v>
      </c>
      <c r="D21" s="5" t="str">
        <f t="shared" si="3"/>
        <v>N/A</v>
      </c>
      <c r="E21" s="5">
        <v>99.851572031000003</v>
      </c>
      <c r="F21" s="5" t="str">
        <f t="shared" si="4"/>
        <v>N/A</v>
      </c>
      <c r="G21" s="5">
        <v>99.883198871000005</v>
      </c>
      <c r="H21" s="5" t="str">
        <f t="shared" si="5"/>
        <v>N/A</v>
      </c>
      <c r="I21" s="6">
        <v>-3.1E-2</v>
      </c>
      <c r="J21" s="6">
        <v>3.1699999999999999E-2</v>
      </c>
      <c r="K21" s="105" t="str">
        <f>IF(J21="Div by 0", "N/A", IF(J21="N/A","N/A", IF(J21&gt;30, "No", IF(J21&lt;-30, "No", "Yes"))))</f>
        <v>Yes</v>
      </c>
    </row>
    <row r="22" spans="1:11" ht="16.5" customHeight="1" x14ac:dyDescent="0.2">
      <c r="A22" s="104" t="s">
        <v>1686</v>
      </c>
      <c r="B22" s="55" t="s">
        <v>213</v>
      </c>
      <c r="C22" s="5">
        <v>58.311365305999999</v>
      </c>
      <c r="D22" s="5" t="str">
        <f t="shared" ref="D22:D31" si="6">IF($B22="N/A","N/A",IF(C22&lt;0,"No","Yes"))</f>
        <v>N/A</v>
      </c>
      <c r="E22" s="5">
        <v>57.286510376000003</v>
      </c>
      <c r="F22" s="5" t="str">
        <f t="shared" ref="F22:F31" si="7">IF($B22="N/A","N/A",IF(E22&lt;0,"No","Yes"))</f>
        <v>N/A</v>
      </c>
      <c r="G22" s="5">
        <v>55.926614241999999</v>
      </c>
      <c r="I22" s="6">
        <v>-1.76</v>
      </c>
      <c r="J22" s="6">
        <v>-2.37</v>
      </c>
      <c r="K22" s="105" t="str">
        <f t="shared" ref="K22:K31" si="8">IF(J22="Div by 0", "N/A", IF(J22="N/A","N/A", IF(J22&gt;30, "No", IF(J22&lt;-30, "No", "Yes"))))</f>
        <v>Yes</v>
      </c>
    </row>
    <row r="23" spans="1:11" x14ac:dyDescent="0.2">
      <c r="A23" s="104" t="s">
        <v>937</v>
      </c>
      <c r="B23" s="55" t="s">
        <v>213</v>
      </c>
      <c r="C23" s="5">
        <v>40.550236671999997</v>
      </c>
      <c r="D23" s="5" t="str">
        <f t="shared" si="6"/>
        <v>N/A</v>
      </c>
      <c r="E23" s="5">
        <v>41.176687039000001</v>
      </c>
      <c r="F23" s="5" t="str">
        <f t="shared" si="7"/>
        <v>N/A</v>
      </c>
      <c r="G23" s="5">
        <v>42.371753562000002</v>
      </c>
      <c r="H23" s="5" t="str">
        <f t="shared" ref="H23:H31" si="9">IF($B23="N/A","N/A",IF(G23&lt;0,"No","Yes"))</f>
        <v>N/A</v>
      </c>
      <c r="I23" s="6">
        <v>1.5449999999999999</v>
      </c>
      <c r="J23" s="6">
        <v>2.9020000000000001</v>
      </c>
      <c r="K23" s="105" t="str">
        <f t="shared" si="8"/>
        <v>Yes</v>
      </c>
    </row>
    <row r="24" spans="1:11" ht="25.5" x14ac:dyDescent="0.2">
      <c r="A24" s="104" t="s">
        <v>938</v>
      </c>
      <c r="B24" s="55" t="s">
        <v>213</v>
      </c>
      <c r="C24" s="5">
        <v>0.27430039280000001</v>
      </c>
      <c r="D24" s="5" t="str">
        <f t="shared" si="6"/>
        <v>N/A</v>
      </c>
      <c r="E24" s="5">
        <v>0.28900394689999997</v>
      </c>
      <c r="F24" s="5" t="str">
        <f t="shared" si="7"/>
        <v>N/A</v>
      </c>
      <c r="G24" s="5">
        <v>0.43647590419999999</v>
      </c>
      <c r="H24" s="5" t="str">
        <f t="shared" si="9"/>
        <v>N/A</v>
      </c>
      <c r="I24" s="6">
        <v>5.36</v>
      </c>
      <c r="J24" s="6">
        <v>51.03</v>
      </c>
      <c r="K24" s="105" t="str">
        <f t="shared" si="8"/>
        <v>No</v>
      </c>
    </row>
    <row r="25" spans="1:11" x14ac:dyDescent="0.2">
      <c r="A25" s="128" t="s">
        <v>166</v>
      </c>
      <c r="B25" s="55" t="s">
        <v>213</v>
      </c>
      <c r="C25" s="5">
        <v>99.883024684000006</v>
      </c>
      <c r="D25" s="5" t="str">
        <f t="shared" si="6"/>
        <v>N/A</v>
      </c>
      <c r="E25" s="5">
        <v>99.851572031000003</v>
      </c>
      <c r="F25" s="5" t="str">
        <f t="shared" si="7"/>
        <v>N/A</v>
      </c>
      <c r="G25" s="5">
        <v>99.883198871000005</v>
      </c>
      <c r="H25" s="5" t="str">
        <f t="shared" si="9"/>
        <v>N/A</v>
      </c>
      <c r="I25" s="6">
        <v>-3.1E-2</v>
      </c>
      <c r="J25" s="6">
        <v>3.1699999999999999E-2</v>
      </c>
      <c r="K25" s="105" t="str">
        <f t="shared" si="8"/>
        <v>Yes</v>
      </c>
    </row>
    <row r="26" spans="1:11" x14ac:dyDescent="0.2">
      <c r="A26" s="128" t="s">
        <v>167</v>
      </c>
      <c r="B26" s="55" t="s">
        <v>213</v>
      </c>
      <c r="C26" s="5">
        <v>99.883024684000006</v>
      </c>
      <c r="D26" s="5" t="str">
        <f t="shared" si="6"/>
        <v>N/A</v>
      </c>
      <c r="E26" s="5">
        <v>99.851572031000003</v>
      </c>
      <c r="F26" s="5" t="str">
        <f t="shared" si="7"/>
        <v>N/A</v>
      </c>
      <c r="G26" s="5">
        <v>99.883198871000005</v>
      </c>
      <c r="H26" s="5" t="str">
        <f t="shared" si="9"/>
        <v>N/A</v>
      </c>
      <c r="I26" s="6">
        <v>-3.1E-2</v>
      </c>
      <c r="J26" s="6">
        <v>3.1699999999999999E-2</v>
      </c>
      <c r="K26" s="105" t="str">
        <f t="shared" si="8"/>
        <v>Yes</v>
      </c>
    </row>
    <row r="27" spans="1:11" x14ac:dyDescent="0.2">
      <c r="A27" s="128" t="s">
        <v>168</v>
      </c>
      <c r="B27" s="55" t="s">
        <v>213</v>
      </c>
      <c r="C27" s="5">
        <v>99.883024684000006</v>
      </c>
      <c r="D27" s="5" t="str">
        <f t="shared" si="6"/>
        <v>N/A</v>
      </c>
      <c r="E27" s="5">
        <v>99.851572031000003</v>
      </c>
      <c r="F27" s="5" t="str">
        <f t="shared" si="7"/>
        <v>N/A</v>
      </c>
      <c r="G27" s="5">
        <v>99.883198871000005</v>
      </c>
      <c r="H27" s="5" t="str">
        <f t="shared" si="9"/>
        <v>N/A</v>
      </c>
      <c r="I27" s="6">
        <v>-3.1E-2</v>
      </c>
      <c r="J27" s="6">
        <v>3.1699999999999999E-2</v>
      </c>
      <c r="K27" s="105" t="str">
        <f t="shared" si="8"/>
        <v>Yes</v>
      </c>
    </row>
    <row r="28" spans="1:11" x14ac:dyDescent="0.2">
      <c r="A28" s="128" t="s">
        <v>54</v>
      </c>
      <c r="B28" s="55" t="s">
        <v>213</v>
      </c>
      <c r="C28" s="5">
        <v>18.074965569</v>
      </c>
      <c r="D28" s="5" t="str">
        <f t="shared" si="6"/>
        <v>N/A</v>
      </c>
      <c r="E28" s="5">
        <v>16.761456525</v>
      </c>
      <c r="F28" s="5" t="str">
        <f t="shared" si="7"/>
        <v>N/A</v>
      </c>
      <c r="G28" s="5">
        <v>17.557242745</v>
      </c>
      <c r="H28" s="5" t="str">
        <f t="shared" si="9"/>
        <v>N/A</v>
      </c>
      <c r="I28" s="6">
        <v>-7.27</v>
      </c>
      <c r="J28" s="6">
        <v>4.7480000000000002</v>
      </c>
      <c r="K28" s="105" t="str">
        <f t="shared" si="8"/>
        <v>Yes</v>
      </c>
    </row>
    <row r="29" spans="1:11" x14ac:dyDescent="0.2">
      <c r="A29" s="128" t="s">
        <v>55</v>
      </c>
      <c r="B29" s="55" t="s">
        <v>213</v>
      </c>
      <c r="C29" s="5">
        <v>81.808059114000002</v>
      </c>
      <c r="D29" s="5" t="str">
        <f t="shared" si="6"/>
        <v>N/A</v>
      </c>
      <c r="E29" s="5">
        <v>83.090115506000004</v>
      </c>
      <c r="F29" s="5" t="str">
        <f t="shared" si="7"/>
        <v>N/A</v>
      </c>
      <c r="G29" s="5">
        <v>82.325956125999994</v>
      </c>
      <c r="H29" s="5" t="str">
        <f t="shared" si="9"/>
        <v>N/A</v>
      </c>
      <c r="I29" s="6">
        <v>1.5669999999999999</v>
      </c>
      <c r="J29" s="6">
        <v>-0.92</v>
      </c>
      <c r="K29" s="105" t="str">
        <f t="shared" si="8"/>
        <v>Yes</v>
      </c>
    </row>
    <row r="30" spans="1:11" x14ac:dyDescent="0.2">
      <c r="A30" s="128" t="s">
        <v>56</v>
      </c>
      <c r="B30" s="55" t="s">
        <v>213</v>
      </c>
      <c r="C30" s="5">
        <v>85.816417493000003</v>
      </c>
      <c r="D30" s="5" t="str">
        <f t="shared" si="6"/>
        <v>N/A</v>
      </c>
      <c r="E30" s="5">
        <v>86.600527717000006</v>
      </c>
      <c r="F30" s="5" t="str">
        <f t="shared" si="7"/>
        <v>N/A</v>
      </c>
      <c r="G30" s="5">
        <v>82.642918327999993</v>
      </c>
      <c r="H30" s="5" t="str">
        <f t="shared" si="9"/>
        <v>N/A</v>
      </c>
      <c r="I30" s="6">
        <v>0.91369999999999996</v>
      </c>
      <c r="J30" s="6">
        <v>-4.57</v>
      </c>
      <c r="K30" s="105" t="str">
        <f t="shared" si="8"/>
        <v>Yes</v>
      </c>
    </row>
    <row r="31" spans="1:11" x14ac:dyDescent="0.2">
      <c r="A31" s="129" t="s">
        <v>57</v>
      </c>
      <c r="B31" s="135" t="s">
        <v>213</v>
      </c>
      <c r="C31" s="114">
        <v>12.128733771</v>
      </c>
      <c r="D31" s="114" t="str">
        <f t="shared" si="6"/>
        <v>N/A</v>
      </c>
      <c r="E31" s="114">
        <v>12.192678798999999</v>
      </c>
      <c r="F31" s="114" t="str">
        <f t="shared" si="7"/>
        <v>N/A</v>
      </c>
      <c r="G31" s="114">
        <v>11.834709537</v>
      </c>
      <c r="H31" s="114" t="str">
        <f t="shared" si="9"/>
        <v>N/A</v>
      </c>
      <c r="I31" s="115">
        <v>0.5272</v>
      </c>
      <c r="J31" s="115">
        <v>-2.94</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6" style="13" bestFit="1"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13546036</v>
      </c>
      <c r="D7" s="52" t="str">
        <f>IF($B7="N/A","N/A",IF(C7&gt;10,"No",IF(C7&lt;-10,"No","Yes")))</f>
        <v>N/A</v>
      </c>
      <c r="E7" s="18">
        <v>16345838</v>
      </c>
      <c r="F7" s="52" t="str">
        <f>IF($B7="N/A","N/A",IF(E7&gt;10,"No",IF(E7&lt;-10,"No","Yes")))</f>
        <v>N/A</v>
      </c>
      <c r="G7" s="18">
        <v>17651253</v>
      </c>
      <c r="H7" s="52" t="str">
        <f>IF($B7="N/A","N/A",IF(G7&gt;10,"No",IF(G7&lt;-10,"No","Yes")))</f>
        <v>N/A</v>
      </c>
      <c r="I7" s="53">
        <v>20.67</v>
      </c>
      <c r="J7" s="53">
        <v>7.9859999999999998</v>
      </c>
      <c r="K7" s="54" t="s">
        <v>734</v>
      </c>
      <c r="L7" s="106" t="str">
        <f>IF(J7="Div by 0", "N/A", IF(K7="N/A","N/A", IF(J7&gt;VALUE(MID(K7,1,2)), "No", IF(J7&lt;-1*VALUE(MID(K7,1,2)), "No", "Yes"))))</f>
        <v>Yes</v>
      </c>
    </row>
    <row r="8" spans="1:12" x14ac:dyDescent="0.2">
      <c r="A8" s="104" t="s">
        <v>58</v>
      </c>
      <c r="B8" s="22" t="s">
        <v>213</v>
      </c>
      <c r="C8" s="29">
        <v>42779596699</v>
      </c>
      <c r="D8" s="27" t="str">
        <f>IF($B8="N/A","N/A",IF(C8&gt;10,"No",IF(C8&lt;-10,"No","Yes")))</f>
        <v>N/A</v>
      </c>
      <c r="E8" s="29">
        <v>59152067722</v>
      </c>
      <c r="F8" s="27" t="str">
        <f>IF($B8="N/A","N/A",IF(E8&gt;10,"No",IF(E8&lt;-10,"No","Yes")))</f>
        <v>N/A</v>
      </c>
      <c r="G8" s="29">
        <v>50143062218</v>
      </c>
      <c r="H8" s="27" t="str">
        <f>IF($B8="N/A","N/A",IF(G8&gt;10,"No",IF(G8&lt;-10,"No","Yes")))</f>
        <v>N/A</v>
      </c>
      <c r="I8" s="8">
        <v>38.270000000000003</v>
      </c>
      <c r="J8" s="8">
        <v>-15.2</v>
      </c>
      <c r="K8" s="28" t="s">
        <v>734</v>
      </c>
      <c r="L8" s="105" t="str">
        <f>IF(J8="Div by 0", "N/A", IF(K8="N/A","N/A", IF(J8&gt;VALUE(MID(K8,1,2)), "No", IF(J8&lt;-1*VALUE(MID(K8,1,2)), "No", "Yes"))))</f>
        <v>Yes</v>
      </c>
    </row>
    <row r="9" spans="1:12" x14ac:dyDescent="0.2">
      <c r="A9" s="136" t="s">
        <v>939</v>
      </c>
      <c r="B9" s="5" t="s">
        <v>213</v>
      </c>
      <c r="C9" s="4">
        <v>17.476588722999999</v>
      </c>
      <c r="D9" s="27" t="str">
        <f>IF($B9="N/A","N/A",IF(C9&gt;10,"No",IF(C9&lt;-10,"No","Yes")))</f>
        <v>N/A</v>
      </c>
      <c r="E9" s="4">
        <v>17.314144431999999</v>
      </c>
      <c r="F9" s="27" t="str">
        <f>IF($B9="N/A","N/A",IF(E9&gt;10,"No",IF(E9&lt;-10,"No","Yes")))</f>
        <v>N/A</v>
      </c>
      <c r="G9" s="4">
        <v>18.194402403000002</v>
      </c>
      <c r="H9" s="27" t="str">
        <f>IF($B9="N/A","N/A",IF(G9&gt;10,"No",IF(G9&lt;-10,"No","Yes")))</f>
        <v>N/A</v>
      </c>
      <c r="I9" s="8">
        <v>-0.92900000000000005</v>
      </c>
      <c r="J9" s="8">
        <v>5.0839999999999996</v>
      </c>
      <c r="K9" s="5" t="s">
        <v>213</v>
      </c>
      <c r="L9" s="105" t="str">
        <f>IF(J9="Div by 0", "N/A", IF(K9="N/A","N/A", IF(J9&gt;VALUE(MID(K9,1,2)), "No", IF(J9&lt;-1*VALUE(MID(K9,1,2)), "No", "Yes"))))</f>
        <v>N/A</v>
      </c>
    </row>
    <row r="10" spans="1:12" x14ac:dyDescent="0.2">
      <c r="A10" s="136" t="s">
        <v>940</v>
      </c>
      <c r="B10" s="5" t="s">
        <v>213</v>
      </c>
      <c r="C10" s="4">
        <v>26.601811777000002</v>
      </c>
      <c r="D10" s="27" t="str">
        <f t="shared" ref="D10:D20" si="0">IF($B10="N/A","N/A",IF(C10&gt;10,"No",IF(C10&lt;-10,"No","Yes")))</f>
        <v>N/A</v>
      </c>
      <c r="E10" s="4">
        <v>21.274302364</v>
      </c>
      <c r="F10" s="27" t="str">
        <f t="shared" ref="F10:F20" si="1">IF($B10="N/A","N/A",IF(E10&gt;10,"No",IF(E10&lt;-10,"No","Yes")))</f>
        <v>N/A</v>
      </c>
      <c r="G10" s="4">
        <v>18.500527980000001</v>
      </c>
      <c r="H10" s="27" t="str">
        <f t="shared" ref="H10:H20" si="2">IF($B10="N/A","N/A",IF(G10&gt;10,"No",IF(G10&lt;-10,"No","Yes")))</f>
        <v>N/A</v>
      </c>
      <c r="I10" s="8">
        <v>-20</v>
      </c>
      <c r="J10" s="8">
        <v>-13</v>
      </c>
      <c r="K10" s="5" t="s">
        <v>213</v>
      </c>
      <c r="L10" s="105" t="str">
        <f t="shared" ref="L10:L27" si="3">IF(J10="Div by 0", "N/A", IF(K10="N/A","N/A", IF(J10&gt;VALUE(MID(K10,1,2)), "No", IF(J10&lt;-1*VALUE(MID(K10,1,2)), "No", "Yes"))))</f>
        <v>N/A</v>
      </c>
    </row>
    <row r="11" spans="1:12" x14ac:dyDescent="0.2">
      <c r="A11" s="136" t="s">
        <v>941</v>
      </c>
      <c r="B11" s="5" t="s">
        <v>213</v>
      </c>
      <c r="C11" s="4">
        <v>9.0530764867000002</v>
      </c>
      <c r="D11" s="27" t="str">
        <f t="shared" si="0"/>
        <v>N/A</v>
      </c>
      <c r="E11" s="4">
        <v>12.013425069</v>
      </c>
      <c r="F11" s="27" t="str">
        <f t="shared" si="1"/>
        <v>N/A</v>
      </c>
      <c r="G11" s="4">
        <v>12.422715825999999</v>
      </c>
      <c r="H11" s="27" t="str">
        <f t="shared" si="2"/>
        <v>N/A</v>
      </c>
      <c r="I11" s="8">
        <v>32.700000000000003</v>
      </c>
      <c r="J11" s="8">
        <v>3.407</v>
      </c>
      <c r="K11" s="5" t="s">
        <v>213</v>
      </c>
      <c r="L11" s="105" t="str">
        <f t="shared" si="3"/>
        <v>N/A</v>
      </c>
    </row>
    <row r="12" spans="1:12" x14ac:dyDescent="0.2">
      <c r="A12" s="136" t="s">
        <v>942</v>
      </c>
      <c r="B12" s="5" t="s">
        <v>213</v>
      </c>
      <c r="C12" s="4">
        <v>0.29965962000000002</v>
      </c>
      <c r="D12" s="27" t="str">
        <f t="shared" si="0"/>
        <v>N/A</v>
      </c>
      <c r="E12" s="4">
        <v>0.1422686313</v>
      </c>
      <c r="F12" s="27" t="str">
        <f t="shared" si="1"/>
        <v>N/A</v>
      </c>
      <c r="G12" s="4">
        <v>0.86168387030000004</v>
      </c>
      <c r="H12" s="27" t="str">
        <f t="shared" si="2"/>
        <v>N/A</v>
      </c>
      <c r="I12" s="8">
        <v>-52.5</v>
      </c>
      <c r="J12" s="8">
        <v>505.7</v>
      </c>
      <c r="K12" s="5" t="s">
        <v>213</v>
      </c>
      <c r="L12" s="105" t="str">
        <f t="shared" si="3"/>
        <v>N/A</v>
      </c>
    </row>
    <row r="13" spans="1:12" x14ac:dyDescent="0.2">
      <c r="A13" s="136" t="s">
        <v>943</v>
      </c>
      <c r="B13" s="7" t="s">
        <v>213</v>
      </c>
      <c r="C13" s="4">
        <v>3.6555860327</v>
      </c>
      <c r="D13" s="27" t="str">
        <f t="shared" si="0"/>
        <v>N/A</v>
      </c>
      <c r="E13" s="4">
        <v>5.8373574974000002</v>
      </c>
      <c r="F13" s="27" t="str">
        <f t="shared" si="1"/>
        <v>N/A</v>
      </c>
      <c r="G13" s="4">
        <v>4.1920366786000001</v>
      </c>
      <c r="H13" s="27" t="str">
        <f t="shared" si="2"/>
        <v>N/A</v>
      </c>
      <c r="I13" s="8">
        <v>59.68</v>
      </c>
      <c r="J13" s="8">
        <v>-28.2</v>
      </c>
      <c r="K13" s="5" t="s">
        <v>213</v>
      </c>
      <c r="L13" s="105" t="str">
        <f t="shared" si="3"/>
        <v>N/A</v>
      </c>
    </row>
    <row r="14" spans="1:12" ht="12.75" customHeight="1" x14ac:dyDescent="0.2">
      <c r="A14" s="136" t="s">
        <v>944</v>
      </c>
      <c r="B14" s="7" t="s">
        <v>213</v>
      </c>
      <c r="C14" s="4">
        <v>16.482187113999998</v>
      </c>
      <c r="D14" s="27" t="str">
        <f t="shared" si="0"/>
        <v>N/A</v>
      </c>
      <c r="E14" s="4">
        <v>12.069329207999999</v>
      </c>
      <c r="F14" s="27" t="str">
        <f t="shared" si="1"/>
        <v>N/A</v>
      </c>
      <c r="G14" s="4">
        <v>14.624723809000001</v>
      </c>
      <c r="H14" s="27" t="str">
        <f t="shared" si="2"/>
        <v>N/A</v>
      </c>
      <c r="I14" s="8">
        <v>-26.8</v>
      </c>
      <c r="J14" s="8">
        <v>21.17</v>
      </c>
      <c r="K14" s="5" t="s">
        <v>213</v>
      </c>
      <c r="L14" s="105" t="str">
        <f t="shared" si="3"/>
        <v>N/A</v>
      </c>
    </row>
    <row r="15" spans="1:12" x14ac:dyDescent="0.2">
      <c r="A15" s="136" t="s">
        <v>945</v>
      </c>
      <c r="B15" s="7" t="s">
        <v>213</v>
      </c>
      <c r="C15" s="4">
        <v>1.3817326338</v>
      </c>
      <c r="D15" s="27" t="str">
        <f t="shared" si="0"/>
        <v>N/A</v>
      </c>
      <c r="E15" s="4">
        <v>0.18207081219999999</v>
      </c>
      <c r="F15" s="27" t="str">
        <f t="shared" si="1"/>
        <v>N/A</v>
      </c>
      <c r="G15" s="4">
        <v>2.0669920713000001</v>
      </c>
      <c r="H15" s="27" t="str">
        <f t="shared" si="2"/>
        <v>N/A</v>
      </c>
      <c r="I15" s="8">
        <v>-86.8</v>
      </c>
      <c r="J15" s="8">
        <v>1035</v>
      </c>
      <c r="K15" s="5" t="s">
        <v>213</v>
      </c>
      <c r="L15" s="105" t="str">
        <f t="shared" si="3"/>
        <v>N/A</v>
      </c>
    </row>
    <row r="16" spans="1:12" ht="12.75" customHeight="1" x14ac:dyDescent="0.2">
      <c r="A16" s="136" t="s">
        <v>946</v>
      </c>
      <c r="B16" s="7" t="s">
        <v>213</v>
      </c>
      <c r="C16" s="4">
        <v>25.049357613000002</v>
      </c>
      <c r="D16" s="27" t="str">
        <f t="shared" si="0"/>
        <v>N/A</v>
      </c>
      <c r="E16" s="4">
        <v>31.167101985999999</v>
      </c>
      <c r="F16" s="27" t="str">
        <f t="shared" si="1"/>
        <v>N/A</v>
      </c>
      <c r="G16" s="4">
        <v>29.136917361999998</v>
      </c>
      <c r="H16" s="27" t="str">
        <f t="shared" si="2"/>
        <v>N/A</v>
      </c>
      <c r="I16" s="8">
        <v>24.42</v>
      </c>
      <c r="J16" s="8">
        <v>-6.51</v>
      </c>
      <c r="K16" s="5" t="s">
        <v>213</v>
      </c>
      <c r="L16" s="105" t="str">
        <f t="shared" si="3"/>
        <v>N/A</v>
      </c>
    </row>
    <row r="17" spans="1:12" ht="12.75" customHeight="1" x14ac:dyDescent="0.2">
      <c r="A17" s="137" t="s">
        <v>947</v>
      </c>
      <c r="B17" s="7" t="s">
        <v>213</v>
      </c>
      <c r="C17" s="4">
        <v>56.688488057000001</v>
      </c>
      <c r="D17" s="27" t="str">
        <f t="shared" si="0"/>
        <v>N/A</v>
      </c>
      <c r="E17" s="4">
        <v>58.460832660000001</v>
      </c>
      <c r="F17" s="27" t="str">
        <f t="shared" si="1"/>
        <v>N/A</v>
      </c>
      <c r="G17" s="4">
        <v>53.896474091999998</v>
      </c>
      <c r="H17" s="27" t="str">
        <f t="shared" si="2"/>
        <v>N/A</v>
      </c>
      <c r="I17" s="8">
        <v>3.1259999999999999</v>
      </c>
      <c r="J17" s="8">
        <v>-7.81</v>
      </c>
      <c r="K17" s="5" t="s">
        <v>213</v>
      </c>
      <c r="L17" s="105" t="str">
        <f t="shared" si="3"/>
        <v>N/A</v>
      </c>
    </row>
    <row r="18" spans="1:12" ht="12.75" customHeight="1" x14ac:dyDescent="0.2">
      <c r="A18" s="137" t="s">
        <v>1704</v>
      </c>
      <c r="B18" s="7" t="s">
        <v>213</v>
      </c>
      <c r="C18" s="4">
        <v>30.086676278999999</v>
      </c>
      <c r="D18" s="27" t="str">
        <f t="shared" si="0"/>
        <v>N/A</v>
      </c>
      <c r="E18" s="4">
        <v>37.186530296000001</v>
      </c>
      <c r="F18" s="27" t="str">
        <f t="shared" si="1"/>
        <v>N/A</v>
      </c>
      <c r="G18" s="4">
        <v>35.395946111999997</v>
      </c>
      <c r="H18" s="27" t="str">
        <f t="shared" si="2"/>
        <v>N/A</v>
      </c>
      <c r="I18" s="8">
        <v>23.6</v>
      </c>
      <c r="J18" s="8">
        <v>-4.82</v>
      </c>
      <c r="K18" s="5" t="s">
        <v>213</v>
      </c>
      <c r="L18" s="105" t="str">
        <f t="shared" si="3"/>
        <v>N/A</v>
      </c>
    </row>
    <row r="19" spans="1:12" ht="12.75" customHeight="1" x14ac:dyDescent="0.2">
      <c r="A19" s="137" t="s">
        <v>948</v>
      </c>
      <c r="B19" s="7" t="s">
        <v>213</v>
      </c>
      <c r="C19" s="4">
        <v>25.83492322</v>
      </c>
      <c r="D19" s="27" t="str">
        <f t="shared" si="0"/>
        <v>N/A</v>
      </c>
      <c r="E19" s="4">
        <v>24.225022908</v>
      </c>
      <c r="F19" s="27" t="str">
        <f t="shared" si="1"/>
        <v>N/A</v>
      </c>
      <c r="G19" s="4">
        <v>27.909123505</v>
      </c>
      <c r="H19" s="27" t="str">
        <f t="shared" si="2"/>
        <v>N/A</v>
      </c>
      <c r="I19" s="8">
        <v>-6.23</v>
      </c>
      <c r="J19" s="8">
        <v>15.21</v>
      </c>
      <c r="K19" s="5" t="s">
        <v>213</v>
      </c>
      <c r="L19" s="105" t="str">
        <f t="shared" si="3"/>
        <v>N/A</v>
      </c>
    </row>
    <row r="20" spans="1:12" ht="12.75" customHeight="1" x14ac:dyDescent="0.2">
      <c r="A20" s="138" t="s">
        <v>132</v>
      </c>
      <c r="B20" s="1" t="s">
        <v>213</v>
      </c>
      <c r="C20" s="23">
        <v>355420</v>
      </c>
      <c r="D20" s="27" t="str">
        <f t="shared" si="0"/>
        <v>N/A</v>
      </c>
      <c r="E20" s="23">
        <v>277975</v>
      </c>
      <c r="F20" s="27" t="str">
        <f t="shared" si="1"/>
        <v>N/A</v>
      </c>
      <c r="G20" s="23">
        <v>199115</v>
      </c>
      <c r="H20" s="27" t="str">
        <f t="shared" si="2"/>
        <v>N/A</v>
      </c>
      <c r="I20" s="8">
        <v>-21.8</v>
      </c>
      <c r="J20" s="8">
        <v>-28.4</v>
      </c>
      <c r="K20" s="23" t="s">
        <v>213</v>
      </c>
      <c r="L20" s="105" t="str">
        <f t="shared" si="3"/>
        <v>N/A</v>
      </c>
    </row>
    <row r="21" spans="1:12" ht="12.75" customHeight="1" x14ac:dyDescent="0.2">
      <c r="A21" s="138" t="s">
        <v>133</v>
      </c>
      <c r="B21" s="30" t="s">
        <v>276</v>
      </c>
      <c r="C21" s="4">
        <v>2.6237934108999998</v>
      </c>
      <c r="D21" s="27" t="str">
        <f>IF($B21="N/A","N/A",IF(C21&gt;=2,"No",IF(C21&lt;0,"No","Yes")))</f>
        <v>No</v>
      </c>
      <c r="E21" s="4">
        <v>1.7005858005000001</v>
      </c>
      <c r="F21" s="27" t="str">
        <f>IF($B21="N/A","N/A",IF(E21&gt;=2,"No",IF(E21&lt;0,"No","Yes")))</f>
        <v>Yes</v>
      </c>
      <c r="G21" s="4">
        <v>1.1280502295999999</v>
      </c>
      <c r="H21" s="27" t="str">
        <f>IF($B21="N/A","N/A",IF(G21&gt;=2,"No",IF(G21&lt;0,"No","Yes")))</f>
        <v>Yes</v>
      </c>
      <c r="I21" s="8">
        <v>-35.200000000000003</v>
      </c>
      <c r="J21" s="8">
        <v>-33.700000000000003</v>
      </c>
      <c r="K21" s="5" t="s">
        <v>213</v>
      </c>
      <c r="L21" s="105" t="str">
        <f t="shared" si="3"/>
        <v>N/A</v>
      </c>
    </row>
    <row r="22" spans="1:12" ht="25.5" x14ac:dyDescent="0.2">
      <c r="A22" s="128" t="s">
        <v>134</v>
      </c>
      <c r="B22" s="30" t="s">
        <v>213</v>
      </c>
      <c r="C22" s="29">
        <v>296324351</v>
      </c>
      <c r="D22" s="27" t="str">
        <f t="shared" ref="D22:D27" si="4">IF($B22="N/A","N/A",IF(C22&gt;10,"No",IF(C22&lt;-10,"No","Yes")))</f>
        <v>N/A</v>
      </c>
      <c r="E22" s="29">
        <v>245105385</v>
      </c>
      <c r="F22" s="27" t="str">
        <f t="shared" ref="F22:F27" si="5">IF($B22="N/A","N/A",IF(E22&gt;10,"No",IF(E22&lt;-10,"No","Yes")))</f>
        <v>N/A</v>
      </c>
      <c r="G22" s="29">
        <v>180129881</v>
      </c>
      <c r="H22" s="27" t="str">
        <f t="shared" ref="H22:H27" si="6">IF($B22="N/A","N/A",IF(G22&gt;10,"No",IF(G22&lt;-10,"No","Yes")))</f>
        <v>N/A</v>
      </c>
      <c r="I22" s="8">
        <v>-17.3</v>
      </c>
      <c r="J22" s="8">
        <v>-26.5</v>
      </c>
      <c r="K22" s="5" t="s">
        <v>213</v>
      </c>
      <c r="L22" s="105" t="str">
        <f t="shared" si="3"/>
        <v>N/A</v>
      </c>
    </row>
    <row r="23" spans="1:12" ht="25.5" x14ac:dyDescent="0.2">
      <c r="A23" s="128" t="s">
        <v>1680</v>
      </c>
      <c r="B23" s="30" t="s">
        <v>213</v>
      </c>
      <c r="C23" s="29">
        <v>833.73009678999995</v>
      </c>
      <c r="D23" s="27" t="str">
        <f t="shared" si="4"/>
        <v>N/A</v>
      </c>
      <c r="E23" s="29">
        <v>881.75334112999997</v>
      </c>
      <c r="F23" s="27" t="str">
        <f t="shared" si="5"/>
        <v>N/A</v>
      </c>
      <c r="G23" s="29">
        <v>904.65249228000005</v>
      </c>
      <c r="H23" s="27" t="str">
        <f t="shared" si="6"/>
        <v>N/A</v>
      </c>
      <c r="I23" s="8">
        <v>5.76</v>
      </c>
      <c r="J23" s="8">
        <v>2.597</v>
      </c>
      <c r="K23" s="5" t="s">
        <v>213</v>
      </c>
      <c r="L23" s="105" t="str">
        <f t="shared" si="3"/>
        <v>N/A</v>
      </c>
    </row>
    <row r="24" spans="1:12" ht="12.75" customHeight="1" x14ac:dyDescent="0.2">
      <c r="A24" s="138" t="s">
        <v>135</v>
      </c>
      <c r="B24" s="22" t="s">
        <v>213</v>
      </c>
      <c r="C24" s="1">
        <v>263990</v>
      </c>
      <c r="D24" s="27" t="str">
        <f t="shared" si="4"/>
        <v>N/A</v>
      </c>
      <c r="E24" s="1">
        <v>223391</v>
      </c>
      <c r="F24" s="27" t="str">
        <f t="shared" si="5"/>
        <v>N/A</v>
      </c>
      <c r="G24" s="1">
        <v>193264</v>
      </c>
      <c r="H24" s="27" t="str">
        <f t="shared" si="6"/>
        <v>N/A</v>
      </c>
      <c r="I24" s="8">
        <v>-15.4</v>
      </c>
      <c r="J24" s="8">
        <v>-13.5</v>
      </c>
      <c r="K24" s="23" t="s">
        <v>213</v>
      </c>
      <c r="L24" s="105" t="str">
        <f t="shared" si="3"/>
        <v>N/A</v>
      </c>
    </row>
    <row r="25" spans="1:12" ht="12.75" customHeight="1" x14ac:dyDescent="0.2">
      <c r="A25" s="138" t="s">
        <v>136</v>
      </c>
      <c r="B25" s="22" t="s">
        <v>213</v>
      </c>
      <c r="C25" s="9">
        <v>1.948835807</v>
      </c>
      <c r="D25" s="27" t="str">
        <f t="shared" si="4"/>
        <v>N/A</v>
      </c>
      <c r="E25" s="9">
        <v>1.3666537011</v>
      </c>
      <c r="F25" s="27" t="str">
        <f t="shared" si="5"/>
        <v>N/A</v>
      </c>
      <c r="G25" s="9">
        <v>1.0949024411999999</v>
      </c>
      <c r="H25" s="27" t="str">
        <f t="shared" si="6"/>
        <v>N/A</v>
      </c>
      <c r="I25" s="8">
        <v>-29.9</v>
      </c>
      <c r="J25" s="8">
        <v>-19.899999999999999</v>
      </c>
      <c r="K25" s="5" t="s">
        <v>213</v>
      </c>
      <c r="L25" s="105" t="str">
        <f t="shared" si="3"/>
        <v>N/A</v>
      </c>
    </row>
    <row r="26" spans="1:12" ht="25.5" x14ac:dyDescent="0.2">
      <c r="A26" s="128" t="s">
        <v>137</v>
      </c>
      <c r="B26" s="22" t="s">
        <v>213</v>
      </c>
      <c r="C26" s="10">
        <v>249748383</v>
      </c>
      <c r="D26" s="27" t="str">
        <f t="shared" si="4"/>
        <v>N/A</v>
      </c>
      <c r="E26" s="10">
        <v>195482492</v>
      </c>
      <c r="F26" s="27" t="str">
        <f t="shared" si="5"/>
        <v>N/A</v>
      </c>
      <c r="G26" s="10">
        <v>177870709</v>
      </c>
      <c r="H26" s="27" t="str">
        <f t="shared" si="6"/>
        <v>N/A</v>
      </c>
      <c r="I26" s="8">
        <v>-21.7</v>
      </c>
      <c r="J26" s="8">
        <v>-9.01</v>
      </c>
      <c r="K26" s="5" t="s">
        <v>213</v>
      </c>
      <c r="L26" s="105" t="str">
        <f t="shared" si="3"/>
        <v>N/A</v>
      </c>
    </row>
    <row r="27" spans="1:12" ht="25.5" x14ac:dyDescent="0.2">
      <c r="A27" s="128" t="s">
        <v>949</v>
      </c>
      <c r="B27" s="22" t="s">
        <v>213</v>
      </c>
      <c r="C27" s="10">
        <v>946.05243758999995</v>
      </c>
      <c r="D27" s="27" t="str">
        <f t="shared" si="4"/>
        <v>N/A</v>
      </c>
      <c r="E27" s="10">
        <v>875.06878970000002</v>
      </c>
      <c r="F27" s="27" t="str">
        <f t="shared" si="5"/>
        <v>N/A</v>
      </c>
      <c r="G27" s="10">
        <v>920.35096552000005</v>
      </c>
      <c r="H27" s="27" t="str">
        <f t="shared" si="6"/>
        <v>N/A</v>
      </c>
      <c r="I27" s="8">
        <v>-7.5</v>
      </c>
      <c r="J27" s="8">
        <v>5.1749999999999998</v>
      </c>
      <c r="K27" s="5" t="s">
        <v>213</v>
      </c>
      <c r="L27" s="105" t="str">
        <f t="shared" si="3"/>
        <v>N/A</v>
      </c>
    </row>
    <row r="28" spans="1:12" x14ac:dyDescent="0.2">
      <c r="A28" s="138" t="s">
        <v>138</v>
      </c>
      <c r="B28" s="1" t="s">
        <v>213</v>
      </c>
      <c r="C28" s="23">
        <v>35047</v>
      </c>
      <c r="D28" s="27" t="str">
        <f>IF($B28="N/A","N/A",IF(C28&gt;10,"No",IF(C28&lt;-10,"No","Yes")))</f>
        <v>N/A</v>
      </c>
      <c r="E28" s="23">
        <v>1567</v>
      </c>
      <c r="F28" s="27" t="str">
        <f>IF($B28="N/A","N/A",IF(E28&gt;10,"No",IF(E28&lt;-10,"No","Yes")))</f>
        <v>N/A</v>
      </c>
      <c r="G28" s="23">
        <v>2248</v>
      </c>
      <c r="H28" s="27" t="str">
        <f>IF($B28="N/A","N/A",IF(G28&gt;10,"No",IF(G28&lt;-10,"No","Yes")))</f>
        <v>N/A</v>
      </c>
      <c r="I28" s="8">
        <v>-95.5</v>
      </c>
      <c r="J28" s="8">
        <v>43.46</v>
      </c>
      <c r="K28" s="23" t="s">
        <v>213</v>
      </c>
      <c r="L28" s="105" t="str">
        <f>IF(J28="Div by 0", "N/A", IF(K28="N/A","N/A", IF(J28&gt;VALUE(MID(K28,1,2)), "No", IF(J28&lt;-1*VALUE(MID(K28,1,2)), "No", "Yes"))))</f>
        <v>N/A</v>
      </c>
    </row>
    <row r="29" spans="1:12" x14ac:dyDescent="0.2">
      <c r="A29" s="128" t="s">
        <v>139</v>
      </c>
      <c r="B29" s="30" t="s">
        <v>213</v>
      </c>
      <c r="C29" s="4">
        <v>0.25872513549999998</v>
      </c>
      <c r="D29" s="27" t="str">
        <f>IF($B29="N/A","N/A",IF(C29&gt;10,"No",IF(C29&lt;-10,"No","Yes")))</f>
        <v>N/A</v>
      </c>
      <c r="E29" s="4">
        <v>9.5865381999999996E-3</v>
      </c>
      <c r="F29" s="27" t="str">
        <f>IF($B29="N/A","N/A",IF(E29&gt;10,"No",IF(E29&lt;-10,"No","Yes")))</f>
        <v>N/A</v>
      </c>
      <c r="G29" s="4">
        <v>1.27356398E-2</v>
      </c>
      <c r="H29" s="27" t="str">
        <f>IF($B29="N/A","N/A",IF(G29&gt;10,"No",IF(G29&lt;-10,"No","Yes")))</f>
        <v>N/A</v>
      </c>
      <c r="I29" s="8">
        <v>-96.3</v>
      </c>
      <c r="J29" s="8">
        <v>32.85</v>
      </c>
      <c r="K29" s="5" t="s">
        <v>213</v>
      </c>
      <c r="L29" s="105" t="str">
        <f>IF(J29="Div by 0", "N/A", IF(K29="N/A","N/A", IF(J29&gt;VALUE(MID(K29,1,2)), "No", IF(J29&lt;-1*VALUE(MID(K29,1,2)), "No", "Yes"))))</f>
        <v>N/A</v>
      </c>
    </row>
    <row r="30" spans="1:12" x14ac:dyDescent="0.2">
      <c r="A30" s="138" t="s">
        <v>140</v>
      </c>
      <c r="B30" s="23" t="s">
        <v>213</v>
      </c>
      <c r="C30" s="23">
        <v>589995</v>
      </c>
      <c r="D30" s="27" t="str">
        <f>IF($B30="N/A","N/A",IF(C30&gt;10,"No",IF(C30&lt;-10,"No","Yes")))</f>
        <v>N/A</v>
      </c>
      <c r="E30" s="23">
        <v>2869</v>
      </c>
      <c r="F30" s="27" t="str">
        <f>IF($B30="N/A","N/A",IF(E30&gt;10,"No",IF(E30&lt;-10,"No","Yes")))</f>
        <v>N/A</v>
      </c>
      <c r="G30" s="23">
        <v>3652</v>
      </c>
      <c r="H30" s="27" t="str">
        <f>IF($B30="N/A","N/A",IF(G30&gt;10,"No",IF(G30&lt;-10,"No","Yes")))</f>
        <v>N/A</v>
      </c>
      <c r="I30" s="8">
        <v>-99.5</v>
      </c>
      <c r="J30" s="8">
        <v>27.29</v>
      </c>
      <c r="K30" s="23" t="s">
        <v>213</v>
      </c>
      <c r="L30" s="105" t="str">
        <f>IF(J30="Div by 0", "N/A", IF(K30="N/A","N/A", IF(J30&gt;VALUE(MID(K30,1,2)), "No", IF(J30&lt;-1*VALUE(MID(K30,1,2)), "No", "Yes"))))</f>
        <v>N/A</v>
      </c>
    </row>
    <row r="31" spans="1:12" x14ac:dyDescent="0.2">
      <c r="A31" s="128" t="s">
        <v>141</v>
      </c>
      <c r="B31" s="22" t="s">
        <v>213</v>
      </c>
      <c r="C31" s="4">
        <v>4.3554808210999996</v>
      </c>
      <c r="D31" s="27" t="str">
        <f>IF($B31="N/A","N/A",IF(C31&gt;10,"No",IF(C31&lt;-10,"No","Yes")))</f>
        <v>N/A</v>
      </c>
      <c r="E31" s="4">
        <v>1.7551868599999999E-2</v>
      </c>
      <c r="F31" s="27" t="str">
        <f>IF($B31="N/A","N/A",IF(E31&gt;10,"No",IF(E31&lt;-10,"No","Yes")))</f>
        <v>N/A</v>
      </c>
      <c r="G31" s="4">
        <v>2.0689749300000001E-2</v>
      </c>
      <c r="H31" s="27" t="str">
        <f>IF($B31="N/A","N/A",IF(G31&gt;10,"No",IF(G31&lt;-10,"No","Yes")))</f>
        <v>N/A</v>
      </c>
      <c r="I31" s="8">
        <v>-99.6</v>
      </c>
      <c r="J31" s="8">
        <v>17.88</v>
      </c>
      <c r="K31" s="5" t="s">
        <v>213</v>
      </c>
      <c r="L31" s="105" t="str">
        <f>IF(J31="Div by 0", "N/A", IF(K31="N/A","N/A", IF(J31&gt;VALUE(MID(K31,1,2)), "No", IF(J31&lt;-1*VALUE(MID(K31,1,2)), "No", "Yes"))))</f>
        <v>N/A</v>
      </c>
    </row>
    <row r="32" spans="1:12" ht="12.75" customHeight="1" x14ac:dyDescent="0.2">
      <c r="A32" s="138" t="s">
        <v>142</v>
      </c>
      <c r="B32" s="1" t="s">
        <v>213</v>
      </c>
      <c r="C32" s="1">
        <v>186897.25</v>
      </c>
      <c r="D32" s="27" t="str">
        <f>IF($B32="N/A","N/A",IF(C32&gt;10,"No",IF(C32&lt;-10,"No","Yes")))</f>
        <v>N/A</v>
      </c>
      <c r="E32" s="1">
        <v>1321.5</v>
      </c>
      <c r="F32" s="27" t="str">
        <f>IF($B32="N/A","N/A",IF(E32&gt;10,"No",IF(E32&lt;-10,"No","Yes")))</f>
        <v>N/A</v>
      </c>
      <c r="G32" s="1">
        <v>1304.4166667</v>
      </c>
      <c r="H32" s="27" t="str">
        <f>IF($B32="N/A","N/A",IF(G32&gt;10,"No",IF(G32&lt;-10,"No","Yes")))</f>
        <v>N/A</v>
      </c>
      <c r="I32" s="8">
        <v>-99.3</v>
      </c>
      <c r="J32" s="8">
        <v>-1.29</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13</v>
      </c>
      <c r="F33" s="27" t="str">
        <f t="shared" ref="F33:F35" si="8">IF($B33="N/A","N/A",IF(E33&gt;10,"No",IF(E33&lt;-10,"No","Yes")))</f>
        <v>N/A</v>
      </c>
      <c r="G33" s="1">
        <v>15141780</v>
      </c>
      <c r="H33" s="27" t="str">
        <f t="shared" ref="H33:H35" si="9">IF($B33="N/A","N/A",IF(G33&gt;10,"No",IF(G33&lt;-10,"No","Yes")))</f>
        <v>N/A</v>
      </c>
      <c r="I33" s="8" t="s">
        <v>213</v>
      </c>
      <c r="J33" s="8">
        <v>116000000</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7.9538599999999998E-5</v>
      </c>
      <c r="F34" s="27" t="str">
        <f t="shared" si="8"/>
        <v>N/A</v>
      </c>
      <c r="G34" s="1">
        <v>85.793958356000005</v>
      </c>
      <c r="H34" s="27" t="str">
        <f t="shared" si="9"/>
        <v>N/A</v>
      </c>
      <c r="I34" s="8" t="s">
        <v>213</v>
      </c>
      <c r="J34" s="8">
        <v>108000000</v>
      </c>
      <c r="K34" s="1" t="s">
        <v>213</v>
      </c>
      <c r="L34" s="105" t="str">
        <f t="shared" si="10"/>
        <v>N/A</v>
      </c>
    </row>
    <row r="35" spans="1:12" ht="30.75" customHeight="1" x14ac:dyDescent="0.2">
      <c r="A35" s="144" t="s">
        <v>1723</v>
      </c>
      <c r="B35" s="121" t="s">
        <v>213</v>
      </c>
      <c r="C35" s="121" t="s">
        <v>213</v>
      </c>
      <c r="D35" s="145" t="str">
        <f t="shared" si="7"/>
        <v>N/A</v>
      </c>
      <c r="E35" s="121">
        <v>51640</v>
      </c>
      <c r="F35" s="145" t="str">
        <f t="shared" si="8"/>
        <v>N/A</v>
      </c>
      <c r="G35" s="121">
        <v>47484872167</v>
      </c>
      <c r="H35" s="145" t="str">
        <f t="shared" si="9"/>
        <v>N/A</v>
      </c>
      <c r="I35" s="146" t="s">
        <v>213</v>
      </c>
      <c r="J35" s="146">
        <v>91953564.099999994</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5"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1749</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13155569</v>
      </c>
      <c r="D6" s="27" t="str">
        <f>IF($B6="N/A","N/A",IF(C6&gt;10,"No",IF(C6&lt;-10,"No","Yes")))</f>
        <v>N/A</v>
      </c>
      <c r="E6" s="23">
        <v>16066296</v>
      </c>
      <c r="F6" s="27" t="str">
        <f>IF($B6="N/A","N/A",IF(E6&gt;10,"No",IF(E6&lt;-10,"No","Yes")))</f>
        <v>N/A</v>
      </c>
      <c r="G6" s="23">
        <v>17449890</v>
      </c>
      <c r="H6" s="27" t="str">
        <f>IF($B6="N/A","N/A",IF(G6&gt;10,"No",IF(G6&lt;-10,"No","Yes")))</f>
        <v>N/A</v>
      </c>
      <c r="I6" s="8">
        <v>22.13</v>
      </c>
      <c r="J6" s="8">
        <v>8.6120000000000001</v>
      </c>
      <c r="K6" s="31" t="s">
        <v>734</v>
      </c>
      <c r="L6" s="105" t="str">
        <f>IF(J6="Div by 0", "N/A", IF(K6="N/A","N/A", IF(J6&gt;VALUE(MID(K6,1,2)), "No", IF(J6&lt;-1*VALUE(MID(K6,1,2)), "No", "Yes"))))</f>
        <v>Yes</v>
      </c>
    </row>
    <row r="7" spans="1:14" x14ac:dyDescent="0.2">
      <c r="A7" s="138" t="s">
        <v>59</v>
      </c>
      <c r="B7" s="23" t="s">
        <v>213</v>
      </c>
      <c r="C7" s="23">
        <v>10379423.810000001</v>
      </c>
      <c r="D7" s="27" t="str">
        <f>IF($B7="N/A","N/A",IF(C7&gt;10,"No",IF(C7&lt;-10,"No","Yes")))</f>
        <v>N/A</v>
      </c>
      <c r="E7" s="23">
        <v>13051408.279999999</v>
      </c>
      <c r="F7" s="27" t="str">
        <f>IF($B7="N/A","N/A",IF(E7&gt;10,"No",IF(E7&lt;-10,"No","Yes")))</f>
        <v>N/A</v>
      </c>
      <c r="G7" s="23">
        <v>14302961.59</v>
      </c>
      <c r="H7" s="27" t="str">
        <f>IF($B7="N/A","N/A",IF(G7&gt;10,"No",IF(G7&lt;-10,"No","Yes")))</f>
        <v>N/A</v>
      </c>
      <c r="I7" s="8">
        <v>25.74</v>
      </c>
      <c r="J7" s="8">
        <v>9.5890000000000004</v>
      </c>
      <c r="K7" s="31" t="s">
        <v>735</v>
      </c>
      <c r="L7" s="105" t="str">
        <f>IF(J7="Div by 0", "N/A", IF(K7="N/A","N/A", IF(J7&gt;VALUE(MID(K7,1,2)), "No", IF(J7&lt;-1*VALUE(MID(K7,1,2)), "No", "Yes"))))</f>
        <v>Yes</v>
      </c>
    </row>
    <row r="8" spans="1:14" x14ac:dyDescent="0.2">
      <c r="A8" s="148" t="s">
        <v>143</v>
      </c>
      <c r="B8" s="23" t="s">
        <v>213</v>
      </c>
      <c r="C8" s="23">
        <v>1668851</v>
      </c>
      <c r="D8" s="27" t="str">
        <f>IF($B8="N/A","N/A",IF(C8&gt;10,"No",IF(C8&lt;-10,"No","Yes")))</f>
        <v>N/A</v>
      </c>
      <c r="E8" s="23">
        <v>1690021</v>
      </c>
      <c r="F8" s="27" t="str">
        <f>IF($B8="N/A","N/A",IF(E8&gt;10,"No",IF(E8&lt;-10,"No","Yes")))</f>
        <v>N/A</v>
      </c>
      <c r="G8" s="23">
        <v>1887235</v>
      </c>
      <c r="H8" s="27" t="str">
        <f>IF($B8="N/A","N/A",IF(G8&gt;10,"No",IF(G8&lt;-10,"No","Yes")))</f>
        <v>N/A</v>
      </c>
      <c r="I8" s="8">
        <v>1.2689999999999999</v>
      </c>
      <c r="J8" s="8">
        <v>11.67</v>
      </c>
      <c r="K8" s="23" t="s">
        <v>213</v>
      </c>
      <c r="L8" s="105" t="str">
        <f>IF(J8="Div by 0", "N/A", IF(K8="N/A","N/A", IF(J8&gt;VALUE(MID(K8,1,2)), "No", IF(J8&lt;-1*VALUE(MID(K8,1,2)), "No", "Yes"))))</f>
        <v>N/A</v>
      </c>
    </row>
    <row r="9" spans="1:14" x14ac:dyDescent="0.2">
      <c r="A9" s="138" t="s">
        <v>676</v>
      </c>
      <c r="B9" s="23" t="s">
        <v>213</v>
      </c>
      <c r="C9" s="23">
        <v>1605131</v>
      </c>
      <c r="D9" s="27" t="str">
        <f t="shared" ref="D9:D11" si="0">IF($B9="N/A","N/A",IF(C9&gt;10,"No",IF(C9&lt;-10,"No","Yes")))</f>
        <v>N/A</v>
      </c>
      <c r="E9" s="23">
        <v>1594406</v>
      </c>
      <c r="F9" s="27" t="str">
        <f t="shared" ref="F9:F11" si="1">IF($B9="N/A","N/A",IF(E9&gt;10,"No",IF(E9&lt;-10,"No","Yes")))</f>
        <v>N/A</v>
      </c>
      <c r="G9" s="23">
        <v>1761948</v>
      </c>
      <c r="H9" s="27" t="str">
        <f t="shared" ref="H9:H11" si="2">IF($B9="N/A","N/A",IF(G9&gt;10,"No",IF(G9&lt;-10,"No","Yes")))</f>
        <v>N/A</v>
      </c>
      <c r="I9" s="8">
        <v>-0.66800000000000004</v>
      </c>
      <c r="J9" s="8">
        <v>10.51</v>
      </c>
      <c r="K9" s="23" t="s">
        <v>213</v>
      </c>
      <c r="L9" s="105" t="str">
        <f t="shared" ref="L9:L11" si="3">IF(J9="Div by 0", "N/A", IF(K9="N/A","N/A", IF(J9&gt;VALUE(MID(K9,1,2)), "No", IF(J9&lt;-1*VALUE(MID(K9,1,2)), "No", "Yes"))))</f>
        <v>N/A</v>
      </c>
    </row>
    <row r="10" spans="1:14" x14ac:dyDescent="0.2">
      <c r="A10" s="138" t="s">
        <v>423</v>
      </c>
      <c r="B10" s="23" t="s">
        <v>213</v>
      </c>
      <c r="C10" s="23">
        <v>63720</v>
      </c>
      <c r="D10" s="27" t="str">
        <f t="shared" si="0"/>
        <v>N/A</v>
      </c>
      <c r="E10" s="23">
        <v>95615</v>
      </c>
      <c r="F10" s="27" t="str">
        <f t="shared" si="1"/>
        <v>N/A</v>
      </c>
      <c r="G10" s="23">
        <v>125287</v>
      </c>
      <c r="H10" s="27" t="str">
        <f t="shared" si="2"/>
        <v>N/A</v>
      </c>
      <c r="I10" s="8">
        <v>50.05</v>
      </c>
      <c r="J10" s="8">
        <v>31.03</v>
      </c>
      <c r="K10" s="23" t="s">
        <v>213</v>
      </c>
      <c r="L10" s="105" t="str">
        <f t="shared" si="3"/>
        <v>N/A</v>
      </c>
    </row>
    <row r="11" spans="1:14" x14ac:dyDescent="0.2">
      <c r="A11" s="138" t="s">
        <v>169</v>
      </c>
      <c r="B11" s="23" t="s">
        <v>213</v>
      </c>
      <c r="C11" s="4">
        <v>12.68550984</v>
      </c>
      <c r="D11" s="27" t="str">
        <f t="shared" si="0"/>
        <v>N/A</v>
      </c>
      <c r="E11" s="4">
        <v>10.519045585000001</v>
      </c>
      <c r="F11" s="27" t="str">
        <f t="shared" si="1"/>
        <v>N/A</v>
      </c>
      <c r="G11" s="4">
        <v>10.815168462000001</v>
      </c>
      <c r="H11" s="27" t="str">
        <f t="shared" si="2"/>
        <v>N/A</v>
      </c>
      <c r="I11" s="8">
        <v>-17.100000000000001</v>
      </c>
      <c r="J11" s="8">
        <v>2.8149999999999999</v>
      </c>
      <c r="K11" s="23" t="s">
        <v>213</v>
      </c>
      <c r="L11" s="105" t="str">
        <f t="shared" si="3"/>
        <v>N/A</v>
      </c>
    </row>
    <row r="12" spans="1:14" x14ac:dyDescent="0.2">
      <c r="A12" s="138" t="s">
        <v>144</v>
      </c>
      <c r="B12" s="23" t="s">
        <v>213</v>
      </c>
      <c r="C12" s="23">
        <v>992217.33333000005</v>
      </c>
      <c r="D12" s="27" t="str">
        <f>IF($B12="N/A","N/A",IF(C12&gt;10,"No",IF(C12&lt;-10,"No","Yes")))</f>
        <v>N/A</v>
      </c>
      <c r="E12" s="23">
        <v>1230891.5833000001</v>
      </c>
      <c r="F12" s="27" t="str">
        <f>IF($B12="N/A","N/A",IF(E12&gt;10,"No",IF(E12&lt;-10,"No","Yes")))</f>
        <v>N/A</v>
      </c>
      <c r="G12" s="23">
        <v>1282810.1666999999</v>
      </c>
      <c r="H12" s="27" t="str">
        <f>IF($B12="N/A","N/A",IF(G12&gt;10,"No",IF(G12&lt;-10,"No","Yes")))</f>
        <v>N/A</v>
      </c>
      <c r="I12" s="8">
        <v>24.05</v>
      </c>
      <c r="J12" s="8">
        <v>4.218</v>
      </c>
      <c r="K12" s="23" t="s">
        <v>213</v>
      </c>
      <c r="L12" s="105" t="str">
        <f>IF(J12="Div by 0", "N/A", IF(K12="N/A","N/A", IF(J12&gt;VALUE(MID(K12,1,2)), "No", IF(J12&lt;-1*VALUE(MID(K12,1,2)), "No", "Yes"))))</f>
        <v>N/A</v>
      </c>
    </row>
    <row r="13" spans="1:14" x14ac:dyDescent="0.2">
      <c r="A13" s="104" t="s">
        <v>364</v>
      </c>
      <c r="B13" s="43" t="s">
        <v>213</v>
      </c>
      <c r="C13" s="4">
        <v>69.200807658000002</v>
      </c>
      <c r="D13" s="40" t="str">
        <f>IF($B13="N/A","N/A",IF(C13&gt;=95,"Yes","No"))</f>
        <v>N/A</v>
      </c>
      <c r="E13" s="4">
        <v>75.394838985000007</v>
      </c>
      <c r="F13" s="40" t="str">
        <f>IF($B13="N/A","N/A",IF(E13&gt;=95,"Yes","No"))</f>
        <v>N/A</v>
      </c>
      <c r="G13" s="4">
        <v>80.359308854999995</v>
      </c>
      <c r="H13" s="27" t="str">
        <f>IF($B13="N/A","N/A",IF(G13&gt;=95,"Yes","No"))</f>
        <v>N/A</v>
      </c>
      <c r="I13" s="8">
        <v>8.9510000000000005</v>
      </c>
      <c r="J13" s="8">
        <v>6.585</v>
      </c>
      <c r="K13" s="28" t="s">
        <v>735</v>
      </c>
      <c r="L13" s="105" t="str">
        <f t="shared" ref="L13:L70" si="4">IF(J13="Div by 0", "N/A", IF(K13="N/A","N/A", IF(J13&gt;VALUE(MID(K13,1,2)), "No", IF(J13&lt;-1*VALUE(MID(K13,1,2)), "No", "Yes"))))</f>
        <v>Yes</v>
      </c>
    </row>
    <row r="14" spans="1:14" x14ac:dyDescent="0.2">
      <c r="A14" s="149" t="s">
        <v>365</v>
      </c>
      <c r="B14" s="43" t="s">
        <v>213</v>
      </c>
      <c r="C14" s="44">
        <v>30.799192342000001</v>
      </c>
      <c r="D14" s="45" t="str">
        <f>IF($B14="N/A","N/A",IF(C14&gt;10,"No",IF(C14&lt;-10,"No","Yes")))</f>
        <v>N/A</v>
      </c>
      <c r="E14" s="44">
        <v>24.605161015</v>
      </c>
      <c r="F14" s="40" t="str">
        <f>IF($B14="N/A","N/A",IF(E14&gt;95,"Yes","No"))</f>
        <v>N/A</v>
      </c>
      <c r="G14" s="44">
        <v>19.634221190000002</v>
      </c>
      <c r="H14" s="27" t="str">
        <f>IF($B14="N/A","N/A",IF(G14&gt;95,"Yes","No"))</f>
        <v>N/A</v>
      </c>
      <c r="I14" s="46">
        <v>-20.100000000000001</v>
      </c>
      <c r="J14" s="46">
        <v>-20.2</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6.4699548000000003E-3</v>
      </c>
      <c r="H15" s="48" t="str">
        <f t="shared" ref="H15:H21" si="7">IF($B15="N/A","N/A",IF(G15&gt;10,"No",IF(G15&lt;-10,"No","Yes")))</f>
        <v>N/A</v>
      </c>
      <c r="I15" s="46" t="s">
        <v>1750</v>
      </c>
      <c r="J15" s="46" t="s">
        <v>1750</v>
      </c>
      <c r="K15" s="47" t="s">
        <v>213</v>
      </c>
      <c r="L15" s="105" t="str">
        <f t="shared" si="4"/>
        <v>N/A</v>
      </c>
    </row>
    <row r="16" spans="1:14" s="34" customFormat="1" x14ac:dyDescent="0.2">
      <c r="A16" s="149" t="s">
        <v>367</v>
      </c>
      <c r="B16" s="43" t="s">
        <v>213</v>
      </c>
      <c r="C16" s="49">
        <v>4051809</v>
      </c>
      <c r="D16" s="50" t="str">
        <f t="shared" si="5"/>
        <v>N/A</v>
      </c>
      <c r="E16" s="49">
        <v>3953138</v>
      </c>
      <c r="F16" s="50" t="str">
        <f t="shared" si="6"/>
        <v>N/A</v>
      </c>
      <c r="G16" s="49">
        <v>3427279</v>
      </c>
      <c r="H16" s="48" t="str">
        <f t="shared" si="7"/>
        <v>N/A</v>
      </c>
      <c r="I16" s="46">
        <v>-2.44</v>
      </c>
      <c r="J16" s="46">
        <v>-13.3</v>
      </c>
      <c r="K16" s="47" t="s">
        <v>213</v>
      </c>
      <c r="L16" s="105" t="str">
        <f t="shared" si="4"/>
        <v>N/A</v>
      </c>
    </row>
    <row r="17" spans="1:14" s="34" customFormat="1" x14ac:dyDescent="0.2">
      <c r="A17" s="150" t="s">
        <v>368</v>
      </c>
      <c r="B17" s="43" t="s">
        <v>213</v>
      </c>
      <c r="C17" s="44">
        <v>30.799192342000001</v>
      </c>
      <c r="D17" s="48" t="str">
        <f t="shared" si="5"/>
        <v>N/A</v>
      </c>
      <c r="E17" s="44">
        <v>24.605161015</v>
      </c>
      <c r="F17" s="48" t="str">
        <f t="shared" si="6"/>
        <v>N/A</v>
      </c>
      <c r="G17" s="44">
        <v>19.640691145000002</v>
      </c>
      <c r="H17" s="48" t="str">
        <f t="shared" si="7"/>
        <v>N/A</v>
      </c>
      <c r="I17" s="46">
        <v>-20.100000000000001</v>
      </c>
      <c r="J17" s="46">
        <v>-20.2</v>
      </c>
      <c r="K17" s="47" t="s">
        <v>213</v>
      </c>
      <c r="L17" s="105" t="str">
        <f t="shared" si="4"/>
        <v>N/A</v>
      </c>
      <c r="M17" s="26"/>
      <c r="N17" s="26"/>
    </row>
    <row r="18" spans="1:14" x14ac:dyDescent="0.2">
      <c r="A18" s="149" t="s">
        <v>677</v>
      </c>
      <c r="B18" s="43" t="s">
        <v>213</v>
      </c>
      <c r="C18" s="44">
        <v>25.178482005999999</v>
      </c>
      <c r="D18" s="48" t="str">
        <f t="shared" si="5"/>
        <v>N/A</v>
      </c>
      <c r="E18" s="44">
        <v>24.084765064999999</v>
      </c>
      <c r="F18" s="48" t="str">
        <f t="shared" si="6"/>
        <v>N/A</v>
      </c>
      <c r="G18" s="44">
        <v>28.212030593000001</v>
      </c>
      <c r="H18" s="48" t="str">
        <f t="shared" si="7"/>
        <v>N/A</v>
      </c>
      <c r="I18" s="8">
        <v>-4.34</v>
      </c>
      <c r="J18" s="8">
        <v>17.14</v>
      </c>
      <c r="K18" s="47" t="s">
        <v>213</v>
      </c>
      <c r="L18" s="105" t="str">
        <f t="shared" si="4"/>
        <v>N/A</v>
      </c>
    </row>
    <row r="19" spans="1:14" x14ac:dyDescent="0.2">
      <c r="A19" s="149" t="s">
        <v>678</v>
      </c>
      <c r="B19" s="43" t="s">
        <v>213</v>
      </c>
      <c r="C19" s="44">
        <v>2.6706095967999999</v>
      </c>
      <c r="D19" s="48" t="str">
        <f t="shared" si="5"/>
        <v>N/A</v>
      </c>
      <c r="E19" s="44">
        <v>2.8177361883000001</v>
      </c>
      <c r="F19" s="48" t="str">
        <f t="shared" si="6"/>
        <v>N/A</v>
      </c>
      <c r="G19" s="44">
        <v>4.4564215519000001</v>
      </c>
      <c r="H19" s="48" t="str">
        <f t="shared" si="7"/>
        <v>N/A</v>
      </c>
      <c r="I19" s="8">
        <v>5.5090000000000003</v>
      </c>
      <c r="J19" s="8">
        <v>58.16</v>
      </c>
      <c r="K19" s="47" t="s">
        <v>213</v>
      </c>
      <c r="L19" s="105" t="str">
        <f t="shared" si="4"/>
        <v>N/A</v>
      </c>
    </row>
    <row r="20" spans="1:14" ht="25.5" x14ac:dyDescent="0.2">
      <c r="A20" s="149" t="s">
        <v>679</v>
      </c>
      <c r="B20" s="43" t="s">
        <v>213</v>
      </c>
      <c r="C20" s="44">
        <v>20.355377066999999</v>
      </c>
      <c r="D20" s="48" t="str">
        <f t="shared" si="5"/>
        <v>N/A</v>
      </c>
      <c r="E20" s="44">
        <v>21.847504438000001</v>
      </c>
      <c r="F20" s="48" t="str">
        <f t="shared" si="6"/>
        <v>N/A</v>
      </c>
      <c r="G20" s="44">
        <v>30.341562504999999</v>
      </c>
      <c r="H20" s="48" t="str">
        <f t="shared" si="7"/>
        <v>N/A</v>
      </c>
      <c r="I20" s="8">
        <v>7.33</v>
      </c>
      <c r="J20" s="8">
        <v>38.880000000000003</v>
      </c>
      <c r="K20" s="47" t="s">
        <v>213</v>
      </c>
      <c r="L20" s="105" t="str">
        <f t="shared" si="4"/>
        <v>N/A</v>
      </c>
    </row>
    <row r="21" spans="1:14" ht="25.5" x14ac:dyDescent="0.2">
      <c r="A21" s="149" t="s">
        <v>680</v>
      </c>
      <c r="B21" s="43" t="s">
        <v>213</v>
      </c>
      <c r="C21" s="44">
        <v>67.618216950000004</v>
      </c>
      <c r="D21" s="48" t="str">
        <f t="shared" si="5"/>
        <v>N/A</v>
      </c>
      <c r="E21" s="44">
        <v>64.426867971999997</v>
      </c>
      <c r="F21" s="48" t="str">
        <f t="shared" si="6"/>
        <v>N/A</v>
      </c>
      <c r="G21" s="44">
        <v>48.861151952</v>
      </c>
      <c r="H21" s="48" t="str">
        <f t="shared" si="7"/>
        <v>N/A</v>
      </c>
      <c r="I21" s="8">
        <v>-4.72</v>
      </c>
      <c r="J21" s="8">
        <v>-24.2</v>
      </c>
      <c r="K21" s="47" t="s">
        <v>213</v>
      </c>
      <c r="L21" s="105" t="str">
        <f t="shared" si="4"/>
        <v>N/A</v>
      </c>
    </row>
    <row r="22" spans="1:14" x14ac:dyDescent="0.2">
      <c r="A22" s="128" t="s">
        <v>1687</v>
      </c>
      <c r="B22" s="30" t="s">
        <v>217</v>
      </c>
      <c r="C22" s="1">
        <v>0</v>
      </c>
      <c r="D22" s="27" t="str">
        <f>IF($B22="N/A","N/A",IF(C22&gt;0,"No",IF(C22&lt;0,"No","Yes")))</f>
        <v>Yes</v>
      </c>
      <c r="E22" s="1">
        <v>0</v>
      </c>
      <c r="F22" s="27" t="str">
        <f>IF($B22="N/A","N/A",IF(E22&gt;0,"No",IF(E22&lt;0,"No","Yes")))</f>
        <v>Yes</v>
      </c>
      <c r="G22" s="1">
        <v>217960</v>
      </c>
      <c r="H22" s="27" t="str">
        <f>IF($B22="N/A","N/A",IF(G22&gt;0,"No",IF(G22&lt;0,"No","Yes")))</f>
        <v>No</v>
      </c>
      <c r="I22" s="8" t="s">
        <v>1750</v>
      </c>
      <c r="J22" s="8" t="s">
        <v>1750</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2.5327724129</v>
      </c>
      <c r="H23" s="27" t="str">
        <f>IF($B23="N/A","N/A",IF(G23&gt;=10,"No",IF(G23&lt;0,"No","Yes")))</f>
        <v>Yes</v>
      </c>
      <c r="I23" s="8" t="s">
        <v>1750</v>
      </c>
      <c r="J23" s="8" t="s">
        <v>1750</v>
      </c>
      <c r="K23" s="28" t="s">
        <v>213</v>
      </c>
      <c r="L23" s="105" t="str">
        <f t="shared" si="4"/>
        <v>N/A</v>
      </c>
    </row>
    <row r="24" spans="1:14" x14ac:dyDescent="0.2">
      <c r="A24" s="128" t="s">
        <v>424</v>
      </c>
      <c r="B24" s="22" t="s">
        <v>213</v>
      </c>
      <c r="C24" s="9" t="s">
        <v>1750</v>
      </c>
      <c r="D24" s="48" t="str">
        <f t="shared" ref="D24:D27" si="8">IF($B24="N/A","N/A",IF(C24&gt;10,"No",IF(C24&lt;-10,"No","Yes")))</f>
        <v>N/A</v>
      </c>
      <c r="E24" s="9" t="s">
        <v>1750</v>
      </c>
      <c r="F24" s="27" t="str">
        <f t="shared" ref="F24:F27" si="9">IF($B24="N/A","N/A",IF(E24&gt;10,"No",IF(E24&lt;-10,"No","Yes")))</f>
        <v>N/A</v>
      </c>
      <c r="G24" s="9">
        <v>16.208034101999999</v>
      </c>
      <c r="H24" s="27" t="str">
        <f t="shared" ref="H24:H27" si="10">IF($B24="N/A","N/A",IF(G24&gt;10,"No",IF(G24&lt;-10,"No","Yes")))</f>
        <v>N/A</v>
      </c>
      <c r="I24" s="8" t="s">
        <v>1750</v>
      </c>
      <c r="J24" s="8" t="s">
        <v>1750</v>
      </c>
      <c r="K24" s="28" t="s">
        <v>213</v>
      </c>
      <c r="L24" s="105" t="str">
        <f t="shared" si="4"/>
        <v>N/A</v>
      </c>
    </row>
    <row r="25" spans="1:14" x14ac:dyDescent="0.2">
      <c r="A25" s="128" t="s">
        <v>425</v>
      </c>
      <c r="B25" s="22" t="s">
        <v>213</v>
      </c>
      <c r="C25" s="9" t="s">
        <v>1750</v>
      </c>
      <c r="D25" s="48" t="str">
        <f t="shared" si="8"/>
        <v>N/A</v>
      </c>
      <c r="E25" s="9" t="s">
        <v>1750</v>
      </c>
      <c r="F25" s="27" t="str">
        <f t="shared" si="9"/>
        <v>N/A</v>
      </c>
      <c r="G25" s="9">
        <v>2.0363556999999999E-3</v>
      </c>
      <c r="H25" s="27" t="str">
        <f t="shared" si="10"/>
        <v>N/A</v>
      </c>
      <c r="I25" s="8" t="s">
        <v>1750</v>
      </c>
      <c r="J25" s="8" t="s">
        <v>1750</v>
      </c>
      <c r="K25" s="28" t="s">
        <v>213</v>
      </c>
      <c r="L25" s="105" t="str">
        <f t="shared" si="4"/>
        <v>N/A</v>
      </c>
    </row>
    <row r="26" spans="1:14" x14ac:dyDescent="0.2">
      <c r="A26" s="128" t="s">
        <v>421</v>
      </c>
      <c r="B26" s="22" t="s">
        <v>213</v>
      </c>
      <c r="C26" s="9" t="s">
        <v>1750</v>
      </c>
      <c r="D26" s="48" t="str">
        <f t="shared" si="8"/>
        <v>N/A</v>
      </c>
      <c r="E26" s="9" t="s">
        <v>1750</v>
      </c>
      <c r="F26" s="27" t="str">
        <f t="shared" si="9"/>
        <v>N/A</v>
      </c>
      <c r="G26" s="9">
        <v>2.8314395225000002</v>
      </c>
      <c r="H26" s="27" t="str">
        <f t="shared" si="10"/>
        <v>N/A</v>
      </c>
      <c r="I26" s="8" t="s">
        <v>1750</v>
      </c>
      <c r="J26" s="8" t="s">
        <v>1750</v>
      </c>
      <c r="K26" s="28" t="s">
        <v>213</v>
      </c>
      <c r="L26" s="105" t="str">
        <f t="shared" si="4"/>
        <v>N/A</v>
      </c>
    </row>
    <row r="27" spans="1:14" x14ac:dyDescent="0.2">
      <c r="A27" s="128" t="s">
        <v>422</v>
      </c>
      <c r="B27" s="22" t="s">
        <v>213</v>
      </c>
      <c r="C27" s="9" t="s">
        <v>1750</v>
      </c>
      <c r="D27" s="48" t="str">
        <f t="shared" si="8"/>
        <v>N/A</v>
      </c>
      <c r="E27" s="9" t="s">
        <v>1750</v>
      </c>
      <c r="F27" s="27" t="str">
        <f t="shared" si="9"/>
        <v>N/A</v>
      </c>
      <c r="G27" s="9">
        <v>51.794934452</v>
      </c>
      <c r="H27" s="27" t="str">
        <f t="shared" si="10"/>
        <v>N/A</v>
      </c>
      <c r="I27" s="8" t="s">
        <v>1750</v>
      </c>
      <c r="J27" s="8" t="s">
        <v>1750</v>
      </c>
      <c r="K27" s="28" t="s">
        <v>213</v>
      </c>
      <c r="L27" s="105" t="str">
        <f t="shared" si="4"/>
        <v>N/A</v>
      </c>
    </row>
    <row r="28" spans="1:14" x14ac:dyDescent="0.2">
      <c r="A28" s="128" t="s">
        <v>950</v>
      </c>
      <c r="B28" s="22" t="s">
        <v>213</v>
      </c>
      <c r="C28" s="44">
        <v>11.624765147</v>
      </c>
      <c r="D28" s="48" t="str">
        <f>IF($B28="N/A","N/A",IF(C28&gt;10,"No",IF(C28&lt;-10,"No","Yes")))</f>
        <v>N/A</v>
      </c>
      <c r="E28" s="44">
        <v>10.535247203000001</v>
      </c>
      <c r="F28" s="48" t="str">
        <f>IF($B28="N/A","N/A",IF(E28&gt;10,"No",IF(E28&lt;-10,"No","Yes")))</f>
        <v>N/A</v>
      </c>
      <c r="G28" s="44">
        <v>11.790240512</v>
      </c>
      <c r="H28" s="48" t="str">
        <f>IF($B28="N/A","N/A",IF(G28&gt;10,"No",IF(G28&lt;-10,"No","Yes")))</f>
        <v>N/A</v>
      </c>
      <c r="I28" s="8">
        <v>-9.3699999999999992</v>
      </c>
      <c r="J28" s="8">
        <v>11.91</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99.543091676000003</v>
      </c>
      <c r="H30" s="27" t="str">
        <f>IF($B30="N/A","N/A",IF(G30&gt;=98,"Yes","No"))</f>
        <v>Yes</v>
      </c>
      <c r="I30" s="8">
        <v>0</v>
      </c>
      <c r="J30" s="8">
        <v>-0.45700000000000002</v>
      </c>
      <c r="K30" s="28" t="s">
        <v>735</v>
      </c>
      <c r="L30" s="105" t="str">
        <f t="shared" si="4"/>
        <v>Yes</v>
      </c>
    </row>
    <row r="31" spans="1:14" x14ac:dyDescent="0.2">
      <c r="A31" s="128" t="s">
        <v>18</v>
      </c>
      <c r="B31" s="30" t="s">
        <v>277</v>
      </c>
      <c r="C31" s="9">
        <v>99.935935876000002</v>
      </c>
      <c r="D31" s="27" t="str">
        <f>IF($B31="N/A","N/A",IF(C31&gt;=95,"Yes","No"))</f>
        <v>Yes</v>
      </c>
      <c r="E31" s="9">
        <v>99.545757155000004</v>
      </c>
      <c r="F31" s="27" t="str">
        <f>IF($B31="N/A","N/A",IF(E31&gt;=95,"Yes","No"))</f>
        <v>Yes</v>
      </c>
      <c r="G31" s="9">
        <v>99.796955740000001</v>
      </c>
      <c r="H31" s="27" t="str">
        <f>IF($B31="N/A","N/A",IF(G31&gt;=95,"Yes","No"))</f>
        <v>Yes</v>
      </c>
      <c r="I31" s="8">
        <v>-0.39</v>
      </c>
      <c r="J31" s="8">
        <v>0.25230000000000002</v>
      </c>
      <c r="K31" s="28" t="s">
        <v>735</v>
      </c>
      <c r="L31" s="105" t="str">
        <f t="shared" si="4"/>
        <v>Yes</v>
      </c>
    </row>
    <row r="32" spans="1:14" x14ac:dyDescent="0.2">
      <c r="A32" s="128" t="s">
        <v>23</v>
      </c>
      <c r="B32" s="22" t="s">
        <v>213</v>
      </c>
      <c r="C32" s="9">
        <v>18.446856993000001</v>
      </c>
      <c r="D32" s="27" t="str">
        <f t="shared" ref="D32:D37" si="11">IF($B32="N/A","N/A",IF(C32&gt;10,"No",IF(C32&lt;-10,"No","Yes")))</f>
        <v>N/A</v>
      </c>
      <c r="E32" s="9">
        <v>19.944870927</v>
      </c>
      <c r="F32" s="27" t="str">
        <f t="shared" ref="F32:F37" si="12">IF($B32="N/A","N/A",IF(E32&gt;10,"No",IF(E32&lt;-10,"No","Yes")))</f>
        <v>N/A</v>
      </c>
      <c r="G32" s="9">
        <v>22.587196824999999</v>
      </c>
      <c r="H32" s="27" t="str">
        <f t="shared" ref="H32:H37" si="13">IF($B32="N/A","N/A",IF(G32&gt;10,"No",IF(G32&lt;-10,"No","Yes")))</f>
        <v>N/A</v>
      </c>
      <c r="I32" s="8">
        <v>8.1210000000000004</v>
      </c>
      <c r="J32" s="8">
        <v>13.25</v>
      </c>
      <c r="K32" s="28" t="s">
        <v>735</v>
      </c>
      <c r="L32" s="105" t="str">
        <f t="shared" si="4"/>
        <v>No</v>
      </c>
    </row>
    <row r="33" spans="1:12" x14ac:dyDescent="0.2">
      <c r="A33" s="128" t="s">
        <v>24</v>
      </c>
      <c r="B33" s="22" t="s">
        <v>213</v>
      </c>
      <c r="C33" s="9">
        <v>7.9247351444999996</v>
      </c>
      <c r="D33" s="27" t="str">
        <f t="shared" si="11"/>
        <v>N/A</v>
      </c>
      <c r="E33" s="9">
        <v>7.8954912819</v>
      </c>
      <c r="F33" s="27" t="str">
        <f t="shared" si="12"/>
        <v>N/A</v>
      </c>
      <c r="G33" s="9">
        <v>7.5753256896999996</v>
      </c>
      <c r="H33" s="27" t="str">
        <f t="shared" si="13"/>
        <v>N/A</v>
      </c>
      <c r="I33" s="8">
        <v>-0.36899999999999999</v>
      </c>
      <c r="J33" s="8">
        <v>-4.0599999999999996</v>
      </c>
      <c r="K33" s="28" t="s">
        <v>735</v>
      </c>
      <c r="L33" s="105" t="str">
        <f t="shared" si="4"/>
        <v>Yes</v>
      </c>
    </row>
    <row r="34" spans="1:12" x14ac:dyDescent="0.2">
      <c r="A34" s="128" t="s">
        <v>25</v>
      </c>
      <c r="B34" s="22" t="s">
        <v>213</v>
      </c>
      <c r="C34" s="9">
        <v>0.44447336329999998</v>
      </c>
      <c r="D34" s="27" t="str">
        <f t="shared" si="11"/>
        <v>N/A</v>
      </c>
      <c r="E34" s="9">
        <v>0.44380484460000003</v>
      </c>
      <c r="F34" s="27" t="str">
        <f t="shared" si="12"/>
        <v>N/A</v>
      </c>
      <c r="G34" s="9">
        <v>0.42672475300000001</v>
      </c>
      <c r="H34" s="27" t="str">
        <f t="shared" si="13"/>
        <v>N/A</v>
      </c>
      <c r="I34" s="8">
        <v>-0.15</v>
      </c>
      <c r="J34" s="8">
        <v>-3.85</v>
      </c>
      <c r="K34" s="28" t="s">
        <v>735</v>
      </c>
      <c r="L34" s="105" t="str">
        <f t="shared" si="4"/>
        <v>Yes</v>
      </c>
    </row>
    <row r="35" spans="1:12" x14ac:dyDescent="0.2">
      <c r="A35" s="128" t="s">
        <v>26</v>
      </c>
      <c r="B35" s="30" t="s">
        <v>213</v>
      </c>
      <c r="C35" s="9">
        <v>5.0886890562999998</v>
      </c>
      <c r="D35" s="7" t="str">
        <f t="shared" si="11"/>
        <v>N/A</v>
      </c>
      <c r="E35" s="9">
        <v>5.8933309831000003</v>
      </c>
      <c r="F35" s="7" t="str">
        <f t="shared" si="12"/>
        <v>N/A</v>
      </c>
      <c r="G35" s="9">
        <v>6.3502176805000001</v>
      </c>
      <c r="H35" s="7" t="str">
        <f t="shared" si="13"/>
        <v>N/A</v>
      </c>
      <c r="I35" s="8">
        <v>15.81</v>
      </c>
      <c r="J35" s="8">
        <v>7.7530000000000001</v>
      </c>
      <c r="K35" s="30" t="s">
        <v>213</v>
      </c>
      <c r="L35" s="105" t="str">
        <f t="shared" si="4"/>
        <v>N/A</v>
      </c>
    </row>
    <row r="36" spans="1:12" x14ac:dyDescent="0.2">
      <c r="A36" s="128" t="s">
        <v>60</v>
      </c>
      <c r="B36" s="30" t="s">
        <v>213</v>
      </c>
      <c r="C36" s="9">
        <v>3.5704498984000002</v>
      </c>
      <c r="D36" s="7" t="str">
        <f t="shared" si="11"/>
        <v>N/A</v>
      </c>
      <c r="E36" s="9">
        <v>4.6010231604999996</v>
      </c>
      <c r="F36" s="7" t="str">
        <f t="shared" si="12"/>
        <v>N/A</v>
      </c>
      <c r="G36" s="9">
        <v>4.9503005463000003</v>
      </c>
      <c r="H36" s="7" t="str">
        <f t="shared" si="13"/>
        <v>N/A</v>
      </c>
      <c r="I36" s="8">
        <v>28.86</v>
      </c>
      <c r="J36" s="8">
        <v>7.5910000000000002</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1750</v>
      </c>
      <c r="J37" s="8" t="s">
        <v>1750</v>
      </c>
      <c r="K37" s="30" t="s">
        <v>213</v>
      </c>
      <c r="L37" s="105" t="str">
        <f t="shared" si="4"/>
        <v>N/A</v>
      </c>
    </row>
    <row r="38" spans="1:12" x14ac:dyDescent="0.2">
      <c r="A38" s="128" t="s">
        <v>62</v>
      </c>
      <c r="B38" s="30" t="s">
        <v>278</v>
      </c>
      <c r="C38" s="9">
        <v>64.524795545000003</v>
      </c>
      <c r="D38" s="7" t="str">
        <f>IF($B38="N/A","N/A",IF(C38&gt;=5,"No",IF(C38&lt;0,"No","Yes")))</f>
        <v>No</v>
      </c>
      <c r="E38" s="9">
        <v>61.221478802999997</v>
      </c>
      <c r="F38" s="7" t="str">
        <f>IF($B38="N/A","N/A",IF(E38&gt;=5,"No",IF(E38&lt;0,"No","Yes")))</f>
        <v>No</v>
      </c>
      <c r="G38" s="9">
        <v>58.110234505999998</v>
      </c>
      <c r="H38" s="7" t="str">
        <f>IF($B38="N/A","N/A",IF(G38&gt;=5,"No",IF(G38&lt;0,"No","Yes")))</f>
        <v>No</v>
      </c>
      <c r="I38" s="8">
        <v>-5.12</v>
      </c>
      <c r="J38" s="8">
        <v>-5.08</v>
      </c>
      <c r="K38" s="28" t="s">
        <v>735</v>
      </c>
      <c r="L38" s="105" t="str">
        <f t="shared" si="4"/>
        <v>Yes</v>
      </c>
    </row>
    <row r="39" spans="1:12" x14ac:dyDescent="0.2">
      <c r="A39" s="128" t="s">
        <v>63</v>
      </c>
      <c r="B39" s="30" t="s">
        <v>213</v>
      </c>
      <c r="C39" s="9">
        <v>55.120671709</v>
      </c>
      <c r="D39" s="7" t="str">
        <f>IF($B39="N/A","N/A",IF(C39&gt;10,"No",IF(C39&lt;-10,"No","Yes")))</f>
        <v>N/A</v>
      </c>
      <c r="E39" s="9">
        <v>50.413835274</v>
      </c>
      <c r="F39" s="7" t="str">
        <f>IF($B39="N/A","N/A",IF(E39&gt;10,"No",IF(E39&lt;-10,"No","Yes")))</f>
        <v>N/A</v>
      </c>
      <c r="G39" s="9">
        <v>49.256224537999998</v>
      </c>
      <c r="H39" s="7" t="str">
        <f>IF($B39="N/A","N/A",IF(G39&gt;10,"No",IF(G39&lt;-10,"No","Yes")))</f>
        <v>N/A</v>
      </c>
      <c r="I39" s="8">
        <v>-8.5399999999999991</v>
      </c>
      <c r="J39" s="8">
        <v>-2.2999999999999998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94.51136262</v>
      </c>
      <c r="H40" s="7" t="str">
        <f>IF($B40="N/A","N/A",IF(G40&gt;10,"No",IF(G40&lt;-10,"No","Yes")))</f>
        <v>N/A</v>
      </c>
      <c r="I40" s="8">
        <v>0</v>
      </c>
      <c r="J40" s="8">
        <v>-5.49</v>
      </c>
      <c r="K40" s="28" t="s">
        <v>735</v>
      </c>
      <c r="L40" s="105" t="str">
        <f t="shared" si="4"/>
        <v>Yes</v>
      </c>
    </row>
    <row r="41" spans="1:12" x14ac:dyDescent="0.2">
      <c r="A41" s="104" t="s">
        <v>19</v>
      </c>
      <c r="B41" s="22" t="s">
        <v>281</v>
      </c>
      <c r="C41" s="4">
        <v>2.3191623258999998</v>
      </c>
      <c r="D41" s="27" t="str">
        <f>IF($B41="N/A","N/A",IF(C41&gt;8,"No",IF(C41&lt;2,"No","Yes")))</f>
        <v>Yes</v>
      </c>
      <c r="E41" s="4">
        <v>1.9256460853999999</v>
      </c>
      <c r="F41" s="27" t="str">
        <f>IF($B41="N/A","N/A",IF(E41&gt;8,"No",IF(E41&lt;2,"No","Yes")))</f>
        <v>No</v>
      </c>
      <c r="G41" s="4">
        <v>2.0585459278</v>
      </c>
      <c r="H41" s="27" t="str">
        <f>IF($B41="N/A","N/A",IF(G41&gt;8,"No",IF(G41&lt;2,"No","Yes")))</f>
        <v>Yes</v>
      </c>
      <c r="I41" s="8">
        <v>-17</v>
      </c>
      <c r="J41" s="8">
        <v>6.9020000000000001</v>
      </c>
      <c r="K41" s="28" t="s">
        <v>735</v>
      </c>
      <c r="L41" s="105" t="str">
        <f t="shared" si="4"/>
        <v>Yes</v>
      </c>
    </row>
    <row r="42" spans="1:12" x14ac:dyDescent="0.2">
      <c r="A42" s="104" t="s">
        <v>170</v>
      </c>
      <c r="B42" s="22" t="s">
        <v>213</v>
      </c>
      <c r="C42" s="4">
        <v>11.689034507000001</v>
      </c>
      <c r="D42" s="7" t="str">
        <f t="shared" ref="D42:D49" si="14">IF($B42="N/A","N/A",IF(C42&gt;10,"No",IF(C42&lt;-10,"No","Yes")))</f>
        <v>N/A</v>
      </c>
      <c r="E42" s="4">
        <v>9.6436913648000004</v>
      </c>
      <c r="F42" s="7" t="str">
        <f t="shared" ref="F42:F49" si="15">IF($B42="N/A","N/A",IF(E42&gt;10,"No",IF(E42&lt;-10,"No","Yes")))</f>
        <v>N/A</v>
      </c>
      <c r="G42" s="4">
        <v>9.3922024722999993</v>
      </c>
      <c r="H42" s="7" t="str">
        <f t="shared" ref="H42:H49" si="16">IF($B42="N/A","N/A",IF(G42&gt;10,"No",IF(G42&lt;-10,"No","Yes")))</f>
        <v>N/A</v>
      </c>
      <c r="I42" s="8">
        <v>-17.5</v>
      </c>
      <c r="J42" s="8">
        <v>-2.61</v>
      </c>
      <c r="K42" s="28" t="s">
        <v>735</v>
      </c>
      <c r="L42" s="105" t="str">
        <f>IF(J42="Div by 0", "N/A", IF(OR(J42="N/A",K42="N/A"),"N/A", IF(J42&gt;VALUE(MID(K42,1,2)), "No", IF(J42&lt;-1*VALUE(MID(K42,1,2)), "No", "Yes"))))</f>
        <v>Yes</v>
      </c>
    </row>
    <row r="43" spans="1:12" x14ac:dyDescent="0.2">
      <c r="A43" s="104" t="s">
        <v>171</v>
      </c>
      <c r="B43" s="22" t="s">
        <v>213</v>
      </c>
      <c r="C43" s="4">
        <v>28.040588742000001</v>
      </c>
      <c r="D43" s="7" t="str">
        <f t="shared" si="14"/>
        <v>N/A</v>
      </c>
      <c r="E43" s="4">
        <v>24.335802103999999</v>
      </c>
      <c r="F43" s="7" t="str">
        <f t="shared" si="15"/>
        <v>N/A</v>
      </c>
      <c r="G43" s="4">
        <v>23.217624868000001</v>
      </c>
      <c r="H43" s="7" t="str">
        <f t="shared" si="16"/>
        <v>N/A</v>
      </c>
      <c r="I43" s="8">
        <v>-13.2</v>
      </c>
      <c r="J43" s="8">
        <v>-4.59</v>
      </c>
      <c r="K43" s="28" t="s">
        <v>735</v>
      </c>
      <c r="L43" s="105" t="str">
        <f>IF(J43="Div by 0", "N/A", IF(OR(J43="N/A",K43="N/A"),"N/A", IF(J43&gt;VALUE(MID(K43,1,2)), "No", IF(J43&lt;-1*VALUE(MID(K43,1,2)), "No", "Yes"))))</f>
        <v>Yes</v>
      </c>
    </row>
    <row r="44" spans="1:12" x14ac:dyDescent="0.2">
      <c r="A44" s="104" t="s">
        <v>172</v>
      </c>
      <c r="B44" s="22" t="s">
        <v>213</v>
      </c>
      <c r="C44" s="4">
        <v>4.7919326028000002</v>
      </c>
      <c r="D44" s="7" t="str">
        <f t="shared" si="14"/>
        <v>N/A</v>
      </c>
      <c r="E44" s="4">
        <v>4.3256329896999999</v>
      </c>
      <c r="F44" s="7" t="str">
        <f t="shared" si="15"/>
        <v>N/A</v>
      </c>
      <c r="G44" s="4">
        <v>4.1259113954000002</v>
      </c>
      <c r="H44" s="7" t="str">
        <f t="shared" si="16"/>
        <v>N/A</v>
      </c>
      <c r="I44" s="8">
        <v>-9.73</v>
      </c>
      <c r="J44" s="8">
        <v>-4.62</v>
      </c>
      <c r="K44" s="28" t="s">
        <v>735</v>
      </c>
      <c r="L44" s="105" t="str">
        <f t="shared" ref="L44:L53" si="17">IF(J44="Div by 0", "N/A", IF(OR(J44="N/A",K44="N/A"),"N/A", IF(J44&gt;VALUE(MID(K44,1,2)), "No", IF(J44&lt;-1*VALUE(MID(K44,1,2)), "No", "Yes"))))</f>
        <v>Yes</v>
      </c>
    </row>
    <row r="45" spans="1:12" x14ac:dyDescent="0.2">
      <c r="A45" s="104" t="s">
        <v>173</v>
      </c>
      <c r="B45" s="22" t="s">
        <v>213</v>
      </c>
      <c r="C45" s="4">
        <v>33.901019409</v>
      </c>
      <c r="D45" s="7" t="str">
        <f t="shared" si="14"/>
        <v>N/A</v>
      </c>
      <c r="E45" s="4">
        <v>36.163861291000003</v>
      </c>
      <c r="F45" s="7" t="str">
        <f t="shared" si="15"/>
        <v>N/A</v>
      </c>
      <c r="G45" s="4">
        <v>36.667961804000001</v>
      </c>
      <c r="H45" s="7" t="str">
        <f t="shared" si="16"/>
        <v>N/A</v>
      </c>
      <c r="I45" s="8">
        <v>6.6749999999999998</v>
      </c>
      <c r="J45" s="8">
        <v>1.3939999999999999</v>
      </c>
      <c r="K45" s="28" t="s">
        <v>735</v>
      </c>
      <c r="L45" s="105" t="str">
        <f t="shared" si="17"/>
        <v>Yes</v>
      </c>
    </row>
    <row r="46" spans="1:12" x14ac:dyDescent="0.2">
      <c r="A46" s="104" t="s">
        <v>174</v>
      </c>
      <c r="B46" s="22" t="s">
        <v>213</v>
      </c>
      <c r="C46" s="4">
        <v>10.488045025</v>
      </c>
      <c r="D46" s="7" t="str">
        <f t="shared" si="14"/>
        <v>N/A</v>
      </c>
      <c r="E46" s="4">
        <v>15.987717393</v>
      </c>
      <c r="F46" s="7" t="str">
        <f t="shared" si="15"/>
        <v>N/A</v>
      </c>
      <c r="G46" s="4">
        <v>16.869825540000001</v>
      </c>
      <c r="H46" s="7" t="str">
        <f t="shared" si="16"/>
        <v>N/A</v>
      </c>
      <c r="I46" s="8">
        <v>52.44</v>
      </c>
      <c r="J46" s="8">
        <v>5.5170000000000003</v>
      </c>
      <c r="K46" s="28" t="s">
        <v>735</v>
      </c>
      <c r="L46" s="105" t="str">
        <f t="shared" si="17"/>
        <v>Yes</v>
      </c>
    </row>
    <row r="47" spans="1:12" x14ac:dyDescent="0.2">
      <c r="A47" s="104" t="s">
        <v>175</v>
      </c>
      <c r="B47" s="22" t="s">
        <v>213</v>
      </c>
      <c r="C47" s="4">
        <v>4.3236822367999999</v>
      </c>
      <c r="D47" s="7" t="str">
        <f t="shared" si="14"/>
        <v>N/A</v>
      </c>
      <c r="E47" s="4">
        <v>3.8759960602999999</v>
      </c>
      <c r="F47" s="7" t="str">
        <f t="shared" si="15"/>
        <v>N/A</v>
      </c>
      <c r="G47" s="4">
        <v>4.0104722723000004</v>
      </c>
      <c r="H47" s="7" t="str">
        <f t="shared" si="16"/>
        <v>N/A</v>
      </c>
      <c r="I47" s="8">
        <v>-10.4</v>
      </c>
      <c r="J47" s="8">
        <v>3.4689999999999999</v>
      </c>
      <c r="K47" s="28" t="s">
        <v>735</v>
      </c>
      <c r="L47" s="105" t="str">
        <f t="shared" si="17"/>
        <v>Yes</v>
      </c>
    </row>
    <row r="48" spans="1:12" x14ac:dyDescent="0.2">
      <c r="A48" s="104" t="s">
        <v>176</v>
      </c>
      <c r="B48" s="22" t="s">
        <v>213</v>
      </c>
      <c r="C48" s="4">
        <v>2.9926261645999999</v>
      </c>
      <c r="D48" s="7" t="str">
        <f t="shared" si="14"/>
        <v>N/A</v>
      </c>
      <c r="E48" s="4">
        <v>2.5145248163999998</v>
      </c>
      <c r="F48" s="7" t="str">
        <f t="shared" si="15"/>
        <v>N/A</v>
      </c>
      <c r="G48" s="4">
        <v>2.4414709777999999</v>
      </c>
      <c r="H48" s="7" t="str">
        <f t="shared" si="16"/>
        <v>N/A</v>
      </c>
      <c r="I48" s="8">
        <v>-16</v>
      </c>
      <c r="J48" s="8">
        <v>-2.91</v>
      </c>
      <c r="K48" s="28" t="s">
        <v>735</v>
      </c>
      <c r="L48" s="105" t="str">
        <f t="shared" si="17"/>
        <v>Yes</v>
      </c>
    </row>
    <row r="49" spans="1:12" x14ac:dyDescent="0.2">
      <c r="A49" s="104" t="s">
        <v>952</v>
      </c>
      <c r="B49" s="22" t="s">
        <v>213</v>
      </c>
      <c r="C49" s="4">
        <v>1.4538405750000001</v>
      </c>
      <c r="D49" s="7" t="str">
        <f t="shared" si="14"/>
        <v>N/A</v>
      </c>
      <c r="E49" s="4">
        <v>1.2270967745000001</v>
      </c>
      <c r="F49" s="7" t="str">
        <f t="shared" si="15"/>
        <v>N/A</v>
      </c>
      <c r="G49" s="4">
        <v>1.2159847425999999</v>
      </c>
      <c r="H49" s="7" t="str">
        <f t="shared" si="16"/>
        <v>N/A</v>
      </c>
      <c r="I49" s="8">
        <v>-15.6</v>
      </c>
      <c r="J49" s="8">
        <v>-0.90600000000000003</v>
      </c>
      <c r="K49" s="28" t="s">
        <v>735</v>
      </c>
      <c r="L49" s="105" t="str">
        <f t="shared" si="17"/>
        <v>Yes</v>
      </c>
    </row>
    <row r="50" spans="1:12" x14ac:dyDescent="0.2">
      <c r="A50" s="128" t="s">
        <v>208</v>
      </c>
      <c r="B50" s="22" t="s">
        <v>213</v>
      </c>
      <c r="C50" s="23">
        <v>5523487</v>
      </c>
      <c r="D50" s="5" t="str">
        <f t="shared" ref="D50:D53" si="18">IF($B50="N/A","N/A",IF(C50&lt;0,"No","Yes"))</f>
        <v>N/A</v>
      </c>
      <c r="E50" s="23">
        <v>5679423</v>
      </c>
      <c r="F50" s="5" t="str">
        <f t="shared" ref="F50:F53" si="19">IF($B50="N/A","N/A",IF(E50&lt;0,"No","Yes"))</f>
        <v>N/A</v>
      </c>
      <c r="G50" s="23">
        <v>5929520</v>
      </c>
      <c r="H50" s="5" t="str">
        <f t="shared" ref="H50:H53" si="20">IF($B50="N/A","N/A",IF(G50&lt;0,"No","Yes"))</f>
        <v>N/A</v>
      </c>
      <c r="I50" s="8">
        <v>2.823</v>
      </c>
      <c r="J50" s="8">
        <v>4.4039999999999999</v>
      </c>
      <c r="K50" s="28" t="s">
        <v>735</v>
      </c>
      <c r="L50" s="105" t="str">
        <f t="shared" si="17"/>
        <v>Yes</v>
      </c>
    </row>
    <row r="51" spans="1:12" x14ac:dyDescent="0.2">
      <c r="A51" s="128" t="s">
        <v>209</v>
      </c>
      <c r="B51" s="22" t="s">
        <v>213</v>
      </c>
      <c r="C51" s="23">
        <v>629174</v>
      </c>
      <c r="D51" s="5" t="str">
        <f t="shared" si="18"/>
        <v>N/A</v>
      </c>
      <c r="E51" s="23">
        <v>686968</v>
      </c>
      <c r="F51" s="5" t="str">
        <f t="shared" si="19"/>
        <v>N/A</v>
      </c>
      <c r="G51" s="23">
        <v>709581</v>
      </c>
      <c r="H51" s="5" t="str">
        <f t="shared" si="20"/>
        <v>N/A</v>
      </c>
      <c r="I51" s="8">
        <v>9.1859999999999999</v>
      </c>
      <c r="J51" s="8">
        <v>3.2919999999999998</v>
      </c>
      <c r="K51" s="28" t="s">
        <v>735</v>
      </c>
      <c r="L51" s="105" t="str">
        <f t="shared" si="17"/>
        <v>Yes</v>
      </c>
    </row>
    <row r="52" spans="1:12" x14ac:dyDescent="0.2">
      <c r="A52" s="128" t="s">
        <v>210</v>
      </c>
      <c r="B52" s="22" t="s">
        <v>213</v>
      </c>
      <c r="C52" s="23">
        <v>5792425</v>
      </c>
      <c r="D52" s="5" t="str">
        <f t="shared" si="18"/>
        <v>N/A</v>
      </c>
      <c r="E52" s="23">
        <v>8199189</v>
      </c>
      <c r="F52" s="5" t="str">
        <f t="shared" si="19"/>
        <v>N/A</v>
      </c>
      <c r="G52" s="23">
        <v>9126501</v>
      </c>
      <c r="H52" s="5" t="str">
        <f t="shared" si="20"/>
        <v>N/A</v>
      </c>
      <c r="I52" s="8">
        <v>41.55</v>
      </c>
      <c r="J52" s="8">
        <v>11.31</v>
      </c>
      <c r="K52" s="28" t="s">
        <v>735</v>
      </c>
      <c r="L52" s="105" t="str">
        <f t="shared" si="17"/>
        <v>No</v>
      </c>
    </row>
    <row r="53" spans="1:12" x14ac:dyDescent="0.2">
      <c r="A53" s="128" t="s">
        <v>953</v>
      </c>
      <c r="B53" s="22" t="s">
        <v>213</v>
      </c>
      <c r="C53" s="23">
        <v>1047318</v>
      </c>
      <c r="D53" s="5" t="str">
        <f t="shared" si="18"/>
        <v>N/A</v>
      </c>
      <c r="E53" s="23">
        <v>1103221</v>
      </c>
      <c r="F53" s="5" t="str">
        <f t="shared" si="19"/>
        <v>N/A</v>
      </c>
      <c r="G53" s="23">
        <v>1223319</v>
      </c>
      <c r="H53" s="5" t="str">
        <f t="shared" si="20"/>
        <v>N/A</v>
      </c>
      <c r="I53" s="8">
        <v>5.3380000000000001</v>
      </c>
      <c r="J53" s="8">
        <v>10.89</v>
      </c>
      <c r="K53" s="28" t="s">
        <v>735</v>
      </c>
      <c r="L53" s="105" t="str">
        <f t="shared" si="17"/>
        <v>No</v>
      </c>
    </row>
    <row r="54" spans="1:12" x14ac:dyDescent="0.2">
      <c r="A54" s="128" t="s">
        <v>954</v>
      </c>
      <c r="B54" s="22" t="s">
        <v>213</v>
      </c>
      <c r="C54" s="4">
        <v>99.999931587999995</v>
      </c>
      <c r="D54" s="27" t="str">
        <f>IF($B54="N/A","N/A",IF(C54&gt;10,"No",IF(C54&lt;-10,"No","Yes")))</f>
        <v>N/A</v>
      </c>
      <c r="E54" s="4">
        <v>99.999975102999997</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99.999984796999996</v>
      </c>
      <c r="D55" s="27" t="str">
        <f>IF($B55="N/A","N/A",IF(C55&gt;10,"No",IF(C55&lt;-10,"No","Yes")))</f>
        <v>N/A</v>
      </c>
      <c r="E55" s="4">
        <v>99.999981327</v>
      </c>
      <c r="F55" s="27" t="str">
        <f>IF($B55="N/A","N/A",IF(E55&gt;10,"No",IF(E55&lt;-10,"No","Yes")))</f>
        <v>N/A</v>
      </c>
      <c r="G55" s="4">
        <v>99.999994268999998</v>
      </c>
      <c r="H55" s="27" t="str">
        <f>IF($B55="N/A","N/A",IF(G55&gt;10,"No",IF(G55&lt;-10,"No","Yes")))</f>
        <v>N/A</v>
      </c>
      <c r="I55" s="8">
        <v>0</v>
      </c>
      <c r="J55" s="8">
        <v>0</v>
      </c>
      <c r="K55" s="22" t="s">
        <v>213</v>
      </c>
      <c r="L55" s="105" t="str">
        <f t="shared" si="4"/>
        <v>N/A</v>
      </c>
    </row>
    <row r="56" spans="1:12" x14ac:dyDescent="0.2">
      <c r="A56" s="128" t="s">
        <v>177</v>
      </c>
      <c r="B56" s="22" t="s">
        <v>213</v>
      </c>
      <c r="C56" s="4">
        <v>60.72483828</v>
      </c>
      <c r="D56" s="27" t="str">
        <f t="shared" ref="D56:D57" si="21">IF($B56="N/A","N/A",IF(C56&gt;10,"No",IF(C56&lt;-10,"No","Yes")))</f>
        <v>N/A</v>
      </c>
      <c r="E56" s="4">
        <v>57.974426713</v>
      </c>
      <c r="F56" s="27" t="str">
        <f t="shared" ref="F56:F57" si="22">IF($B56="N/A","N/A",IF(E56&gt;10,"No",IF(E56&lt;-10,"No","Yes")))</f>
        <v>N/A</v>
      </c>
      <c r="G56" s="4">
        <v>56.448831482999999</v>
      </c>
      <c r="H56" s="27" t="str">
        <f t="shared" ref="H56:H57" si="23">IF($B56="N/A","N/A",IF(G56&gt;10,"No",IF(G56&lt;-10,"No","Yes")))</f>
        <v>N/A</v>
      </c>
      <c r="I56" s="8">
        <v>-4.53</v>
      </c>
      <c r="J56" s="8">
        <v>-2.63</v>
      </c>
      <c r="K56" s="28" t="s">
        <v>735</v>
      </c>
      <c r="L56" s="105" t="str">
        <f>IF(J56="Div by 0", "N/A", IF(OR(J56="N/A",K56="N/A"),"N/A", IF(J56&gt;VALUE(MID(K56,1,2)), "No", IF(J56&lt;-1*VALUE(MID(K56,1,2)), "No", "Yes"))))</f>
        <v>Yes</v>
      </c>
    </row>
    <row r="57" spans="1:12" x14ac:dyDescent="0.2">
      <c r="A57" s="151" t="s">
        <v>178</v>
      </c>
      <c r="B57" s="22" t="s">
        <v>213</v>
      </c>
      <c r="C57" s="4">
        <v>39.275146518</v>
      </c>
      <c r="D57" s="27" t="str">
        <f t="shared" si="21"/>
        <v>N/A</v>
      </c>
      <c r="E57" s="4">
        <v>42.025554614000001</v>
      </c>
      <c r="F57" s="27" t="str">
        <f t="shared" si="22"/>
        <v>N/A</v>
      </c>
      <c r="G57" s="4">
        <v>43.551162787000003</v>
      </c>
      <c r="H57" s="27" t="str">
        <f t="shared" si="23"/>
        <v>N/A</v>
      </c>
      <c r="I57" s="8">
        <v>7.0030000000000001</v>
      </c>
      <c r="J57" s="8">
        <v>3.63</v>
      </c>
      <c r="K57" s="28" t="s">
        <v>735</v>
      </c>
      <c r="L57" s="105" t="str">
        <f>IF(J57="Div by 0", "N/A", IF(OR(J57="N/A",K57="N/A"),"N/A", IF(J57&gt;VALUE(MID(K57,1,2)), "No", IF(J57&lt;-1*VALUE(MID(K57,1,2)), "No", "Yes"))))</f>
        <v>Yes</v>
      </c>
    </row>
    <row r="58" spans="1:12" x14ac:dyDescent="0.2">
      <c r="A58" s="152" t="s">
        <v>681</v>
      </c>
      <c r="B58" s="22" t="s">
        <v>282</v>
      </c>
      <c r="C58" s="4">
        <v>53.852805607000001</v>
      </c>
      <c r="D58" s="27" t="str">
        <f>IF($B58="N/A","N/A",IF(C58&gt;70,"No",IF(C58&lt;40,"No","Yes")))</f>
        <v>Yes</v>
      </c>
      <c r="E58" s="4">
        <v>58.304571258999999</v>
      </c>
      <c r="F58" s="27" t="str">
        <f>IF($B58="N/A","N/A",IF(E58&gt;70,"No",IF(E58&lt;40,"No","Yes")))</f>
        <v>Yes</v>
      </c>
      <c r="G58" s="4">
        <v>62.485345180000003</v>
      </c>
      <c r="H58" s="27" t="str">
        <f>IF($B58="N/A","N/A",IF(G58&gt;70,"No",IF(G58&lt;40,"No","Yes")))</f>
        <v>Yes</v>
      </c>
      <c r="I58" s="8">
        <v>8.2669999999999995</v>
      </c>
      <c r="J58" s="8">
        <v>7.1710000000000003</v>
      </c>
      <c r="K58" s="28" t="s">
        <v>735</v>
      </c>
      <c r="L58" s="105" t="str">
        <f t="shared" si="4"/>
        <v>Yes</v>
      </c>
    </row>
    <row r="59" spans="1:12" x14ac:dyDescent="0.2">
      <c r="A59" s="128" t="s">
        <v>682</v>
      </c>
      <c r="B59" s="22" t="s">
        <v>213</v>
      </c>
      <c r="C59" s="4">
        <v>78.479241419000004</v>
      </c>
      <c r="D59" s="27" t="str">
        <f>IF($B59="N/A","N/A",IF(C59&gt;10,"No",IF(C59&lt;-10,"No","Yes")))</f>
        <v>N/A</v>
      </c>
      <c r="E59" s="4">
        <v>82.128952006999995</v>
      </c>
      <c r="F59" s="27" t="str">
        <f>IF($B59="N/A","N/A",IF(E59&gt;10,"No",IF(E59&lt;-10,"No","Yes")))</f>
        <v>N/A</v>
      </c>
      <c r="G59" s="4">
        <v>0</v>
      </c>
      <c r="H59" s="27" t="str">
        <f>IF($B59="N/A","N/A",IF(G59&gt;10,"No",IF(G59&lt;-10,"No","Yes")))</f>
        <v>N/A</v>
      </c>
      <c r="I59" s="8">
        <v>4.6509999999999998</v>
      </c>
      <c r="J59" s="8">
        <v>-100</v>
      </c>
      <c r="K59" s="22" t="s">
        <v>213</v>
      </c>
      <c r="L59" s="105" t="str">
        <f t="shared" si="4"/>
        <v>N/A</v>
      </c>
    </row>
    <row r="60" spans="1:12" x14ac:dyDescent="0.2">
      <c r="A60" s="128" t="s">
        <v>683</v>
      </c>
      <c r="B60" s="22" t="s">
        <v>213</v>
      </c>
      <c r="C60" s="4">
        <v>86.487542767999997</v>
      </c>
      <c r="D60" s="27" t="str">
        <f t="shared" ref="D60:D66" si="24">IF($B60="N/A","N/A",IF(C60&gt;10,"No",IF(C60&lt;-10,"No","Yes")))</f>
        <v>N/A</v>
      </c>
      <c r="E60" s="4">
        <v>91.391459239</v>
      </c>
      <c r="F60" s="27" t="str">
        <f t="shared" ref="F60:F66" si="25">IF($B60="N/A","N/A",IF(E60&gt;10,"No",IF(E60&lt;-10,"No","Yes")))</f>
        <v>N/A</v>
      </c>
      <c r="G60" s="4">
        <v>0</v>
      </c>
      <c r="H60" s="27" t="str">
        <f t="shared" ref="H60:H66" si="26">IF($B60="N/A","N/A",IF(G60&gt;10,"No",IF(G60&lt;-10,"No","Yes")))</f>
        <v>N/A</v>
      </c>
      <c r="I60" s="8">
        <v>5.67</v>
      </c>
      <c r="J60" s="8">
        <v>-100</v>
      </c>
      <c r="K60" s="22" t="s">
        <v>213</v>
      </c>
      <c r="L60" s="105" t="str">
        <f t="shared" si="4"/>
        <v>N/A</v>
      </c>
    </row>
    <row r="61" spans="1:12" x14ac:dyDescent="0.2">
      <c r="A61" s="128" t="s">
        <v>1724</v>
      </c>
      <c r="B61" s="22" t="s">
        <v>213</v>
      </c>
      <c r="C61" s="4">
        <v>59.229452328999997</v>
      </c>
      <c r="D61" s="27" t="str">
        <f t="shared" si="24"/>
        <v>N/A</v>
      </c>
      <c r="E61" s="4">
        <v>70.876008896000002</v>
      </c>
      <c r="F61" s="27" t="str">
        <f t="shared" si="25"/>
        <v>N/A</v>
      </c>
      <c r="G61" s="4">
        <v>0</v>
      </c>
      <c r="H61" s="27" t="str">
        <f t="shared" si="26"/>
        <v>N/A</v>
      </c>
      <c r="I61" s="8">
        <v>19.66</v>
      </c>
      <c r="J61" s="8">
        <v>-100</v>
      </c>
      <c r="K61" s="22" t="s">
        <v>213</v>
      </c>
      <c r="L61" s="105" t="str">
        <f t="shared" si="4"/>
        <v>N/A</v>
      </c>
    </row>
    <row r="62" spans="1:12" x14ac:dyDescent="0.2">
      <c r="A62" s="128" t="s">
        <v>684</v>
      </c>
      <c r="B62" s="22" t="s">
        <v>213</v>
      </c>
      <c r="C62" s="4">
        <v>36.588983607999999</v>
      </c>
      <c r="D62" s="27" t="str">
        <f t="shared" si="24"/>
        <v>N/A</v>
      </c>
      <c r="E62" s="4">
        <v>41.415852811999997</v>
      </c>
      <c r="F62" s="27" t="str">
        <f t="shared" si="25"/>
        <v>N/A</v>
      </c>
      <c r="G62" s="4">
        <v>0</v>
      </c>
      <c r="H62" s="27" t="str">
        <f t="shared" si="26"/>
        <v>N/A</v>
      </c>
      <c r="I62" s="8">
        <v>13.19</v>
      </c>
      <c r="J62" s="8">
        <v>-100</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1750</v>
      </c>
      <c r="J63" s="8" t="s">
        <v>1750</v>
      </c>
      <c r="K63" s="22" t="s">
        <v>213</v>
      </c>
      <c r="L63" s="105" t="str">
        <f>IF(J63="Div by 0", "N/A", IF(K63="N/A","N/A", IF(J63&gt;VALUE(MID(K63,1,2)), "No", IF(J63&lt;-1*VALUE(MID(K63,1,2)), "No", "Yes"))))</f>
        <v>N/A</v>
      </c>
    </row>
    <row r="64" spans="1:12" x14ac:dyDescent="0.2">
      <c r="A64" s="104" t="s">
        <v>146</v>
      </c>
      <c r="B64" s="22" t="s">
        <v>213</v>
      </c>
      <c r="C64" s="4">
        <v>0</v>
      </c>
      <c r="D64" s="27" t="str">
        <f t="shared" si="24"/>
        <v>N/A</v>
      </c>
      <c r="E64" s="4">
        <v>0</v>
      </c>
      <c r="F64" s="27" t="str">
        <f t="shared" si="25"/>
        <v>N/A</v>
      </c>
      <c r="G64" s="4">
        <v>0.13840774929999999</v>
      </c>
      <c r="H64" s="27" t="str">
        <f t="shared" si="26"/>
        <v>N/A</v>
      </c>
      <c r="I64" s="8" t="s">
        <v>1750</v>
      </c>
      <c r="J64" s="8" t="s">
        <v>1750</v>
      </c>
      <c r="K64" s="22" t="s">
        <v>213</v>
      </c>
      <c r="L64" s="105" t="str">
        <f t="shared" si="4"/>
        <v>N/A</v>
      </c>
    </row>
    <row r="65" spans="1:12" x14ac:dyDescent="0.2">
      <c r="A65" s="104" t="s">
        <v>147</v>
      </c>
      <c r="B65" s="22" t="s">
        <v>213</v>
      </c>
      <c r="C65" s="4">
        <v>0.61665139680000003</v>
      </c>
      <c r="D65" s="27" t="str">
        <f t="shared" si="24"/>
        <v>N/A</v>
      </c>
      <c r="E65" s="4">
        <v>0.55222435839999995</v>
      </c>
      <c r="F65" s="27" t="str">
        <f t="shared" si="25"/>
        <v>N/A</v>
      </c>
      <c r="G65" s="4">
        <v>0.56522419339999996</v>
      </c>
      <c r="H65" s="27" t="str">
        <f t="shared" si="26"/>
        <v>N/A</v>
      </c>
      <c r="I65" s="8">
        <v>-10.4</v>
      </c>
      <c r="J65" s="8">
        <v>2.3540000000000001</v>
      </c>
      <c r="K65" s="22" t="s">
        <v>213</v>
      </c>
      <c r="L65" s="105" t="str">
        <f t="shared" si="4"/>
        <v>N/A</v>
      </c>
    </row>
    <row r="66" spans="1:12" x14ac:dyDescent="0.2">
      <c r="A66" s="104" t="s">
        <v>148</v>
      </c>
      <c r="B66" s="22" t="s">
        <v>213</v>
      </c>
      <c r="C66" s="4">
        <v>0.6444039023</v>
      </c>
      <c r="D66" s="27" t="str">
        <f t="shared" si="24"/>
        <v>N/A</v>
      </c>
      <c r="E66" s="4">
        <v>0.56704420229999997</v>
      </c>
      <c r="F66" s="27" t="str">
        <f t="shared" si="25"/>
        <v>N/A</v>
      </c>
      <c r="G66" s="4">
        <v>0.58481744010000003</v>
      </c>
      <c r="H66" s="27" t="str">
        <f t="shared" si="26"/>
        <v>N/A</v>
      </c>
      <c r="I66" s="8">
        <v>-12</v>
      </c>
      <c r="J66" s="8">
        <v>3.1339999999999999</v>
      </c>
      <c r="K66" s="22" t="s">
        <v>213</v>
      </c>
      <c r="L66" s="105" t="str">
        <f t="shared" si="4"/>
        <v>N/A</v>
      </c>
    </row>
    <row r="67" spans="1:12" x14ac:dyDescent="0.2">
      <c r="A67" s="128" t="s">
        <v>956</v>
      </c>
      <c r="B67" s="30" t="s">
        <v>213</v>
      </c>
      <c r="C67" s="1">
        <v>83240</v>
      </c>
      <c r="D67" s="7" t="str">
        <f>IF($B67="N/A","N/A",IF(C67&gt;10,"No",IF(C67&lt;-10,"No","Yes")))</f>
        <v>N/A</v>
      </c>
      <c r="E67" s="1">
        <v>91866</v>
      </c>
      <c r="F67" s="7" t="str">
        <f>IF($B67="N/A","N/A",IF(E67&gt;10,"No",IF(E67&lt;-10,"No","Yes")))</f>
        <v>N/A</v>
      </c>
      <c r="G67" s="1">
        <v>87621</v>
      </c>
      <c r="H67" s="7" t="str">
        <f>IF($B67="N/A","N/A",IF(G67&gt;10,"No",IF(G67&lt;-10,"No","Yes")))</f>
        <v>N/A</v>
      </c>
      <c r="I67" s="8">
        <v>10.36</v>
      </c>
      <c r="J67" s="8">
        <v>-4.62</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1750</v>
      </c>
      <c r="J68" s="8" t="s">
        <v>1750</v>
      </c>
      <c r="K68" s="22" t="s">
        <v>213</v>
      </c>
      <c r="L68" s="105" t="str">
        <f t="shared" si="4"/>
        <v>N/A</v>
      </c>
    </row>
    <row r="69" spans="1:12" x14ac:dyDescent="0.2">
      <c r="A69" s="104" t="s">
        <v>202</v>
      </c>
      <c r="B69" s="30" t="s">
        <v>217</v>
      </c>
      <c r="C69" s="1">
        <v>2116</v>
      </c>
      <c r="D69" s="27" t="str">
        <f t="shared" si="27"/>
        <v>No</v>
      </c>
      <c r="E69" s="1">
        <v>3144</v>
      </c>
      <c r="F69" s="27" t="str">
        <f t="shared" si="28"/>
        <v>No</v>
      </c>
      <c r="G69" s="1">
        <v>7997</v>
      </c>
      <c r="H69" s="27" t="str">
        <f t="shared" si="29"/>
        <v>No</v>
      </c>
      <c r="I69" s="8">
        <v>48.58</v>
      </c>
      <c r="J69" s="8">
        <v>154.4</v>
      </c>
      <c r="K69" s="22" t="s">
        <v>213</v>
      </c>
      <c r="L69" s="105" t="str">
        <f t="shared" si="4"/>
        <v>N/A</v>
      </c>
    </row>
    <row r="70" spans="1:12" x14ac:dyDescent="0.2">
      <c r="A70" s="104" t="s">
        <v>203</v>
      </c>
      <c r="B70" s="43" t="s">
        <v>213</v>
      </c>
      <c r="C70" s="9">
        <v>38.846880906999999</v>
      </c>
      <c r="D70" s="7" t="str">
        <f>IF($B70="N/A","N/A",IF(C70&gt;10,"No",IF(C70&lt;-10,"No","Yes")))</f>
        <v>N/A</v>
      </c>
      <c r="E70" s="9">
        <v>32.633587786</v>
      </c>
      <c r="F70" s="7" t="str">
        <f>IF($B70="N/A","N/A",IF(E70&gt;10,"No",IF(E70&lt;-10,"No","Yes")))</f>
        <v>N/A</v>
      </c>
      <c r="G70" s="9">
        <v>25.121920719999999</v>
      </c>
      <c r="H70" s="7" t="str">
        <f>IF($B70="N/A","N/A",IF(G70&gt;10,"No",IF(G70&lt;-10,"No","Yes")))</f>
        <v>N/A</v>
      </c>
      <c r="I70" s="8">
        <v>-16</v>
      </c>
      <c r="J70" s="8">
        <v>-23</v>
      </c>
      <c r="K70" s="43" t="s">
        <v>213</v>
      </c>
      <c r="L70" s="105" t="str">
        <f t="shared" si="4"/>
        <v>N/A</v>
      </c>
    </row>
    <row r="71" spans="1:12" x14ac:dyDescent="0.2">
      <c r="A71" s="128" t="s">
        <v>65</v>
      </c>
      <c r="B71" s="30" t="s">
        <v>213</v>
      </c>
      <c r="C71" s="1">
        <v>1444768</v>
      </c>
      <c r="D71" s="7" t="str">
        <f>IF($B71="N/A","N/A",IF(C71&gt;10,"No",IF(C71&lt;-10,"No","Yes")))</f>
        <v>N/A</v>
      </c>
      <c r="E71" s="1">
        <v>1527555</v>
      </c>
      <c r="F71" s="7" t="str">
        <f>IF($B71="N/A","N/A",IF(E71&gt;10,"No",IF(E71&lt;-10,"No","Yes")))</f>
        <v>N/A</v>
      </c>
      <c r="G71" s="1">
        <v>1646266</v>
      </c>
      <c r="H71" s="7" t="str">
        <f>IF($B71="N/A","N/A",IF(G71&gt;10,"No",IF(G71&lt;-10,"No","Yes")))</f>
        <v>N/A</v>
      </c>
      <c r="I71" s="8">
        <v>5.73</v>
      </c>
      <c r="J71" s="8">
        <v>7.7709999999999999</v>
      </c>
      <c r="K71" s="30" t="s">
        <v>735</v>
      </c>
      <c r="L71" s="105" t="str">
        <f t="shared" ref="L71:L103" si="30">IF(J71="Div by 0", "N/A", IF(K71="N/A","N/A", IF(J71&gt;VALUE(MID(K71,1,2)), "No", IF(J71&lt;-1*VALUE(MID(K71,1,2)), "No", "Yes"))))</f>
        <v>Yes</v>
      </c>
    </row>
    <row r="72" spans="1:12" x14ac:dyDescent="0.2">
      <c r="A72" s="137" t="s">
        <v>66</v>
      </c>
      <c r="B72" s="30" t="s">
        <v>213</v>
      </c>
      <c r="C72" s="1">
        <v>1331414.81</v>
      </c>
      <c r="D72" s="7" t="str">
        <f>IF($B72="N/A","N/A",IF(C72&gt;10,"No",IF(C72&lt;-10,"No","Yes")))</f>
        <v>N/A</v>
      </c>
      <c r="E72" s="1">
        <v>1430914.43</v>
      </c>
      <c r="F72" s="7" t="str">
        <f>IF($B72="N/A","N/A",IF(E72&gt;10,"No",IF(E72&lt;-10,"No","Yes")))</f>
        <v>N/A</v>
      </c>
      <c r="G72" s="1">
        <v>1533110.75</v>
      </c>
      <c r="H72" s="7" t="str">
        <f>IF($B72="N/A","N/A",IF(G72&gt;10,"No",IF(G72&lt;-10,"No","Yes")))</f>
        <v>N/A</v>
      </c>
      <c r="I72" s="8">
        <v>7.4729999999999999</v>
      </c>
      <c r="J72" s="8">
        <v>7.1420000000000003</v>
      </c>
      <c r="K72" s="30" t="s">
        <v>736</v>
      </c>
      <c r="L72" s="105" t="str">
        <f t="shared" si="30"/>
        <v>Yes</v>
      </c>
    </row>
    <row r="73" spans="1:12" x14ac:dyDescent="0.2">
      <c r="A73" s="104" t="s">
        <v>67</v>
      </c>
      <c r="B73" s="22" t="s">
        <v>283</v>
      </c>
      <c r="C73" s="4">
        <v>87.916062483999994</v>
      </c>
      <c r="D73" s="27" t="str">
        <f>IF($B73="N/A","N/A",IF(C73&gt;=90,"Yes","No"))</f>
        <v>No</v>
      </c>
      <c r="E73" s="4">
        <v>87.397262288999997</v>
      </c>
      <c r="F73" s="27" t="str">
        <f>IF($B73="N/A","N/A",IF(E73&gt;=90,"Yes","No"))</f>
        <v>No</v>
      </c>
      <c r="G73" s="4">
        <v>86.548210261999998</v>
      </c>
      <c r="H73" s="27" t="str">
        <f>IF($B73="N/A","N/A",IF(G73&gt;=90,"Yes","No"))</f>
        <v>No</v>
      </c>
      <c r="I73" s="8">
        <v>-0.59</v>
      </c>
      <c r="J73" s="8">
        <v>-0.97099999999999997</v>
      </c>
      <c r="K73" s="28" t="s">
        <v>735</v>
      </c>
      <c r="L73" s="105" t="str">
        <f t="shared" si="30"/>
        <v>Yes</v>
      </c>
    </row>
    <row r="74" spans="1:12" x14ac:dyDescent="0.2">
      <c r="A74" s="128" t="s">
        <v>957</v>
      </c>
      <c r="B74" s="22" t="s">
        <v>283</v>
      </c>
      <c r="C74" s="4">
        <v>86.472489742999997</v>
      </c>
      <c r="D74" s="27" t="str">
        <f>IF($B74="N/A","N/A",IF(C74&gt;=90,"Yes","No"))</f>
        <v>No</v>
      </c>
      <c r="E74" s="4">
        <v>86.028999060000004</v>
      </c>
      <c r="F74" s="27" t="str">
        <f>IF($B74="N/A","N/A",IF(E74&gt;=90,"Yes","No"))</f>
        <v>No</v>
      </c>
      <c r="G74" s="4">
        <v>74.915968433000003</v>
      </c>
      <c r="H74" s="27" t="str">
        <f>IF($B74="N/A","N/A",IF(G74&gt;=90,"Yes","No"))</f>
        <v>No</v>
      </c>
      <c r="I74" s="8">
        <v>-0.51300000000000001</v>
      </c>
      <c r="J74" s="8">
        <v>-12.9</v>
      </c>
      <c r="K74" s="28" t="s">
        <v>735</v>
      </c>
      <c r="L74" s="105" t="str">
        <f t="shared" si="30"/>
        <v>No</v>
      </c>
    </row>
    <row r="75" spans="1:12" x14ac:dyDescent="0.2">
      <c r="A75" s="151" t="s">
        <v>958</v>
      </c>
      <c r="B75" s="30" t="s">
        <v>284</v>
      </c>
      <c r="C75" s="9">
        <v>44.735797581999996</v>
      </c>
      <c r="D75" s="27" t="str">
        <f>IF($B75="N/A","N/A",IF(C75&gt;55,"No",IF(C75&lt;30,"No","Yes")))</f>
        <v>Yes</v>
      </c>
      <c r="E75" s="9">
        <v>45.995496746000001</v>
      </c>
      <c r="F75" s="27" t="str">
        <f>IF($B75="N/A","N/A",IF(E75&gt;55,"No",IF(E75&lt;30,"No","Yes")))</f>
        <v>Yes</v>
      </c>
      <c r="G75" s="9">
        <v>52.859830291000002</v>
      </c>
      <c r="H75" s="27" t="str">
        <f>IF($B75="N/A","N/A",IF(G75&gt;55,"No",IF(G75&lt;30,"No","Yes")))</f>
        <v>Yes</v>
      </c>
      <c r="I75" s="8">
        <v>2.8159999999999998</v>
      </c>
      <c r="J75" s="8">
        <v>14.92</v>
      </c>
      <c r="K75" s="30" t="s">
        <v>735</v>
      </c>
      <c r="L75" s="105" t="str">
        <f t="shared" si="30"/>
        <v>No</v>
      </c>
    </row>
    <row r="76" spans="1:12" ht="12.95" customHeight="1" x14ac:dyDescent="0.2">
      <c r="A76" s="128" t="s">
        <v>1707</v>
      </c>
      <c r="B76" s="30" t="s">
        <v>278</v>
      </c>
      <c r="C76" s="9">
        <v>0.66889632109999997</v>
      </c>
      <c r="D76" s="27" t="str">
        <f>IF($B76="N/A","N/A",IF(C76&gt;=5,"No",IF(C76&lt;0,"No","Yes")))</f>
        <v>Yes</v>
      </c>
      <c r="E76" s="9">
        <v>0.87401108309999997</v>
      </c>
      <c r="F76" s="27" t="str">
        <f>IF($B76="N/A","N/A",IF(E76&gt;=5,"No",IF(E76&lt;0,"No","Yes")))</f>
        <v>Yes</v>
      </c>
      <c r="G76" s="9">
        <v>0.93478210689999996</v>
      </c>
      <c r="H76" s="27" t="str">
        <f>IF($B76="N/A","N/A",IF(G76&gt;=5,"No",IF(G76&lt;0,"No","Yes")))</f>
        <v>Yes</v>
      </c>
      <c r="I76" s="8">
        <v>30.66</v>
      </c>
      <c r="J76" s="8">
        <v>6.9530000000000003</v>
      </c>
      <c r="K76" s="30" t="s">
        <v>213</v>
      </c>
      <c r="L76" s="105" t="str">
        <f t="shared" si="30"/>
        <v>N/A</v>
      </c>
    </row>
    <row r="77" spans="1:12" ht="12.95" customHeight="1" x14ac:dyDescent="0.2">
      <c r="A77" s="128" t="s">
        <v>1708</v>
      </c>
      <c r="B77" s="30" t="s">
        <v>213</v>
      </c>
      <c r="C77" s="9">
        <v>0.85640047399999997</v>
      </c>
      <c r="D77" s="30" t="s">
        <v>213</v>
      </c>
      <c r="E77" s="9">
        <v>0.88225955860000005</v>
      </c>
      <c r="F77" s="30" t="s">
        <v>213</v>
      </c>
      <c r="G77" s="9">
        <v>0.97086376080000003</v>
      </c>
      <c r="H77" s="30" t="s">
        <v>213</v>
      </c>
      <c r="I77" s="8">
        <v>3.02</v>
      </c>
      <c r="J77" s="8">
        <v>10.039999999999999</v>
      </c>
      <c r="K77" s="30" t="s">
        <v>213</v>
      </c>
      <c r="L77" s="105" t="str">
        <f t="shared" si="30"/>
        <v>N/A</v>
      </c>
    </row>
    <row r="78" spans="1:12" ht="12.95" customHeight="1" x14ac:dyDescent="0.2">
      <c r="A78" s="128" t="s">
        <v>1709</v>
      </c>
      <c r="B78" s="30" t="s">
        <v>213</v>
      </c>
      <c r="C78" s="9">
        <v>29.492970497999998</v>
      </c>
      <c r="D78" s="30" t="s">
        <v>213</v>
      </c>
      <c r="E78" s="9">
        <v>28.678640048999998</v>
      </c>
      <c r="F78" s="30" t="s">
        <v>213</v>
      </c>
      <c r="G78" s="9">
        <v>28.684793343999999</v>
      </c>
      <c r="H78" s="30" t="s">
        <v>213</v>
      </c>
      <c r="I78" s="8">
        <v>-2.76</v>
      </c>
      <c r="J78" s="8">
        <v>2.1499999999999998E-2</v>
      </c>
      <c r="K78" s="30" t="s">
        <v>213</v>
      </c>
      <c r="L78" s="105" t="str">
        <f t="shared" si="30"/>
        <v>N/A</v>
      </c>
    </row>
    <row r="79" spans="1:12" ht="12.95" customHeight="1" x14ac:dyDescent="0.2">
      <c r="A79" s="128" t="s">
        <v>1710</v>
      </c>
      <c r="B79" s="30" t="s">
        <v>213</v>
      </c>
      <c r="C79" s="9">
        <v>0.4007563844</v>
      </c>
      <c r="D79" s="30" t="s">
        <v>213</v>
      </c>
      <c r="E79" s="9">
        <v>0.39828353150000001</v>
      </c>
      <c r="F79" s="30" t="s">
        <v>213</v>
      </c>
      <c r="G79" s="9">
        <v>0.37162888620000001</v>
      </c>
      <c r="H79" s="30" t="s">
        <v>213</v>
      </c>
      <c r="I79" s="8">
        <v>-0.61699999999999999</v>
      </c>
      <c r="J79" s="8">
        <v>-6.69</v>
      </c>
      <c r="K79" s="30" t="s">
        <v>213</v>
      </c>
      <c r="L79" s="105" t="str">
        <f t="shared" si="30"/>
        <v>N/A</v>
      </c>
    </row>
    <row r="80" spans="1:12" ht="12.95" customHeight="1" x14ac:dyDescent="0.2">
      <c r="A80" s="128" t="s">
        <v>1711</v>
      </c>
      <c r="B80" s="30" t="s">
        <v>213</v>
      </c>
      <c r="C80" s="9">
        <v>7.4983665197000002</v>
      </c>
      <c r="D80" s="30" t="s">
        <v>213</v>
      </c>
      <c r="E80" s="9">
        <v>7.2735842571999996</v>
      </c>
      <c r="F80" s="30" t="s">
        <v>213</v>
      </c>
      <c r="G80" s="9">
        <v>7.2750090203999997</v>
      </c>
      <c r="H80" s="30" t="s">
        <v>213</v>
      </c>
      <c r="I80" s="8">
        <v>-3</v>
      </c>
      <c r="J80" s="8">
        <v>1.9599999999999999E-2</v>
      </c>
      <c r="K80" s="30" t="s">
        <v>213</v>
      </c>
      <c r="L80" s="105" t="str">
        <f t="shared" si="30"/>
        <v>N/A</v>
      </c>
    </row>
    <row r="81" spans="1:12" ht="12.95" customHeight="1" x14ac:dyDescent="0.2">
      <c r="A81" s="128" t="s">
        <v>1712</v>
      </c>
      <c r="B81" s="30" t="s">
        <v>213</v>
      </c>
      <c r="C81" s="9">
        <v>2.0764580000000001E-4</v>
      </c>
      <c r="D81" s="30" t="s">
        <v>213</v>
      </c>
      <c r="E81" s="9">
        <v>1.309282E-4</v>
      </c>
      <c r="F81" s="30" t="s">
        <v>213</v>
      </c>
      <c r="G81" s="9">
        <v>3.0371759999999999E-4</v>
      </c>
      <c r="H81" s="30" t="s">
        <v>213</v>
      </c>
      <c r="I81" s="8">
        <v>-36.9</v>
      </c>
      <c r="J81" s="8">
        <v>132</v>
      </c>
      <c r="K81" s="30" t="s">
        <v>213</v>
      </c>
      <c r="L81" s="105" t="str">
        <f t="shared" si="30"/>
        <v>N/A</v>
      </c>
    </row>
    <row r="82" spans="1:12" ht="12.95" customHeight="1" x14ac:dyDescent="0.2">
      <c r="A82" s="128" t="s">
        <v>1713</v>
      </c>
      <c r="B82" s="30" t="s">
        <v>213</v>
      </c>
      <c r="C82" s="9">
        <v>1.7359880618000001</v>
      </c>
      <c r="D82" s="30" t="s">
        <v>213</v>
      </c>
      <c r="E82" s="9">
        <v>1.5632825004999999</v>
      </c>
      <c r="F82" s="30" t="s">
        <v>213</v>
      </c>
      <c r="G82" s="9">
        <v>1.6622465628</v>
      </c>
      <c r="H82" s="30" t="s">
        <v>213</v>
      </c>
      <c r="I82" s="8">
        <v>-9.9499999999999993</v>
      </c>
      <c r="J82" s="8">
        <v>6.3310000000000004</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59.346414095999997</v>
      </c>
      <c r="D84" s="30" t="s">
        <v>213</v>
      </c>
      <c r="E84" s="9">
        <v>60.329808092</v>
      </c>
      <c r="F84" s="30" t="s">
        <v>213</v>
      </c>
      <c r="G84" s="9">
        <v>60.100372600999997</v>
      </c>
      <c r="H84" s="30" t="s">
        <v>213</v>
      </c>
      <c r="I84" s="8">
        <v>1.657</v>
      </c>
      <c r="J84" s="8">
        <v>-0.38</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1750</v>
      </c>
      <c r="J85" s="8" t="s">
        <v>1750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97.006647434000001</v>
      </c>
      <c r="D87" s="30" t="s">
        <v>213</v>
      </c>
      <c r="E87" s="9">
        <v>97.156043480999998</v>
      </c>
      <c r="F87" s="30" t="s">
        <v>213</v>
      </c>
      <c r="G87" s="9">
        <v>96.994957072999995</v>
      </c>
      <c r="H87" s="30" t="s">
        <v>213</v>
      </c>
      <c r="I87" s="8">
        <v>0.154</v>
      </c>
      <c r="J87" s="8">
        <v>-0.16600000000000001</v>
      </c>
      <c r="K87" s="30" t="s">
        <v>213</v>
      </c>
      <c r="L87" s="105" t="str">
        <f t="shared" si="30"/>
        <v>N/A</v>
      </c>
    </row>
    <row r="88" spans="1:12" x14ac:dyDescent="0.2">
      <c r="A88" s="128" t="s">
        <v>960</v>
      </c>
      <c r="B88" s="30" t="s">
        <v>213</v>
      </c>
      <c r="C88" s="9">
        <v>2.9933525659</v>
      </c>
      <c r="D88" s="30" t="s">
        <v>213</v>
      </c>
      <c r="E88" s="9">
        <v>2.8439565188000002</v>
      </c>
      <c r="F88" s="30" t="s">
        <v>213</v>
      </c>
      <c r="G88" s="9">
        <v>3.0050429273999999</v>
      </c>
      <c r="H88" s="30" t="s">
        <v>213</v>
      </c>
      <c r="I88" s="8">
        <v>-4.99</v>
      </c>
      <c r="J88" s="8">
        <v>5.6639999999999997</v>
      </c>
      <c r="K88" s="30" t="s">
        <v>213</v>
      </c>
      <c r="L88" s="105" t="str">
        <f t="shared" si="30"/>
        <v>N/A</v>
      </c>
    </row>
    <row r="89" spans="1:12" x14ac:dyDescent="0.2">
      <c r="A89" s="151" t="s">
        <v>68</v>
      </c>
      <c r="B89" s="30" t="s">
        <v>213</v>
      </c>
      <c r="C89" s="1">
        <v>11555</v>
      </c>
      <c r="D89" s="7" t="str">
        <f>IF($B89="N/A","N/A",IF(C89&gt;10,"No",IF(C89&lt;-10,"No","Yes")))</f>
        <v>N/A</v>
      </c>
      <c r="E89" s="1">
        <v>11547</v>
      </c>
      <c r="F89" s="7" t="str">
        <f>IF($B89="N/A","N/A",IF(E89&gt;10,"No",IF(E89&lt;-10,"No","Yes")))</f>
        <v>N/A</v>
      </c>
      <c r="G89" s="1">
        <v>11173</v>
      </c>
      <c r="H89" s="7" t="str">
        <f>IF($B89="N/A","N/A",IF(G89&gt;10,"No",IF(G89&lt;-10,"No","Yes")))</f>
        <v>N/A</v>
      </c>
      <c r="I89" s="8">
        <v>-6.9000000000000006E-2</v>
      </c>
      <c r="J89" s="8">
        <v>-3.24</v>
      </c>
      <c r="K89" s="30" t="s">
        <v>735</v>
      </c>
      <c r="L89" s="105" t="str">
        <f t="shared" si="30"/>
        <v>Yes</v>
      </c>
    </row>
    <row r="90" spans="1:12" x14ac:dyDescent="0.2">
      <c r="A90" s="128" t="s">
        <v>109</v>
      </c>
      <c r="B90" s="30" t="s">
        <v>213</v>
      </c>
      <c r="C90" s="9">
        <v>6.9234097800000005E-2</v>
      </c>
      <c r="D90" s="27" t="str">
        <f>IF($B90="N/A","N/A",IF(C90&gt;10,"No",IF(C90&lt;-10,"No","Yes")))</f>
        <v>N/A</v>
      </c>
      <c r="E90" s="9">
        <v>6.06218065E-2</v>
      </c>
      <c r="F90" s="27" t="str">
        <f>IF($B90="N/A","N/A",IF(E90&gt;10,"No",IF(E90&lt;-10,"No","Yes")))</f>
        <v>N/A</v>
      </c>
      <c r="G90" s="9">
        <v>0.1253020675</v>
      </c>
      <c r="H90" s="27" t="str">
        <f>IF($B90="N/A","N/A",IF(G90&gt;10,"No",IF(G90&lt;-10,"No","Yes")))</f>
        <v>N/A</v>
      </c>
      <c r="I90" s="8">
        <v>-12.4</v>
      </c>
      <c r="J90" s="8">
        <v>106.7</v>
      </c>
      <c r="K90" s="30" t="s">
        <v>735</v>
      </c>
      <c r="L90" s="105" t="str">
        <f t="shared" si="30"/>
        <v>No</v>
      </c>
    </row>
    <row r="91" spans="1:12" x14ac:dyDescent="0.2">
      <c r="A91" s="128" t="s">
        <v>110</v>
      </c>
      <c r="B91" s="30" t="s">
        <v>213</v>
      </c>
      <c r="C91" s="9">
        <v>1.3154478581</v>
      </c>
      <c r="D91" s="27" t="str">
        <f>IF($B91="N/A","N/A",IF(C91&gt;10,"No",IF(C91&lt;-10,"No","Yes")))</f>
        <v>N/A</v>
      </c>
      <c r="E91" s="9">
        <v>3.0917121330000001</v>
      </c>
      <c r="F91" s="27" t="str">
        <f>IF($B91="N/A","N/A",IF(E91&gt;10,"No",IF(E91&lt;-10,"No","Yes")))</f>
        <v>N/A</v>
      </c>
      <c r="G91" s="9">
        <v>1.8168799785</v>
      </c>
      <c r="H91" s="27" t="str">
        <f>IF($B91="N/A","N/A",IF(G91&gt;10,"No",IF(G91&lt;-10,"No","Yes")))</f>
        <v>N/A</v>
      </c>
      <c r="I91" s="8">
        <v>135</v>
      </c>
      <c r="J91" s="8">
        <v>-41.2</v>
      </c>
      <c r="K91" s="30" t="s">
        <v>735</v>
      </c>
      <c r="L91" s="105" t="str">
        <f t="shared" si="30"/>
        <v>No</v>
      </c>
    </row>
    <row r="92" spans="1:12" x14ac:dyDescent="0.2">
      <c r="A92" s="137" t="s">
        <v>7</v>
      </c>
      <c r="B92" s="30" t="s">
        <v>213</v>
      </c>
      <c r="C92" s="9">
        <v>16.086527387</v>
      </c>
      <c r="D92" s="7" t="str">
        <f>IF($B92="N/A","N/A",IF(C92&gt;10,"No",IF(C92&lt;-10,"No","Yes")))</f>
        <v>N/A</v>
      </c>
      <c r="E92" s="9">
        <v>16.502711850000001</v>
      </c>
      <c r="F92" s="7" t="str">
        <f>IF($B92="N/A","N/A",IF(E92&gt;10,"No",IF(E92&lt;-10,"No","Yes")))</f>
        <v>N/A</v>
      </c>
      <c r="G92" s="9">
        <v>16.83755845</v>
      </c>
      <c r="H92" s="7" t="str">
        <f>IF($B92="N/A","N/A",IF(G92&gt;10,"No",IF(G92&lt;-10,"No","Yes")))</f>
        <v>N/A</v>
      </c>
      <c r="I92" s="8">
        <v>2.5870000000000002</v>
      </c>
      <c r="J92" s="8">
        <v>2.0289999999999999</v>
      </c>
      <c r="K92" s="30" t="s">
        <v>736</v>
      </c>
      <c r="L92" s="105" t="str">
        <f t="shared" si="30"/>
        <v>Yes</v>
      </c>
    </row>
    <row r="93" spans="1:12" x14ac:dyDescent="0.2">
      <c r="A93" s="137" t="s">
        <v>180</v>
      </c>
      <c r="B93" s="30" t="s">
        <v>213</v>
      </c>
      <c r="C93" s="9">
        <v>57.637004695999998</v>
      </c>
      <c r="D93" s="7" t="str">
        <f t="shared" ref="D93:D94" si="31">IF($B93="N/A","N/A",IF(C93&gt;10,"No",IF(C93&lt;-10,"No","Yes")))</f>
        <v>N/A</v>
      </c>
      <c r="E93" s="9">
        <v>57.178955913000003</v>
      </c>
      <c r="F93" s="7" t="str">
        <f t="shared" ref="F93:F94" si="32">IF($B93="N/A","N/A",IF(E93&gt;10,"No",IF(E93&lt;-10,"No","Yes")))</f>
        <v>N/A</v>
      </c>
      <c r="G93" s="9">
        <v>56.779645574</v>
      </c>
      <c r="H93" s="7" t="str">
        <f t="shared" ref="H93:H94" si="33">IF($B93="N/A","N/A",IF(G93&gt;10,"No",IF(G93&lt;-10,"No","Yes")))</f>
        <v>N/A</v>
      </c>
      <c r="I93" s="8">
        <v>-0.79500000000000004</v>
      </c>
      <c r="J93" s="8">
        <v>-0.69799999999999995</v>
      </c>
      <c r="K93" s="30" t="s">
        <v>735</v>
      </c>
      <c r="L93" s="105" t="str">
        <f>IF(J93="Div by 0", "N/A", IF(OR(J93="N/A",K93="N/A"),"N/A", IF(J93&gt;VALUE(MID(K93,1,2)), "No", IF(J93&lt;-1*VALUE(MID(K93,1,2)), "No", "Yes"))))</f>
        <v>Yes</v>
      </c>
    </row>
    <row r="94" spans="1:12" x14ac:dyDescent="0.2">
      <c r="A94" s="137" t="s">
        <v>181</v>
      </c>
      <c r="B94" s="30" t="s">
        <v>213</v>
      </c>
      <c r="C94" s="9">
        <v>42.362995304000002</v>
      </c>
      <c r="D94" s="7" t="str">
        <f t="shared" si="31"/>
        <v>N/A</v>
      </c>
      <c r="E94" s="9">
        <v>42.821044086999997</v>
      </c>
      <c r="F94" s="7" t="str">
        <f t="shared" si="32"/>
        <v>N/A</v>
      </c>
      <c r="G94" s="9">
        <v>43.220354426</v>
      </c>
      <c r="H94" s="7" t="str">
        <f t="shared" si="33"/>
        <v>N/A</v>
      </c>
      <c r="I94" s="8">
        <v>1.081</v>
      </c>
      <c r="J94" s="8">
        <v>0.9325</v>
      </c>
      <c r="K94" s="30" t="s">
        <v>735</v>
      </c>
      <c r="L94" s="105" t="str">
        <f>IF(J94="Div by 0", "N/A", IF(OR(J94="N/A",K94="N/A"),"N/A", IF(J94&gt;VALUE(MID(K94,1,2)), "No", IF(J94&lt;-1*VALUE(MID(K94,1,2)), "No", "Yes"))))</f>
        <v>Yes</v>
      </c>
    </row>
    <row r="95" spans="1:12" x14ac:dyDescent="0.2">
      <c r="A95" s="128" t="s">
        <v>8</v>
      </c>
      <c r="B95" s="30" t="s">
        <v>285</v>
      </c>
      <c r="C95" s="9">
        <v>4.5238405059</v>
      </c>
      <c r="D95" s="27" t="str">
        <f>IF($B95="N/A","N/A",IF(C95&gt;10,"No",IF(C95&lt;5,"No","Yes")))</f>
        <v>No</v>
      </c>
      <c r="E95" s="9">
        <v>4.2497324154999996</v>
      </c>
      <c r="F95" s="27" t="str">
        <f>IF($B95="N/A","N/A",IF(E95&gt;10,"No",IF(E95&lt;5,"No","Yes")))</f>
        <v>No</v>
      </c>
      <c r="G95" s="9">
        <v>4.3435872453000002</v>
      </c>
      <c r="H95" s="27" t="str">
        <f t="shared" ref="H95:H98" si="34">IF($B95="N/A","N/A",IF(G95&gt;10,"No",IF(G95&lt;5,"No","Yes")))</f>
        <v>No</v>
      </c>
      <c r="I95" s="8">
        <v>-6.06</v>
      </c>
      <c r="J95" s="8">
        <v>2.2080000000000002</v>
      </c>
      <c r="K95" s="30" t="s">
        <v>736</v>
      </c>
      <c r="L95" s="105" t="str">
        <f t="shared" si="30"/>
        <v>Yes</v>
      </c>
    </row>
    <row r="96" spans="1:12" x14ac:dyDescent="0.2">
      <c r="A96" s="128" t="s">
        <v>149</v>
      </c>
      <c r="B96" s="30" t="s">
        <v>285</v>
      </c>
      <c r="C96" s="9">
        <v>0</v>
      </c>
      <c r="D96" s="27" t="str">
        <f>IF($B96="N/A","N/A",IF(C96&gt;10,"No",IF(C96&lt;5,"No","Yes")))</f>
        <v>No</v>
      </c>
      <c r="E96" s="9">
        <v>0</v>
      </c>
      <c r="F96" s="27" t="str">
        <f t="shared" ref="F96:F98" si="35">IF($B96="N/A","N/A",IF(E96&gt;10,"No",IF(E96&lt;5,"No","Yes")))</f>
        <v>No</v>
      </c>
      <c r="G96" s="9">
        <v>1.0845148961</v>
      </c>
      <c r="H96" s="27" t="str">
        <f t="shared" si="34"/>
        <v>No</v>
      </c>
      <c r="I96" s="8" t="s">
        <v>1750</v>
      </c>
      <c r="J96" s="8" t="s">
        <v>1750</v>
      </c>
      <c r="K96" s="30" t="s">
        <v>736</v>
      </c>
      <c r="L96" s="105" t="str">
        <f t="shared" si="30"/>
        <v>N/A</v>
      </c>
    </row>
    <row r="97" spans="1:12" x14ac:dyDescent="0.2">
      <c r="A97" s="128" t="s">
        <v>150</v>
      </c>
      <c r="B97" s="30" t="s">
        <v>285</v>
      </c>
      <c r="C97" s="9">
        <v>4.2767420098000004</v>
      </c>
      <c r="D97" s="27" t="str">
        <f>IF($B97="N/A","N/A",IF(C97&gt;10,"No",IF(C97&lt;5,"No","Yes")))</f>
        <v>No</v>
      </c>
      <c r="E97" s="9">
        <v>4.0981830440999998</v>
      </c>
      <c r="F97" s="27" t="str">
        <f t="shared" si="35"/>
        <v>No</v>
      </c>
      <c r="G97" s="9">
        <v>4.1894809222999996</v>
      </c>
      <c r="H97" s="27" t="str">
        <f t="shared" si="34"/>
        <v>No</v>
      </c>
      <c r="I97" s="8">
        <v>-4.18</v>
      </c>
      <c r="J97" s="8">
        <v>2.2280000000000002</v>
      </c>
      <c r="K97" s="30" t="s">
        <v>736</v>
      </c>
      <c r="L97" s="105" t="str">
        <f t="shared" si="30"/>
        <v>Yes</v>
      </c>
    </row>
    <row r="98" spans="1:12" x14ac:dyDescent="0.2">
      <c r="A98" s="128" t="s">
        <v>151</v>
      </c>
      <c r="B98" s="30" t="s">
        <v>285</v>
      </c>
      <c r="C98" s="9">
        <v>4.5272320538999997</v>
      </c>
      <c r="D98" s="27" t="str">
        <f>IF($B98="N/A","N/A",IF(C98&gt;10,"No",IF(C98&lt;5,"No","Yes")))</f>
        <v>No</v>
      </c>
      <c r="E98" s="9">
        <v>4.2530056200999997</v>
      </c>
      <c r="F98" s="27" t="str">
        <f t="shared" si="35"/>
        <v>No</v>
      </c>
      <c r="G98" s="9">
        <v>4.3506942377</v>
      </c>
      <c r="H98" s="27" t="str">
        <f t="shared" si="34"/>
        <v>No</v>
      </c>
      <c r="I98" s="8">
        <v>-6.06</v>
      </c>
      <c r="J98" s="8">
        <v>2.2970000000000002</v>
      </c>
      <c r="K98" s="30" t="s">
        <v>736</v>
      </c>
      <c r="L98" s="105" t="str">
        <f t="shared" si="30"/>
        <v>Yes</v>
      </c>
    </row>
    <row r="99" spans="1:12" x14ac:dyDescent="0.2">
      <c r="A99" s="128" t="s">
        <v>961</v>
      </c>
      <c r="B99" s="30" t="s">
        <v>213</v>
      </c>
      <c r="C99" s="1">
        <v>65359</v>
      </c>
      <c r="D99" s="7" t="str">
        <f t="shared" ref="D99:D110" si="36">IF($B99="N/A","N/A",IF(C99&gt;10,"No",IF(C99&lt;-10,"No","Yes")))</f>
        <v>N/A</v>
      </c>
      <c r="E99" s="1">
        <v>64917</v>
      </c>
      <c r="F99" s="7" t="str">
        <f t="shared" ref="F99:F110" si="37">IF($B99="N/A","N/A",IF(E99&gt;10,"No",IF(E99&lt;-10,"No","Yes")))</f>
        <v>N/A</v>
      </c>
      <c r="G99" s="1">
        <v>55505</v>
      </c>
      <c r="H99" s="7" t="str">
        <f t="shared" ref="H99:H110" si="38">IF($B99="N/A","N/A",IF(G99&gt;10,"No",IF(G99&lt;-10,"No","Yes")))</f>
        <v>N/A</v>
      </c>
      <c r="I99" s="8">
        <v>-0.67600000000000005</v>
      </c>
      <c r="J99" s="8">
        <v>-14.5</v>
      </c>
      <c r="K99" s="28" t="s">
        <v>735</v>
      </c>
      <c r="L99" s="105" t="str">
        <f t="shared" si="30"/>
        <v>No</v>
      </c>
    </row>
    <row r="100" spans="1:12" x14ac:dyDescent="0.2">
      <c r="A100" s="128" t="s">
        <v>962</v>
      </c>
      <c r="B100" s="30" t="s">
        <v>213</v>
      </c>
      <c r="C100" s="1">
        <v>3956</v>
      </c>
      <c r="D100" s="7" t="str">
        <f t="shared" si="36"/>
        <v>N/A</v>
      </c>
      <c r="E100" s="1">
        <v>2687</v>
      </c>
      <c r="F100" s="7" t="str">
        <f t="shared" si="37"/>
        <v>N/A</v>
      </c>
      <c r="G100" s="1">
        <v>2886</v>
      </c>
      <c r="H100" s="7" t="str">
        <f t="shared" si="38"/>
        <v>N/A</v>
      </c>
      <c r="I100" s="8">
        <v>-32.1</v>
      </c>
      <c r="J100" s="8">
        <v>7.4059999999999997</v>
      </c>
      <c r="K100" s="28" t="s">
        <v>735</v>
      </c>
      <c r="L100" s="105" t="str">
        <f t="shared" si="30"/>
        <v>Yes</v>
      </c>
    </row>
    <row r="101" spans="1:12" x14ac:dyDescent="0.2">
      <c r="A101" s="128" t="s">
        <v>1</v>
      </c>
      <c r="B101" s="30" t="s">
        <v>213</v>
      </c>
      <c r="C101" s="9">
        <v>99.222712573999999</v>
      </c>
      <c r="D101" s="7" t="str">
        <f t="shared" si="36"/>
        <v>N/A</v>
      </c>
      <c r="E101" s="9">
        <v>98.969267881999997</v>
      </c>
      <c r="F101" s="7" t="str">
        <f t="shared" si="37"/>
        <v>N/A</v>
      </c>
      <c r="G101" s="9">
        <v>97.890498862000001</v>
      </c>
      <c r="H101" s="7" t="str">
        <f t="shared" si="38"/>
        <v>N/A</v>
      </c>
      <c r="I101" s="8">
        <v>-0.255</v>
      </c>
      <c r="J101" s="8">
        <v>-1.0900000000000001</v>
      </c>
      <c r="K101" s="30" t="s">
        <v>736</v>
      </c>
      <c r="L101" s="105" t="str">
        <f t="shared" si="30"/>
        <v>Yes</v>
      </c>
    </row>
    <row r="102" spans="1:12" x14ac:dyDescent="0.2">
      <c r="A102" s="128" t="s">
        <v>69</v>
      </c>
      <c r="B102" s="30" t="s">
        <v>213</v>
      </c>
      <c r="C102" s="9">
        <v>99.300611493999995</v>
      </c>
      <c r="D102" s="7" t="str">
        <f t="shared" si="36"/>
        <v>N/A</v>
      </c>
      <c r="E102" s="9">
        <v>99.258570852000005</v>
      </c>
      <c r="F102" s="7" t="str">
        <f t="shared" si="37"/>
        <v>N/A</v>
      </c>
      <c r="G102" s="9">
        <v>98.878090370999999</v>
      </c>
      <c r="H102" s="7" t="str">
        <f t="shared" si="38"/>
        <v>N/A</v>
      </c>
      <c r="I102" s="8">
        <v>-4.2000000000000003E-2</v>
      </c>
      <c r="J102" s="8">
        <v>-0.38300000000000001</v>
      </c>
      <c r="K102" s="30" t="s">
        <v>736</v>
      </c>
      <c r="L102" s="105" t="str">
        <f t="shared" si="30"/>
        <v>Yes</v>
      </c>
    </row>
    <row r="103" spans="1:12" x14ac:dyDescent="0.2">
      <c r="A103" s="137" t="s">
        <v>70</v>
      </c>
      <c r="B103" s="30" t="s">
        <v>213</v>
      </c>
      <c r="C103" s="1">
        <v>1375930</v>
      </c>
      <c r="D103" s="7" t="str">
        <f t="shared" si="36"/>
        <v>N/A</v>
      </c>
      <c r="E103" s="1">
        <v>1446737</v>
      </c>
      <c r="F103" s="7" t="str">
        <f t="shared" si="37"/>
        <v>N/A</v>
      </c>
      <c r="G103" s="1">
        <v>1555812</v>
      </c>
      <c r="H103" s="7" t="str">
        <f t="shared" si="38"/>
        <v>N/A</v>
      </c>
      <c r="I103" s="8">
        <v>5.1459999999999999</v>
      </c>
      <c r="J103" s="8">
        <v>7.5389999999999997</v>
      </c>
      <c r="K103" s="30" t="s">
        <v>735</v>
      </c>
      <c r="L103" s="105" t="str">
        <f t="shared" si="30"/>
        <v>Yes</v>
      </c>
    </row>
    <row r="104" spans="1:12" x14ac:dyDescent="0.2">
      <c r="A104" s="128" t="s">
        <v>687</v>
      </c>
      <c r="B104" s="30" t="s">
        <v>213</v>
      </c>
      <c r="C104" s="9">
        <v>1.1448983597</v>
      </c>
      <c r="D104" s="7" t="str">
        <f t="shared" si="36"/>
        <v>N/A</v>
      </c>
      <c r="E104" s="9">
        <v>1.5800383898000001</v>
      </c>
      <c r="F104" s="7" t="str">
        <f t="shared" si="37"/>
        <v>N/A</v>
      </c>
      <c r="G104" s="9">
        <v>1.9740174263000001</v>
      </c>
      <c r="H104" s="7" t="str">
        <f t="shared" si="38"/>
        <v>N/A</v>
      </c>
      <c r="I104" s="8">
        <v>38.01</v>
      </c>
      <c r="J104" s="8">
        <v>24.93</v>
      </c>
      <c r="K104" s="30" t="s">
        <v>736</v>
      </c>
      <c r="L104" s="105" t="str">
        <f t="shared" ref="L104:L110" si="39">IF(J104="Div by 0", "N/A", IF(K104="N/A","N/A", IF(J104&gt;VALUE(MID(K104,1,2)), "No", IF(J104&lt;-1*VALUE(MID(K104,1,2)), "No", "Yes"))))</f>
        <v>No</v>
      </c>
    </row>
    <row r="105" spans="1:12" x14ac:dyDescent="0.2">
      <c r="A105" s="128" t="s">
        <v>686</v>
      </c>
      <c r="B105" s="30" t="s">
        <v>213</v>
      </c>
      <c r="C105" s="9">
        <v>9.0264039594999996</v>
      </c>
      <c r="D105" s="7" t="str">
        <f t="shared" si="36"/>
        <v>N/A</v>
      </c>
      <c r="E105" s="9">
        <v>8.5663807588999994</v>
      </c>
      <c r="F105" s="7" t="str">
        <f t="shared" si="37"/>
        <v>N/A</v>
      </c>
      <c r="G105" s="9">
        <v>8.2282435153000009</v>
      </c>
      <c r="H105" s="7" t="str">
        <f t="shared" si="38"/>
        <v>N/A</v>
      </c>
      <c r="I105" s="8">
        <v>-5.0999999999999996</v>
      </c>
      <c r="J105" s="8">
        <v>-3.95</v>
      </c>
      <c r="K105" s="30" t="s">
        <v>736</v>
      </c>
      <c r="L105" s="105" t="str">
        <f t="shared" si="39"/>
        <v>Yes</v>
      </c>
    </row>
    <row r="106" spans="1:12" x14ac:dyDescent="0.2">
      <c r="A106" s="128" t="s">
        <v>685</v>
      </c>
      <c r="B106" s="30" t="s">
        <v>213</v>
      </c>
      <c r="C106" s="9">
        <v>89.828697680999994</v>
      </c>
      <c r="D106" s="7" t="str">
        <f t="shared" si="36"/>
        <v>N/A</v>
      </c>
      <c r="E106" s="9">
        <v>89.853580851000004</v>
      </c>
      <c r="F106" s="7" t="str">
        <f t="shared" si="37"/>
        <v>N/A</v>
      </c>
      <c r="G106" s="9">
        <v>89.797739058000005</v>
      </c>
      <c r="H106" s="7" t="str">
        <f t="shared" si="38"/>
        <v>N/A</v>
      </c>
      <c r="I106" s="8">
        <v>2.7699999999999999E-2</v>
      </c>
      <c r="J106" s="8">
        <v>-6.2E-2</v>
      </c>
      <c r="K106" s="30" t="s">
        <v>736</v>
      </c>
      <c r="L106" s="105" t="str">
        <f t="shared" si="39"/>
        <v>Yes</v>
      </c>
    </row>
    <row r="107" spans="1:12" ht="25.5" x14ac:dyDescent="0.2">
      <c r="A107" s="137" t="s">
        <v>963</v>
      </c>
      <c r="B107" s="30" t="s">
        <v>213</v>
      </c>
      <c r="C107" s="9">
        <v>60.163915590999999</v>
      </c>
      <c r="D107" s="7" t="str">
        <f t="shared" si="36"/>
        <v>N/A</v>
      </c>
      <c r="E107" s="9">
        <v>59.913718328000002</v>
      </c>
      <c r="F107" s="7" t="str">
        <f t="shared" si="37"/>
        <v>N/A</v>
      </c>
      <c r="G107" s="9">
        <v>60.055483135999999</v>
      </c>
      <c r="H107" s="7" t="str">
        <f t="shared" si="38"/>
        <v>N/A</v>
      </c>
      <c r="I107" s="8">
        <v>-0.41599999999999998</v>
      </c>
      <c r="J107" s="8">
        <v>0.2366</v>
      </c>
      <c r="K107" s="30" t="s">
        <v>736</v>
      </c>
      <c r="L107" s="105" t="str">
        <f t="shared" si="39"/>
        <v>Yes</v>
      </c>
    </row>
    <row r="108" spans="1:12" ht="25.5" x14ac:dyDescent="0.2">
      <c r="A108" s="137" t="s">
        <v>964</v>
      </c>
      <c r="B108" s="30" t="s">
        <v>213</v>
      </c>
      <c r="C108" s="9">
        <v>38.357231057</v>
      </c>
      <c r="D108" s="7" t="str">
        <f t="shared" si="36"/>
        <v>N/A</v>
      </c>
      <c r="E108" s="9">
        <v>38.621784486000003</v>
      </c>
      <c r="F108" s="7" t="str">
        <f t="shared" si="37"/>
        <v>N/A</v>
      </c>
      <c r="G108" s="9">
        <v>38.520992354999997</v>
      </c>
      <c r="H108" s="7" t="str">
        <f t="shared" si="38"/>
        <v>N/A</v>
      </c>
      <c r="I108" s="8">
        <v>0.68969999999999998</v>
      </c>
      <c r="J108" s="8">
        <v>-0.26100000000000001</v>
      </c>
      <c r="K108" s="30" t="s">
        <v>736</v>
      </c>
      <c r="L108" s="105" t="str">
        <f t="shared" si="39"/>
        <v>Yes</v>
      </c>
    </row>
    <row r="109" spans="1:12" ht="25.5" x14ac:dyDescent="0.2">
      <c r="A109" s="137" t="s">
        <v>965</v>
      </c>
      <c r="B109" s="30" t="s">
        <v>213</v>
      </c>
      <c r="C109" s="9">
        <v>0.667581231</v>
      </c>
      <c r="D109" s="7" t="str">
        <f t="shared" si="36"/>
        <v>N/A</v>
      </c>
      <c r="E109" s="9">
        <v>0.71401684389999998</v>
      </c>
      <c r="F109" s="7" t="str">
        <f t="shared" si="37"/>
        <v>N/A</v>
      </c>
      <c r="G109" s="9">
        <v>0.74167844080000001</v>
      </c>
      <c r="H109" s="7" t="str">
        <f t="shared" si="38"/>
        <v>N/A</v>
      </c>
      <c r="I109" s="8">
        <v>6.9560000000000004</v>
      </c>
      <c r="J109" s="8">
        <v>3.8740000000000001</v>
      </c>
      <c r="K109" s="30" t="s">
        <v>736</v>
      </c>
      <c r="L109" s="105" t="str">
        <f t="shared" si="39"/>
        <v>Yes</v>
      </c>
    </row>
    <row r="110" spans="1:12" ht="25.5" x14ac:dyDescent="0.2">
      <c r="A110" s="137" t="s">
        <v>966</v>
      </c>
      <c r="B110" s="30" t="s">
        <v>213</v>
      </c>
      <c r="C110" s="9">
        <v>0.81127212120000003</v>
      </c>
      <c r="D110" s="7" t="str">
        <f t="shared" si="36"/>
        <v>N/A</v>
      </c>
      <c r="E110" s="9">
        <v>0.75048034279999998</v>
      </c>
      <c r="F110" s="7" t="str">
        <f t="shared" si="37"/>
        <v>N/A</v>
      </c>
      <c r="G110" s="9">
        <v>0.68184606859999997</v>
      </c>
      <c r="H110" s="7" t="str">
        <f t="shared" si="38"/>
        <v>N/A</v>
      </c>
      <c r="I110" s="8">
        <v>-7.49</v>
      </c>
      <c r="J110" s="8">
        <v>-9.15</v>
      </c>
      <c r="K110" s="30" t="s">
        <v>736</v>
      </c>
      <c r="L110" s="105" t="str">
        <f t="shared" si="39"/>
        <v>Yes</v>
      </c>
    </row>
    <row r="111" spans="1:12" x14ac:dyDescent="0.2">
      <c r="A111" s="128" t="s">
        <v>967</v>
      </c>
      <c r="B111" s="30" t="s">
        <v>286</v>
      </c>
      <c r="C111" s="9">
        <v>100</v>
      </c>
      <c r="D111" s="27" t="str">
        <f>IF($B111="N/A","N/A",IF(C111&gt;=99,"Yes","No"))</f>
        <v>Yes</v>
      </c>
      <c r="E111" s="9">
        <v>99.999901356999999</v>
      </c>
      <c r="F111" s="27" t="str">
        <f>IF($B111="N/A","N/A",IF(E111&gt;=99,"Yes","No"))</f>
        <v>Yes</v>
      </c>
      <c r="G111" s="9">
        <v>99.980514419000002</v>
      </c>
      <c r="H111" s="27" t="str">
        <f>IF($B111="N/A","N/A",IF(G111&gt;=99,"Yes","No"))</f>
        <v>Yes</v>
      </c>
      <c r="I111" s="8">
        <v>0</v>
      </c>
      <c r="J111" s="8">
        <v>-1.9E-2</v>
      </c>
      <c r="K111" s="30" t="s">
        <v>735</v>
      </c>
      <c r="L111" s="105" t="str">
        <f t="shared" ref="L111:L145" si="40">IF(J111="Div by 0", "N/A", IF(K111="N/A","N/A", IF(J111&gt;VALUE(MID(K111,1,2)), "No", IF(J111&lt;-1*VALUE(MID(K111,1,2)), "No", "Yes"))))</f>
        <v>Yes</v>
      </c>
    </row>
    <row r="112" spans="1:12" x14ac:dyDescent="0.2">
      <c r="A112" s="128" t="s">
        <v>968</v>
      </c>
      <c r="B112" s="30" t="s">
        <v>213</v>
      </c>
      <c r="C112" s="9">
        <v>14.755780654</v>
      </c>
      <c r="D112" s="27" t="str">
        <f>IF($B112="N/A","N/A",IF(C112&gt;10,"No",IF(C112&lt;-10,"No","Yes")))</f>
        <v>N/A</v>
      </c>
      <c r="E112" s="9">
        <v>15.542318250999999</v>
      </c>
      <c r="F112" s="27" t="str">
        <f>IF($B112="N/A","N/A",IF(E112&gt;10,"No",IF(E112&lt;-10,"No","Yes")))</f>
        <v>N/A</v>
      </c>
      <c r="G112" s="9">
        <v>20.162904259000001</v>
      </c>
      <c r="H112" s="27" t="str">
        <f>IF($B112="N/A","N/A",IF(G112&gt;10,"No",IF(G112&lt;-10,"No","Yes")))</f>
        <v>N/A</v>
      </c>
      <c r="I112" s="8">
        <v>5.33</v>
      </c>
      <c r="J112" s="8">
        <v>29.73</v>
      </c>
      <c r="K112" s="30" t="s">
        <v>735</v>
      </c>
      <c r="L112" s="105" t="str">
        <f t="shared" si="40"/>
        <v>No</v>
      </c>
    </row>
    <row r="113" spans="1:12" x14ac:dyDescent="0.2">
      <c r="A113" s="104" t="s">
        <v>969</v>
      </c>
      <c r="B113" s="30" t="s">
        <v>280</v>
      </c>
      <c r="C113" s="4">
        <v>99.947962898</v>
      </c>
      <c r="D113" s="27" t="str">
        <f>IF($B113="N/A","N/A",IF(C113&gt;=98,"Yes","No"))</f>
        <v>Yes</v>
      </c>
      <c r="E113" s="4">
        <v>99.899687581999999</v>
      </c>
      <c r="F113" s="27" t="str">
        <f>IF($B113="N/A","N/A",IF(E113&gt;=98,"Yes","No"))</f>
        <v>Yes</v>
      </c>
      <c r="G113" s="4">
        <v>99.817901645000006</v>
      </c>
      <c r="H113" s="27" t="str">
        <f>IF($B113="N/A","N/A",IF(G113&gt;=98,"Yes","No"))</f>
        <v>Yes</v>
      </c>
      <c r="I113" s="8">
        <v>-4.8000000000000001E-2</v>
      </c>
      <c r="J113" s="8">
        <v>-8.2000000000000003E-2</v>
      </c>
      <c r="K113" s="28" t="s">
        <v>735</v>
      </c>
      <c r="L113" s="105" t="str">
        <f t="shared" si="40"/>
        <v>Yes</v>
      </c>
    </row>
    <row r="114" spans="1:12" x14ac:dyDescent="0.2">
      <c r="A114" s="104" t="s">
        <v>970</v>
      </c>
      <c r="B114" s="30" t="s">
        <v>287</v>
      </c>
      <c r="C114" s="4">
        <v>88.835406582999994</v>
      </c>
      <c r="D114" s="27" t="str">
        <f>IF($B114="N/A","N/A",IF(C114&gt;=80,"Yes","No"))</f>
        <v>Yes</v>
      </c>
      <c r="E114" s="4">
        <v>91.657069160999995</v>
      </c>
      <c r="F114" s="27" t="str">
        <f>IF($B114="N/A","N/A",IF(E114&gt;=80,"Yes","No"))</f>
        <v>Yes</v>
      </c>
      <c r="G114" s="4">
        <v>92.521829742999998</v>
      </c>
      <c r="H114" s="27" t="str">
        <f>IF($B114="N/A","N/A",IF(G114&gt;=80,"Yes","No"))</f>
        <v>Yes</v>
      </c>
      <c r="I114" s="8">
        <v>3.1760000000000002</v>
      </c>
      <c r="J114" s="8">
        <v>0.94350000000000001</v>
      </c>
      <c r="K114" s="28" t="s">
        <v>735</v>
      </c>
      <c r="L114" s="105" t="str">
        <f t="shared" si="40"/>
        <v>Yes</v>
      </c>
    </row>
    <row r="115" spans="1:12" ht="25.5" x14ac:dyDescent="0.2">
      <c r="A115" s="128" t="s">
        <v>971</v>
      </c>
      <c r="B115" s="30" t="s">
        <v>288</v>
      </c>
      <c r="C115" s="9" t="s">
        <v>1750</v>
      </c>
      <c r="D115" s="27" t="str">
        <f>IF($B115="N/A","N/A",IF(C115&gt;=100,"Yes","No"))</f>
        <v>Yes</v>
      </c>
      <c r="E115" s="9" t="s">
        <v>1750</v>
      </c>
      <c r="F115" s="27" t="str">
        <f t="shared" ref="F115:F116" si="41">IF($B115="N/A","N/A",IF(E115&gt;=100,"Yes","No"))</f>
        <v>Yes</v>
      </c>
      <c r="G115" s="9" t="s">
        <v>1750</v>
      </c>
      <c r="H115" s="27" t="str">
        <f t="shared" ref="H115:H116" si="42">IF($B115="N/A","N/A",IF(G115&gt;=100,"Yes","No"))</f>
        <v>Yes</v>
      </c>
      <c r="I115" s="8" t="s">
        <v>1750</v>
      </c>
      <c r="J115" s="8" t="s">
        <v>1750</v>
      </c>
      <c r="K115" s="28" t="s">
        <v>734</v>
      </c>
      <c r="L115" s="105" t="str">
        <f t="shared" si="40"/>
        <v>N/A</v>
      </c>
    </row>
    <row r="116" spans="1:12" ht="25.5" x14ac:dyDescent="0.2">
      <c r="A116" s="104" t="s">
        <v>972</v>
      </c>
      <c r="B116" s="30" t="s">
        <v>288</v>
      </c>
      <c r="C116" s="9" t="s">
        <v>1750</v>
      </c>
      <c r="D116" s="27" t="str">
        <f>IF($B116="N/A","N/A",IF(C116&gt;=100,"Yes","No"))</f>
        <v>Yes</v>
      </c>
      <c r="E116" s="9" t="s">
        <v>1750</v>
      </c>
      <c r="F116" s="27" t="str">
        <f t="shared" si="41"/>
        <v>Yes</v>
      </c>
      <c r="G116" s="9" t="s">
        <v>1750</v>
      </c>
      <c r="H116" s="27" t="str">
        <f t="shared" si="42"/>
        <v>Yes</v>
      </c>
      <c r="I116" s="8" t="s">
        <v>1750</v>
      </c>
      <c r="J116" s="8" t="s">
        <v>1750</v>
      </c>
      <c r="K116" s="28" t="s">
        <v>734</v>
      </c>
      <c r="L116" s="105" t="str">
        <f t="shared" si="40"/>
        <v>N/A</v>
      </c>
    </row>
    <row r="117" spans="1:12" ht="25.5" x14ac:dyDescent="0.2">
      <c r="A117" s="128" t="s">
        <v>973</v>
      </c>
      <c r="B117" s="30" t="s">
        <v>213</v>
      </c>
      <c r="C117" s="9">
        <v>0</v>
      </c>
      <c r="D117" s="23" t="s">
        <v>737</v>
      </c>
      <c r="E117" s="9">
        <v>0</v>
      </c>
      <c r="F117" s="23" t="s">
        <v>737</v>
      </c>
      <c r="G117" s="9">
        <v>0</v>
      </c>
      <c r="H117" s="27" t="str">
        <f>IF($B117="N/A","N/A",IF(G117&lt;100,"No",IF(G117=100,"No","Yes")))</f>
        <v>N/A</v>
      </c>
      <c r="I117" s="8" t="s">
        <v>1750</v>
      </c>
      <c r="J117" s="8" t="s">
        <v>1750</v>
      </c>
      <c r="K117" s="28" t="s">
        <v>734</v>
      </c>
      <c r="L117" s="105" t="str">
        <f t="shared" si="40"/>
        <v>N/A</v>
      </c>
    </row>
    <row r="118" spans="1:12" ht="25.5" x14ac:dyDescent="0.2">
      <c r="A118" s="128" t="s">
        <v>974</v>
      </c>
      <c r="B118" s="22" t="s">
        <v>213</v>
      </c>
      <c r="C118" s="9">
        <v>0</v>
      </c>
      <c r="D118" s="27" t="str">
        <f>IF($B118="N/A","N/A",IF(C118&gt;10,"No",IF(C118&lt;-10,"No","Yes")))</f>
        <v>N/A</v>
      </c>
      <c r="E118" s="9">
        <v>0</v>
      </c>
      <c r="F118" s="27" t="str">
        <f>IF($B118="N/A","N/A",IF(E118&gt;10,"No",IF(E118&lt;-10,"No","Yes")))</f>
        <v>N/A</v>
      </c>
      <c r="G118" s="9">
        <v>0</v>
      </c>
      <c r="H118" s="27" t="str">
        <f>IF($B118="N/A","N/A",IF(G118&gt;10,"No",IF(G118&lt;-10,"No","Yes")))</f>
        <v>N/A</v>
      </c>
      <c r="I118" s="8" t="s">
        <v>1750</v>
      </c>
      <c r="J118" s="8" t="s">
        <v>1750</v>
      </c>
      <c r="K118" s="28" t="s">
        <v>734</v>
      </c>
      <c r="L118" s="105" t="str">
        <f>IF(J118="Div by 0", "N/A", IF(OR(J118="N/A",K118="N/A"),"N/A", IF(J118&gt;VALUE(MID(K118,1,2)), "No", IF(J118&lt;-1*VALUE(MID(K118,1,2)), "No", "Yes"))))</f>
        <v>N/A</v>
      </c>
    </row>
    <row r="119" spans="1:12" x14ac:dyDescent="0.2">
      <c r="A119" s="152" t="s">
        <v>100</v>
      </c>
      <c r="B119" s="22" t="s">
        <v>213</v>
      </c>
      <c r="C119" s="23">
        <v>956207</v>
      </c>
      <c r="D119" s="27" t="str">
        <f t="shared" ref="D119:D145" si="43">IF($B119="N/A","N/A",IF(C119&gt;10,"No",IF(C119&lt;-10,"No","Yes")))</f>
        <v>N/A</v>
      </c>
      <c r="E119" s="23">
        <v>1013757</v>
      </c>
      <c r="F119" s="27" t="str">
        <f t="shared" ref="F119:F145" si="44">IF($B119="N/A","N/A",IF(E119&gt;10,"No",IF(E119&lt;-10,"No","Yes")))</f>
        <v>N/A</v>
      </c>
      <c r="G119" s="23">
        <v>82112</v>
      </c>
      <c r="H119" s="27" t="str">
        <f t="shared" ref="H119:H145" si="45">IF($B119="N/A","N/A",IF(G119&gt;10,"No",IF(G119&lt;-10,"No","Yes")))</f>
        <v>N/A</v>
      </c>
      <c r="I119" s="8">
        <v>6.0190000000000001</v>
      </c>
      <c r="J119" s="8">
        <v>-91.9</v>
      </c>
      <c r="K119" s="28" t="s">
        <v>735</v>
      </c>
      <c r="L119" s="105" t="str">
        <f t="shared" si="40"/>
        <v>No</v>
      </c>
    </row>
    <row r="120" spans="1:12" x14ac:dyDescent="0.2">
      <c r="A120" s="128" t="s">
        <v>975</v>
      </c>
      <c r="B120" s="22" t="s">
        <v>213</v>
      </c>
      <c r="C120" s="23">
        <v>414533</v>
      </c>
      <c r="D120" s="27" t="str">
        <f t="shared" si="43"/>
        <v>N/A</v>
      </c>
      <c r="E120" s="23">
        <v>418888</v>
      </c>
      <c r="F120" s="27" t="str">
        <f t="shared" si="44"/>
        <v>N/A</v>
      </c>
      <c r="G120" s="23">
        <v>15602</v>
      </c>
      <c r="H120" s="27" t="str">
        <f t="shared" si="45"/>
        <v>N/A</v>
      </c>
      <c r="I120" s="8">
        <v>1.0509999999999999</v>
      </c>
      <c r="J120" s="8">
        <v>-96.3</v>
      </c>
      <c r="K120" s="28" t="s">
        <v>735</v>
      </c>
      <c r="L120" s="105" t="str">
        <f t="shared" si="40"/>
        <v>No</v>
      </c>
    </row>
    <row r="121" spans="1:12" x14ac:dyDescent="0.2">
      <c r="A121" s="128" t="s">
        <v>976</v>
      </c>
      <c r="B121" s="22" t="s">
        <v>213</v>
      </c>
      <c r="C121" s="23">
        <v>303007</v>
      </c>
      <c r="D121" s="27" t="str">
        <f t="shared" si="43"/>
        <v>N/A</v>
      </c>
      <c r="E121" s="23">
        <v>323190</v>
      </c>
      <c r="F121" s="27" t="str">
        <f t="shared" si="44"/>
        <v>N/A</v>
      </c>
      <c r="G121" s="23">
        <v>36384</v>
      </c>
      <c r="H121" s="27" t="str">
        <f t="shared" si="45"/>
        <v>N/A</v>
      </c>
      <c r="I121" s="8">
        <v>6.6609999999999996</v>
      </c>
      <c r="J121" s="8">
        <v>-88.7</v>
      </c>
      <c r="K121" s="28" t="s">
        <v>735</v>
      </c>
      <c r="L121" s="105" t="str">
        <f t="shared" si="40"/>
        <v>No</v>
      </c>
    </row>
    <row r="122" spans="1:12" x14ac:dyDescent="0.2">
      <c r="A122" s="128" t="s">
        <v>977</v>
      </c>
      <c r="B122" s="22" t="s">
        <v>213</v>
      </c>
      <c r="C122" s="23">
        <v>214164</v>
      </c>
      <c r="D122" s="27" t="str">
        <f t="shared" si="43"/>
        <v>N/A</v>
      </c>
      <c r="E122" s="23">
        <v>232096</v>
      </c>
      <c r="F122" s="27" t="str">
        <f t="shared" si="44"/>
        <v>N/A</v>
      </c>
      <c r="G122" s="23">
        <v>16171</v>
      </c>
      <c r="H122" s="27" t="str">
        <f t="shared" si="45"/>
        <v>N/A</v>
      </c>
      <c r="I122" s="8">
        <v>8.3729999999999993</v>
      </c>
      <c r="J122" s="8">
        <v>-93</v>
      </c>
      <c r="K122" s="28" t="s">
        <v>735</v>
      </c>
      <c r="L122" s="105" t="str">
        <f t="shared" si="40"/>
        <v>No</v>
      </c>
    </row>
    <row r="123" spans="1:12" x14ac:dyDescent="0.2">
      <c r="A123" s="128" t="s">
        <v>978</v>
      </c>
      <c r="B123" s="22" t="s">
        <v>213</v>
      </c>
      <c r="C123" s="23">
        <v>24503</v>
      </c>
      <c r="D123" s="27" t="str">
        <f t="shared" si="43"/>
        <v>N/A</v>
      </c>
      <c r="E123" s="23">
        <v>39583</v>
      </c>
      <c r="F123" s="27" t="str">
        <f t="shared" si="44"/>
        <v>N/A</v>
      </c>
      <c r="G123" s="23">
        <v>13955</v>
      </c>
      <c r="H123" s="27" t="str">
        <f t="shared" si="45"/>
        <v>N/A</v>
      </c>
      <c r="I123" s="8">
        <v>61.54</v>
      </c>
      <c r="J123" s="8">
        <v>-64.7</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1312611</v>
      </c>
      <c r="D125" s="27" t="str">
        <f t="shared" si="43"/>
        <v>N/A</v>
      </c>
      <c r="E125" s="23">
        <v>1296840</v>
      </c>
      <c r="F125" s="27" t="str">
        <f t="shared" si="44"/>
        <v>N/A</v>
      </c>
      <c r="G125" s="23">
        <v>49968</v>
      </c>
      <c r="H125" s="27" t="str">
        <f t="shared" si="45"/>
        <v>N/A</v>
      </c>
      <c r="I125" s="8">
        <v>-1.2</v>
      </c>
      <c r="J125" s="8">
        <v>-96.1</v>
      </c>
      <c r="K125" s="28" t="s">
        <v>735</v>
      </c>
      <c r="L125" s="105" t="str">
        <f t="shared" si="40"/>
        <v>No</v>
      </c>
    </row>
    <row r="126" spans="1:12" x14ac:dyDescent="0.2">
      <c r="A126" s="128" t="s">
        <v>980</v>
      </c>
      <c r="B126" s="22" t="s">
        <v>213</v>
      </c>
      <c r="C126" s="23">
        <v>981037</v>
      </c>
      <c r="D126" s="27" t="str">
        <f t="shared" si="43"/>
        <v>N/A</v>
      </c>
      <c r="E126" s="23">
        <v>972429</v>
      </c>
      <c r="F126" s="27" t="str">
        <f t="shared" si="44"/>
        <v>N/A</v>
      </c>
      <c r="G126" s="23">
        <v>25254</v>
      </c>
      <c r="H126" s="27" t="str">
        <f t="shared" si="45"/>
        <v>N/A</v>
      </c>
      <c r="I126" s="8">
        <v>-0.877</v>
      </c>
      <c r="J126" s="8">
        <v>-97.4</v>
      </c>
      <c r="K126" s="28" t="s">
        <v>735</v>
      </c>
      <c r="L126" s="105" t="str">
        <f t="shared" si="40"/>
        <v>No</v>
      </c>
    </row>
    <row r="127" spans="1:12" x14ac:dyDescent="0.2">
      <c r="A127" s="128" t="s">
        <v>981</v>
      </c>
      <c r="B127" s="22" t="s">
        <v>213</v>
      </c>
      <c r="C127" s="23">
        <v>166962</v>
      </c>
      <c r="D127" s="27" t="str">
        <f t="shared" si="43"/>
        <v>N/A</v>
      </c>
      <c r="E127" s="23">
        <v>164021</v>
      </c>
      <c r="F127" s="27" t="str">
        <f t="shared" si="44"/>
        <v>N/A</v>
      </c>
      <c r="G127" s="23">
        <v>16335</v>
      </c>
      <c r="H127" s="27" t="str">
        <f t="shared" si="45"/>
        <v>N/A</v>
      </c>
      <c r="I127" s="8">
        <v>-1.76</v>
      </c>
      <c r="J127" s="8">
        <v>-90</v>
      </c>
      <c r="K127" s="28" t="s">
        <v>735</v>
      </c>
      <c r="L127" s="105" t="str">
        <f t="shared" si="40"/>
        <v>No</v>
      </c>
    </row>
    <row r="128" spans="1:12" x14ac:dyDescent="0.2">
      <c r="A128" s="128" t="s">
        <v>982</v>
      </c>
      <c r="B128" s="22" t="s">
        <v>213</v>
      </c>
      <c r="C128" s="23">
        <v>137348</v>
      </c>
      <c r="D128" s="27" t="str">
        <f t="shared" si="43"/>
        <v>N/A</v>
      </c>
      <c r="E128" s="23">
        <v>132832</v>
      </c>
      <c r="F128" s="27" t="str">
        <f t="shared" si="44"/>
        <v>N/A</v>
      </c>
      <c r="G128" s="23">
        <v>7276</v>
      </c>
      <c r="H128" s="27" t="str">
        <f t="shared" si="45"/>
        <v>N/A</v>
      </c>
      <c r="I128" s="8">
        <v>-3.29</v>
      </c>
      <c r="J128" s="8">
        <v>-94.5</v>
      </c>
      <c r="K128" s="28" t="s">
        <v>735</v>
      </c>
      <c r="L128" s="105" t="str">
        <f t="shared" si="40"/>
        <v>No</v>
      </c>
    </row>
    <row r="129" spans="1:12" x14ac:dyDescent="0.2">
      <c r="A129" s="128" t="s">
        <v>983</v>
      </c>
      <c r="B129" s="22" t="s">
        <v>213</v>
      </c>
      <c r="C129" s="23">
        <v>27264</v>
      </c>
      <c r="D129" s="27" t="str">
        <f t="shared" si="43"/>
        <v>N/A</v>
      </c>
      <c r="E129" s="23">
        <v>27558</v>
      </c>
      <c r="F129" s="27" t="str">
        <f t="shared" si="44"/>
        <v>N/A</v>
      </c>
      <c r="G129" s="23">
        <v>1103</v>
      </c>
      <c r="H129" s="27" t="str">
        <f t="shared" si="45"/>
        <v>N/A</v>
      </c>
      <c r="I129" s="8">
        <v>1.0780000000000001</v>
      </c>
      <c r="J129" s="8">
        <v>-96</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1750</v>
      </c>
      <c r="J130" s="8" t="s">
        <v>1750</v>
      </c>
      <c r="K130" s="28" t="s">
        <v>735</v>
      </c>
      <c r="L130" s="105" t="str">
        <f t="shared" si="40"/>
        <v>N/A</v>
      </c>
    </row>
    <row r="131" spans="1:12" x14ac:dyDescent="0.2">
      <c r="A131" s="152" t="s">
        <v>104</v>
      </c>
      <c r="B131" s="22" t="s">
        <v>213</v>
      </c>
      <c r="C131" s="23">
        <v>5369246</v>
      </c>
      <c r="D131" s="27" t="str">
        <f t="shared" si="43"/>
        <v>N/A</v>
      </c>
      <c r="E131" s="23">
        <v>5609475</v>
      </c>
      <c r="F131" s="27" t="str">
        <f t="shared" si="44"/>
        <v>N/A</v>
      </c>
      <c r="G131" s="23">
        <v>646354</v>
      </c>
      <c r="H131" s="27" t="str">
        <f t="shared" si="45"/>
        <v>N/A</v>
      </c>
      <c r="I131" s="8">
        <v>4.4740000000000002</v>
      </c>
      <c r="J131" s="8">
        <v>-88.5</v>
      </c>
      <c r="K131" s="28" t="s">
        <v>735</v>
      </c>
      <c r="L131" s="105" t="str">
        <f t="shared" si="40"/>
        <v>No</v>
      </c>
    </row>
    <row r="132" spans="1:12" x14ac:dyDescent="0.2">
      <c r="A132" s="128" t="s">
        <v>985</v>
      </c>
      <c r="B132" s="22" t="s">
        <v>213</v>
      </c>
      <c r="C132" s="23">
        <v>2720706</v>
      </c>
      <c r="D132" s="27" t="str">
        <f t="shared" si="43"/>
        <v>N/A</v>
      </c>
      <c r="E132" s="23">
        <v>2110391</v>
      </c>
      <c r="F132" s="27" t="str">
        <f t="shared" si="44"/>
        <v>N/A</v>
      </c>
      <c r="G132" s="23">
        <v>77372</v>
      </c>
      <c r="H132" s="27" t="str">
        <f t="shared" si="45"/>
        <v>N/A</v>
      </c>
      <c r="I132" s="8">
        <v>-22.4</v>
      </c>
      <c r="J132" s="8">
        <v>-96.3</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1750</v>
      </c>
      <c r="J133" s="8" t="s">
        <v>1750</v>
      </c>
      <c r="K133" s="28" t="s">
        <v>735</v>
      </c>
      <c r="L133" s="105" t="str">
        <f t="shared" si="40"/>
        <v>N/A</v>
      </c>
    </row>
    <row r="134" spans="1:12" x14ac:dyDescent="0.2">
      <c r="A134" s="128" t="s">
        <v>987</v>
      </c>
      <c r="B134" s="22" t="s">
        <v>213</v>
      </c>
      <c r="C134" s="23">
        <v>194014</v>
      </c>
      <c r="D134" s="27" t="str">
        <f t="shared" si="43"/>
        <v>N/A</v>
      </c>
      <c r="E134" s="23">
        <v>363420</v>
      </c>
      <c r="F134" s="27" t="str">
        <f t="shared" si="44"/>
        <v>N/A</v>
      </c>
      <c r="G134" s="23">
        <v>31589</v>
      </c>
      <c r="H134" s="27" t="str">
        <f t="shared" si="45"/>
        <v>N/A</v>
      </c>
      <c r="I134" s="8">
        <v>87.32</v>
      </c>
      <c r="J134" s="8">
        <v>-91.3</v>
      </c>
      <c r="K134" s="28" t="s">
        <v>735</v>
      </c>
      <c r="L134" s="105" t="str">
        <f t="shared" si="40"/>
        <v>No</v>
      </c>
    </row>
    <row r="135" spans="1:12" x14ac:dyDescent="0.2">
      <c r="A135" s="128" t="s">
        <v>988</v>
      </c>
      <c r="B135" s="22" t="s">
        <v>213</v>
      </c>
      <c r="C135" s="23">
        <v>1632370</v>
      </c>
      <c r="D135" s="27" t="str">
        <f t="shared" si="43"/>
        <v>N/A</v>
      </c>
      <c r="E135" s="23">
        <v>1606099</v>
      </c>
      <c r="F135" s="27" t="str">
        <f t="shared" si="44"/>
        <v>N/A</v>
      </c>
      <c r="G135" s="23">
        <v>161832</v>
      </c>
      <c r="H135" s="27" t="str">
        <f t="shared" si="45"/>
        <v>N/A</v>
      </c>
      <c r="I135" s="8">
        <v>-1.61</v>
      </c>
      <c r="J135" s="8">
        <v>-89.9</v>
      </c>
      <c r="K135" s="28" t="s">
        <v>735</v>
      </c>
      <c r="L135" s="105" t="str">
        <f t="shared" si="40"/>
        <v>No</v>
      </c>
    </row>
    <row r="136" spans="1:12" x14ac:dyDescent="0.2">
      <c r="A136" s="128" t="s">
        <v>989</v>
      </c>
      <c r="B136" s="22" t="s">
        <v>213</v>
      </c>
      <c r="C136" s="23">
        <v>693493</v>
      </c>
      <c r="D136" s="27" t="str">
        <f t="shared" si="43"/>
        <v>N/A</v>
      </c>
      <c r="E136" s="23">
        <v>1400463</v>
      </c>
      <c r="F136" s="27" t="str">
        <f t="shared" si="44"/>
        <v>N/A</v>
      </c>
      <c r="G136" s="23">
        <v>363806</v>
      </c>
      <c r="H136" s="27" t="str">
        <f t="shared" si="45"/>
        <v>N/A</v>
      </c>
      <c r="I136" s="8">
        <v>101.9</v>
      </c>
      <c r="J136" s="8">
        <v>-74</v>
      </c>
      <c r="K136" s="28" t="s">
        <v>735</v>
      </c>
      <c r="L136" s="105" t="str">
        <f t="shared" si="40"/>
        <v>No</v>
      </c>
    </row>
    <row r="137" spans="1:12" x14ac:dyDescent="0.2">
      <c r="A137" s="128" t="s">
        <v>990</v>
      </c>
      <c r="B137" s="22" t="s">
        <v>213</v>
      </c>
      <c r="C137" s="23">
        <v>128663</v>
      </c>
      <c r="D137" s="27" t="str">
        <f t="shared" si="43"/>
        <v>N/A</v>
      </c>
      <c r="E137" s="23">
        <v>129102</v>
      </c>
      <c r="F137" s="27" t="str">
        <f t="shared" si="44"/>
        <v>N/A</v>
      </c>
      <c r="G137" s="23">
        <v>11755</v>
      </c>
      <c r="H137" s="27" t="str">
        <f t="shared" si="45"/>
        <v>N/A</v>
      </c>
      <c r="I137" s="8">
        <v>0.3412</v>
      </c>
      <c r="J137" s="8">
        <v>-90.9</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1750</v>
      </c>
      <c r="J138" s="8" t="s">
        <v>1750</v>
      </c>
      <c r="K138" s="28" t="s">
        <v>735</v>
      </c>
      <c r="L138" s="105" t="str">
        <f t="shared" si="40"/>
        <v>N/A</v>
      </c>
    </row>
    <row r="139" spans="1:12" x14ac:dyDescent="0.2">
      <c r="A139" s="152" t="s">
        <v>105</v>
      </c>
      <c r="B139" s="22" t="s">
        <v>213</v>
      </c>
      <c r="C139" s="23">
        <v>5517505</v>
      </c>
      <c r="D139" s="27" t="str">
        <f t="shared" si="43"/>
        <v>N/A</v>
      </c>
      <c r="E139" s="23">
        <v>8146214</v>
      </c>
      <c r="F139" s="27" t="str">
        <f t="shared" si="44"/>
        <v>N/A</v>
      </c>
      <c r="G139" s="23">
        <v>1529679</v>
      </c>
      <c r="H139" s="27" t="str">
        <f t="shared" si="45"/>
        <v>N/A</v>
      </c>
      <c r="I139" s="8">
        <v>47.64</v>
      </c>
      <c r="J139" s="8">
        <v>-81.2</v>
      </c>
      <c r="K139" s="28" t="s">
        <v>735</v>
      </c>
      <c r="L139" s="105" t="str">
        <f t="shared" si="40"/>
        <v>No</v>
      </c>
    </row>
    <row r="140" spans="1:12" x14ac:dyDescent="0.2">
      <c r="A140" s="128" t="s">
        <v>992</v>
      </c>
      <c r="B140" s="22" t="s">
        <v>213</v>
      </c>
      <c r="C140" s="23">
        <v>1324586</v>
      </c>
      <c r="D140" s="27" t="str">
        <f t="shared" si="43"/>
        <v>N/A</v>
      </c>
      <c r="E140" s="23">
        <v>904524</v>
      </c>
      <c r="F140" s="27" t="str">
        <f t="shared" si="44"/>
        <v>N/A</v>
      </c>
      <c r="G140" s="23">
        <v>45185</v>
      </c>
      <c r="H140" s="27" t="str">
        <f t="shared" si="45"/>
        <v>N/A</v>
      </c>
      <c r="I140" s="8">
        <v>-31.7</v>
      </c>
      <c r="J140" s="8">
        <v>-95</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1750</v>
      </c>
      <c r="J141" s="8" t="s">
        <v>1750</v>
      </c>
      <c r="K141" s="28" t="s">
        <v>735</v>
      </c>
      <c r="L141" s="105" t="str">
        <f t="shared" si="40"/>
        <v>N/A</v>
      </c>
    </row>
    <row r="142" spans="1:12" x14ac:dyDescent="0.2">
      <c r="A142" s="128" t="s">
        <v>994</v>
      </c>
      <c r="B142" s="22" t="s">
        <v>213</v>
      </c>
      <c r="C142" s="23">
        <v>631240</v>
      </c>
      <c r="D142" s="27" t="str">
        <f t="shared" si="43"/>
        <v>N/A</v>
      </c>
      <c r="E142" s="23">
        <v>697972</v>
      </c>
      <c r="F142" s="27" t="str">
        <f t="shared" si="44"/>
        <v>N/A</v>
      </c>
      <c r="G142" s="23">
        <v>94339</v>
      </c>
      <c r="H142" s="27" t="str">
        <f t="shared" si="45"/>
        <v>N/A</v>
      </c>
      <c r="I142" s="8">
        <v>10.57</v>
      </c>
      <c r="J142" s="8">
        <v>-86.5</v>
      </c>
      <c r="K142" s="28" t="s">
        <v>735</v>
      </c>
      <c r="L142" s="105" t="str">
        <f t="shared" si="40"/>
        <v>No</v>
      </c>
    </row>
    <row r="143" spans="1:12" x14ac:dyDescent="0.2">
      <c r="A143" s="128" t="s">
        <v>995</v>
      </c>
      <c r="B143" s="22" t="s">
        <v>213</v>
      </c>
      <c r="C143" s="23">
        <v>2743869</v>
      </c>
      <c r="D143" s="27" t="str">
        <f t="shared" si="43"/>
        <v>N/A</v>
      </c>
      <c r="E143" s="23">
        <v>2537122</v>
      </c>
      <c r="F143" s="27" t="str">
        <f t="shared" si="44"/>
        <v>N/A</v>
      </c>
      <c r="G143" s="23">
        <v>767534</v>
      </c>
      <c r="H143" s="27" t="str">
        <f t="shared" si="45"/>
        <v>N/A</v>
      </c>
      <c r="I143" s="8">
        <v>-7.53</v>
      </c>
      <c r="J143" s="8">
        <v>-69.7</v>
      </c>
      <c r="K143" s="28" t="s">
        <v>735</v>
      </c>
      <c r="L143" s="105" t="str">
        <f t="shared" si="40"/>
        <v>No</v>
      </c>
    </row>
    <row r="144" spans="1:12" x14ac:dyDescent="0.2">
      <c r="A144" s="128" t="s">
        <v>996</v>
      </c>
      <c r="B144" s="22" t="s">
        <v>213</v>
      </c>
      <c r="C144" s="23">
        <v>817810</v>
      </c>
      <c r="D144" s="27" t="str">
        <f t="shared" si="43"/>
        <v>N/A</v>
      </c>
      <c r="E144" s="23">
        <v>4006596</v>
      </c>
      <c r="F144" s="27" t="str">
        <f t="shared" si="44"/>
        <v>N/A</v>
      </c>
      <c r="G144" s="23">
        <v>622621</v>
      </c>
      <c r="H144" s="27" t="str">
        <f t="shared" si="45"/>
        <v>N/A</v>
      </c>
      <c r="I144" s="8">
        <v>389.9</v>
      </c>
      <c r="J144" s="8">
        <v>-84.5</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1750</v>
      </c>
      <c r="J145" s="8" t="s">
        <v>1750</v>
      </c>
      <c r="K145" s="28" t="s">
        <v>735</v>
      </c>
      <c r="L145" s="105" t="str">
        <f t="shared" si="40"/>
        <v>N/A</v>
      </c>
    </row>
    <row r="146" spans="1:12" ht="25.5" x14ac:dyDescent="0.2">
      <c r="A146" s="138" t="s">
        <v>998</v>
      </c>
      <c r="B146" s="1" t="s">
        <v>213</v>
      </c>
      <c r="C146" s="1">
        <v>135860</v>
      </c>
      <c r="D146" s="7" t="str">
        <f t="shared" ref="D146:D151" si="46">IF($B146="N/A","N/A",IF(C146&gt;10,"No",IF(C146&lt;-10,"No","Yes")))</f>
        <v>N/A</v>
      </c>
      <c r="E146" s="1">
        <v>150570</v>
      </c>
      <c r="F146" s="7" t="str">
        <f t="shared" ref="F146:F151" si="47">IF($B146="N/A","N/A",IF(E146&gt;10,"No",IF(E146&lt;-10,"No","Yes")))</f>
        <v>N/A</v>
      </c>
      <c r="G146" s="1">
        <v>120451</v>
      </c>
      <c r="H146" s="7" t="str">
        <f t="shared" ref="H146:H151" si="48">IF($B146="N/A","N/A",IF(G146&gt;10,"No",IF(G146&lt;-10,"No","Yes")))</f>
        <v>N/A</v>
      </c>
      <c r="I146" s="36">
        <v>10.83</v>
      </c>
      <c r="J146" s="36">
        <v>-20</v>
      </c>
      <c r="K146" s="28" t="s">
        <v>734</v>
      </c>
      <c r="L146" s="105" t="str">
        <f t="shared" ref="L146:L151" si="49">IF(J146="Div by 0", "N/A", IF(K146="N/A","N/A", IF(J146&gt;VALUE(MID(K146,1,2)), "No", IF(J146&lt;-1*VALUE(MID(K146,1,2)), "No", "Yes"))))</f>
        <v>Yes</v>
      </c>
    </row>
    <row r="147" spans="1:12" x14ac:dyDescent="0.2">
      <c r="A147" s="151" t="s">
        <v>326</v>
      </c>
      <c r="B147" s="30" t="s">
        <v>213</v>
      </c>
      <c r="C147" s="9">
        <v>1.0327185392</v>
      </c>
      <c r="D147" s="7" t="str">
        <f t="shared" si="46"/>
        <v>N/A</v>
      </c>
      <c r="E147" s="9">
        <v>0.93717929759999996</v>
      </c>
      <c r="F147" s="7" t="str">
        <f t="shared" si="47"/>
        <v>N/A</v>
      </c>
      <c r="G147" s="9">
        <v>0.69026796160000004</v>
      </c>
      <c r="H147" s="7" t="str">
        <f t="shared" si="48"/>
        <v>N/A</v>
      </c>
      <c r="I147" s="36">
        <v>-9.25</v>
      </c>
      <c r="J147" s="36">
        <v>-26.3</v>
      </c>
      <c r="K147" s="28" t="s">
        <v>734</v>
      </c>
      <c r="L147" s="105" t="str">
        <f t="shared" si="49"/>
        <v>Yes</v>
      </c>
    </row>
    <row r="148" spans="1:12" x14ac:dyDescent="0.2">
      <c r="A148" s="128" t="s">
        <v>327</v>
      </c>
      <c r="B148" s="30" t="s">
        <v>213</v>
      </c>
      <c r="C148" s="9">
        <v>8.3616831919999992</v>
      </c>
      <c r="D148" s="7" t="str">
        <f t="shared" si="46"/>
        <v>N/A</v>
      </c>
      <c r="E148" s="9">
        <v>7.3507753831000002</v>
      </c>
      <c r="F148" s="7" t="str">
        <f t="shared" si="47"/>
        <v>N/A</v>
      </c>
      <c r="G148" s="9">
        <v>11.062938426000001</v>
      </c>
      <c r="H148" s="7" t="str">
        <f t="shared" si="48"/>
        <v>N/A</v>
      </c>
      <c r="I148" s="36">
        <v>-12.1</v>
      </c>
      <c r="J148" s="36">
        <v>50.5</v>
      </c>
      <c r="K148" s="28" t="s">
        <v>734</v>
      </c>
      <c r="L148" s="105" t="str">
        <f t="shared" si="49"/>
        <v>No</v>
      </c>
    </row>
    <row r="149" spans="1:12" x14ac:dyDescent="0.2">
      <c r="A149" s="128" t="s">
        <v>328</v>
      </c>
      <c r="B149" s="30" t="s">
        <v>213</v>
      </c>
      <c r="C149" s="9">
        <v>3.7568632290999999</v>
      </c>
      <c r="D149" s="7" t="str">
        <f t="shared" si="46"/>
        <v>N/A</v>
      </c>
      <c r="E149" s="9">
        <v>3.8328552481</v>
      </c>
      <c r="F149" s="7" t="str">
        <f t="shared" si="47"/>
        <v>N/A</v>
      </c>
      <c r="G149" s="9">
        <v>4.9931956452000001</v>
      </c>
      <c r="H149" s="7" t="str">
        <f t="shared" si="48"/>
        <v>N/A</v>
      </c>
      <c r="I149" s="36">
        <v>2.0230000000000001</v>
      </c>
      <c r="J149" s="36">
        <v>30.27</v>
      </c>
      <c r="K149" s="28" t="s">
        <v>734</v>
      </c>
      <c r="L149" s="105" t="str">
        <f t="shared" si="49"/>
        <v>No</v>
      </c>
    </row>
    <row r="150" spans="1:12" x14ac:dyDescent="0.2">
      <c r="A150" s="128" t="s">
        <v>329</v>
      </c>
      <c r="B150" s="30" t="s">
        <v>213</v>
      </c>
      <c r="C150" s="9">
        <v>8.0290603200000005E-2</v>
      </c>
      <c r="D150" s="7" t="str">
        <f t="shared" si="46"/>
        <v>N/A</v>
      </c>
      <c r="E150" s="9">
        <v>0.16577308930000001</v>
      </c>
      <c r="F150" s="7" t="str">
        <f t="shared" si="47"/>
        <v>N/A</v>
      </c>
      <c r="G150" s="9">
        <v>6.3587445899999998E-2</v>
      </c>
      <c r="H150" s="7" t="str">
        <f t="shared" si="48"/>
        <v>N/A</v>
      </c>
      <c r="I150" s="36">
        <v>106.5</v>
      </c>
      <c r="J150" s="36">
        <v>-61.6</v>
      </c>
      <c r="K150" s="28" t="s">
        <v>734</v>
      </c>
      <c r="L150" s="105" t="str">
        <f t="shared" si="49"/>
        <v>No</v>
      </c>
    </row>
    <row r="151" spans="1:12" x14ac:dyDescent="0.2">
      <c r="A151" s="128" t="s">
        <v>330</v>
      </c>
      <c r="B151" s="30" t="s">
        <v>213</v>
      </c>
      <c r="C151" s="9">
        <v>4.1341149700000003E-2</v>
      </c>
      <c r="D151" s="7" t="str">
        <f t="shared" si="46"/>
        <v>N/A</v>
      </c>
      <c r="E151" s="9">
        <v>0.20925057950000001</v>
      </c>
      <c r="F151" s="7" t="str">
        <f t="shared" si="47"/>
        <v>N/A</v>
      </c>
      <c r="G151" s="9">
        <v>8.4527538099999994E-2</v>
      </c>
      <c r="H151" s="7" t="str">
        <f t="shared" si="48"/>
        <v>N/A</v>
      </c>
      <c r="I151" s="36">
        <v>406.2</v>
      </c>
      <c r="J151" s="36">
        <v>-59.6</v>
      </c>
      <c r="K151" s="28" t="s">
        <v>734</v>
      </c>
      <c r="L151" s="105" t="str">
        <f t="shared" si="49"/>
        <v>No</v>
      </c>
    </row>
    <row r="152" spans="1:12" x14ac:dyDescent="0.2">
      <c r="A152" s="138" t="s">
        <v>999</v>
      </c>
      <c r="B152" s="22" t="s">
        <v>213</v>
      </c>
      <c r="C152" s="23">
        <v>614921</v>
      </c>
      <c r="D152" s="27" t="str">
        <f t="shared" ref="D152:D158" si="50">IF($B152="N/A","N/A",IF(C152&gt;10,"No",IF(C152&lt;-10,"No","Yes")))</f>
        <v>N/A</v>
      </c>
      <c r="E152" s="23">
        <v>643161</v>
      </c>
      <c r="F152" s="27" t="str">
        <f t="shared" ref="F152:F158" si="51">IF($B152="N/A","N/A",IF(E152&gt;10,"No",IF(E152&lt;-10,"No","Yes")))</f>
        <v>N/A</v>
      </c>
      <c r="G152" s="23">
        <v>677140</v>
      </c>
      <c r="H152" s="27" t="str">
        <f t="shared" ref="H152:H158" si="52">IF($B152="N/A","N/A",IF(G152&gt;10,"No",IF(G152&lt;-10,"No","Yes")))</f>
        <v>N/A</v>
      </c>
      <c r="I152" s="8">
        <v>4.5919999999999996</v>
      </c>
      <c r="J152" s="8">
        <v>5.2830000000000004</v>
      </c>
      <c r="K152" s="28" t="s">
        <v>734</v>
      </c>
      <c r="L152" s="105" t="str">
        <f t="shared" ref="L152:L159" si="53">IF(J152="Div by 0", "N/A", IF(K152="N/A","N/A", IF(J152&gt;VALUE(MID(K152,1,2)), "No", IF(J152&lt;-1*VALUE(MID(K152,1,2)), "No", "Yes"))))</f>
        <v>Yes</v>
      </c>
    </row>
    <row r="153" spans="1:12" x14ac:dyDescent="0.2">
      <c r="A153" s="151" t="s">
        <v>1000</v>
      </c>
      <c r="B153" s="22" t="s">
        <v>213</v>
      </c>
      <c r="C153" s="4">
        <v>4.6742257975000001</v>
      </c>
      <c r="D153" s="27" t="str">
        <f t="shared" si="50"/>
        <v>N/A</v>
      </c>
      <c r="E153" s="4">
        <v>4.0031691187999998</v>
      </c>
      <c r="F153" s="27" t="str">
        <f t="shared" si="51"/>
        <v>N/A</v>
      </c>
      <c r="G153" s="4">
        <v>3.8804829141999999</v>
      </c>
      <c r="H153" s="27" t="str">
        <f t="shared" si="52"/>
        <v>N/A</v>
      </c>
      <c r="I153" s="8">
        <v>-14.4</v>
      </c>
      <c r="J153" s="8">
        <v>-3.06</v>
      </c>
      <c r="K153" s="28" t="s">
        <v>734</v>
      </c>
      <c r="L153" s="105" t="str">
        <f t="shared" si="53"/>
        <v>Yes</v>
      </c>
    </row>
    <row r="154" spans="1:12" x14ac:dyDescent="0.2">
      <c r="A154" s="138" t="s">
        <v>1001</v>
      </c>
      <c r="B154" s="22" t="s">
        <v>213</v>
      </c>
      <c r="C154" s="4">
        <v>22.730433891000001</v>
      </c>
      <c r="D154" s="27" t="str">
        <f t="shared" si="50"/>
        <v>N/A</v>
      </c>
      <c r="E154" s="4">
        <v>22.336319255999999</v>
      </c>
      <c r="F154" s="27" t="str">
        <f t="shared" si="51"/>
        <v>N/A</v>
      </c>
      <c r="G154" s="4">
        <v>15.644485581</v>
      </c>
      <c r="H154" s="27" t="str">
        <f t="shared" si="52"/>
        <v>N/A</v>
      </c>
      <c r="I154" s="8">
        <v>-1.73</v>
      </c>
      <c r="J154" s="8">
        <v>-30</v>
      </c>
      <c r="K154" s="28" t="s">
        <v>734</v>
      </c>
      <c r="L154" s="105" t="str">
        <f t="shared" si="53"/>
        <v>Yes</v>
      </c>
    </row>
    <row r="155" spans="1:12" x14ac:dyDescent="0.2">
      <c r="A155" s="138" t="s">
        <v>1002</v>
      </c>
      <c r="B155" s="22" t="s">
        <v>213</v>
      </c>
      <c r="C155" s="4">
        <v>26.966100391000001</v>
      </c>
      <c r="D155" s="27" t="str">
        <f t="shared" si="50"/>
        <v>N/A</v>
      </c>
      <c r="E155" s="4">
        <v>28.113028592999999</v>
      </c>
      <c r="F155" s="27" t="str">
        <f t="shared" si="51"/>
        <v>N/A</v>
      </c>
      <c r="G155" s="4">
        <v>19.048190842</v>
      </c>
      <c r="H155" s="27" t="str">
        <f t="shared" si="52"/>
        <v>N/A</v>
      </c>
      <c r="I155" s="8">
        <v>4.2530000000000001</v>
      </c>
      <c r="J155" s="8">
        <v>-32.200000000000003</v>
      </c>
      <c r="K155" s="28" t="s">
        <v>734</v>
      </c>
      <c r="L155" s="105" t="str">
        <f t="shared" si="53"/>
        <v>No</v>
      </c>
    </row>
    <row r="156" spans="1:12" x14ac:dyDescent="0.2">
      <c r="A156" s="138" t="s">
        <v>1003</v>
      </c>
      <c r="B156" s="22" t="s">
        <v>213</v>
      </c>
      <c r="C156" s="4">
        <v>0.3805189779</v>
      </c>
      <c r="D156" s="27" t="str">
        <f t="shared" si="50"/>
        <v>N/A</v>
      </c>
      <c r="E156" s="4">
        <v>0.39374451259999999</v>
      </c>
      <c r="F156" s="27" t="str">
        <f t="shared" si="51"/>
        <v>N/A</v>
      </c>
      <c r="G156" s="4">
        <v>0.51875597579999999</v>
      </c>
      <c r="H156" s="27" t="str">
        <f t="shared" si="52"/>
        <v>N/A</v>
      </c>
      <c r="I156" s="8">
        <v>3.476</v>
      </c>
      <c r="J156" s="8">
        <v>31.75</v>
      </c>
      <c r="K156" s="28" t="s">
        <v>734</v>
      </c>
      <c r="L156" s="105" t="str">
        <f t="shared" si="53"/>
        <v>No</v>
      </c>
    </row>
    <row r="157" spans="1:12" x14ac:dyDescent="0.2">
      <c r="A157" s="138" t="s">
        <v>1004</v>
      </c>
      <c r="B157" s="22" t="s">
        <v>213</v>
      </c>
      <c r="C157" s="4">
        <v>0.42011742629999999</v>
      </c>
      <c r="D157" s="27" t="str">
        <f t="shared" si="50"/>
        <v>N/A</v>
      </c>
      <c r="E157" s="4">
        <v>0.36895667119999997</v>
      </c>
      <c r="F157" s="27" t="str">
        <f t="shared" si="51"/>
        <v>N/A</v>
      </c>
      <c r="G157" s="4">
        <v>0.1332305667</v>
      </c>
      <c r="H157" s="27" t="str">
        <f t="shared" si="52"/>
        <v>N/A</v>
      </c>
      <c r="I157" s="8">
        <v>-12.2</v>
      </c>
      <c r="J157" s="8">
        <v>-63.9</v>
      </c>
      <c r="K157" s="28" t="s">
        <v>734</v>
      </c>
      <c r="L157" s="105" t="str">
        <f t="shared" si="53"/>
        <v>No</v>
      </c>
    </row>
    <row r="158" spans="1:12" x14ac:dyDescent="0.2">
      <c r="A158" s="128" t="s">
        <v>1005</v>
      </c>
      <c r="B158" s="22" t="s">
        <v>213</v>
      </c>
      <c r="C158" s="23">
        <v>23691</v>
      </c>
      <c r="D158" s="27" t="str">
        <f t="shared" si="50"/>
        <v>N/A</v>
      </c>
      <c r="E158" s="23">
        <v>22142</v>
      </c>
      <c r="F158" s="27" t="str">
        <f t="shared" si="51"/>
        <v>N/A</v>
      </c>
      <c r="G158" s="23">
        <v>17023</v>
      </c>
      <c r="H158" s="27" t="str">
        <f t="shared" si="52"/>
        <v>N/A</v>
      </c>
      <c r="I158" s="8">
        <v>-6.54</v>
      </c>
      <c r="J158" s="8">
        <v>-23.1</v>
      </c>
      <c r="K158" s="28" t="s">
        <v>734</v>
      </c>
      <c r="L158" s="105" t="str">
        <f t="shared" si="53"/>
        <v>Yes</v>
      </c>
    </row>
    <row r="159" spans="1:12" ht="25.5" x14ac:dyDescent="0.2">
      <c r="A159" s="138" t="s">
        <v>1006</v>
      </c>
      <c r="B159" s="22" t="s">
        <v>213</v>
      </c>
      <c r="C159" s="23">
        <v>621552</v>
      </c>
      <c r="D159" s="27" t="str">
        <f>IF($B159="N/A","N/A",IF(C159&gt;10,"No",IF(C159&lt;-10,"No","Yes")))</f>
        <v>N/A</v>
      </c>
      <c r="E159" s="23">
        <v>650440</v>
      </c>
      <c r="F159" s="27" t="str">
        <f>IF($B159="N/A","N/A",IF(E159&gt;10,"No",IF(E159&lt;-10,"No","Yes")))</f>
        <v>N/A</v>
      </c>
      <c r="G159" s="23">
        <v>684964</v>
      </c>
      <c r="H159" s="27" t="str">
        <f>IF($B159="N/A","N/A",IF(G159&gt;10,"No",IF(G159&lt;-10,"No","Yes")))</f>
        <v>N/A</v>
      </c>
      <c r="I159" s="8">
        <v>4.6479999999999997</v>
      </c>
      <c r="J159" s="8">
        <v>5.3079999999999998</v>
      </c>
      <c r="K159" s="28" t="s">
        <v>734</v>
      </c>
      <c r="L159" s="105" t="str">
        <f t="shared" si="53"/>
        <v>Yes</v>
      </c>
    </row>
    <row r="160" spans="1:12" x14ac:dyDescent="0.2">
      <c r="A160" s="137" t="s">
        <v>1007</v>
      </c>
      <c r="B160" s="22" t="s">
        <v>213</v>
      </c>
      <c r="C160" s="23">
        <v>128054</v>
      </c>
      <c r="D160" s="27" t="str">
        <f t="shared" ref="D160:D234" si="54">IF($B160="N/A","N/A",IF(C160&gt;10,"No",IF(C160&lt;-10,"No","Yes")))</f>
        <v>N/A</v>
      </c>
      <c r="E160" s="23">
        <v>136210</v>
      </c>
      <c r="F160" s="27" t="str">
        <f t="shared" ref="F160:F234" si="55">IF($B160="N/A","N/A",IF(E160&gt;10,"No",IF(E160&lt;-10,"No","Yes")))</f>
        <v>N/A</v>
      </c>
      <c r="G160" s="23">
        <v>144066</v>
      </c>
      <c r="H160" s="27" t="str">
        <f t="shared" ref="H160:H223" si="56">IF($B160="N/A","N/A",IF(G160&gt;10,"No",IF(G160&lt;-10,"No","Yes")))</f>
        <v>N/A</v>
      </c>
      <c r="I160" s="8">
        <v>6.3689999999999998</v>
      </c>
      <c r="J160" s="8">
        <v>5.7679999999999998</v>
      </c>
      <c r="K160" s="28" t="s">
        <v>734</v>
      </c>
      <c r="L160" s="105" t="str">
        <f t="shared" ref="L160:L223" si="57">IF(J160="Div by 0", "N/A", IF(K160="N/A","N/A", IF(J160&gt;VALUE(MID(K160,1,2)), "No", IF(J160&lt;-1*VALUE(MID(K160,1,2)), "No", "Yes"))))</f>
        <v>Yes</v>
      </c>
    </row>
    <row r="161" spans="1:12" x14ac:dyDescent="0.2">
      <c r="A161" s="153" t="s">
        <v>71</v>
      </c>
      <c r="B161" s="22" t="s">
        <v>213</v>
      </c>
      <c r="C161" s="4">
        <v>0.9733824512</v>
      </c>
      <c r="D161" s="27" t="str">
        <f t="shared" si="54"/>
        <v>N/A</v>
      </c>
      <c r="E161" s="4">
        <v>0.84779964220000004</v>
      </c>
      <c r="F161" s="27" t="str">
        <f t="shared" si="55"/>
        <v>N/A</v>
      </c>
      <c r="G161" s="4">
        <v>0.82559832759999996</v>
      </c>
      <c r="H161" s="27" t="str">
        <f t="shared" si="56"/>
        <v>N/A</v>
      </c>
      <c r="I161" s="8">
        <v>-12.9</v>
      </c>
      <c r="J161" s="8">
        <v>-2.62</v>
      </c>
      <c r="K161" s="28" t="s">
        <v>734</v>
      </c>
      <c r="L161" s="105" t="str">
        <f t="shared" si="57"/>
        <v>Yes</v>
      </c>
    </row>
    <row r="162" spans="1:12" x14ac:dyDescent="0.2">
      <c r="A162" s="137" t="s">
        <v>111</v>
      </c>
      <c r="B162" s="22" t="s">
        <v>213</v>
      </c>
      <c r="C162" s="4">
        <v>1.1461953322</v>
      </c>
      <c r="D162" s="27" t="str">
        <f t="shared" si="54"/>
        <v>N/A</v>
      </c>
      <c r="E162" s="4">
        <v>1.1874640569999999</v>
      </c>
      <c r="F162" s="27" t="str">
        <f t="shared" si="55"/>
        <v>N/A</v>
      </c>
      <c r="G162" s="4">
        <v>1.3846940764</v>
      </c>
      <c r="H162" s="27" t="str">
        <f t="shared" si="56"/>
        <v>N/A</v>
      </c>
      <c r="I162" s="8">
        <v>3.6</v>
      </c>
      <c r="J162" s="8">
        <v>16.61</v>
      </c>
      <c r="K162" s="28" t="s">
        <v>734</v>
      </c>
      <c r="L162" s="105" t="str">
        <f t="shared" si="57"/>
        <v>Yes</v>
      </c>
    </row>
    <row r="163" spans="1:12" x14ac:dyDescent="0.2">
      <c r="A163" s="137" t="s">
        <v>112</v>
      </c>
      <c r="B163" s="22" t="s">
        <v>213</v>
      </c>
      <c r="C163" s="4">
        <v>8.4903295796999991</v>
      </c>
      <c r="D163" s="27" t="str">
        <f t="shared" si="54"/>
        <v>N/A</v>
      </c>
      <c r="E163" s="4">
        <v>9.0051201382000006</v>
      </c>
      <c r="F163" s="27" t="str">
        <f t="shared" si="55"/>
        <v>N/A</v>
      </c>
      <c r="G163" s="4">
        <v>3.8464617355000001</v>
      </c>
      <c r="H163" s="27" t="str">
        <f t="shared" si="56"/>
        <v>N/A</v>
      </c>
      <c r="I163" s="8">
        <v>6.0629999999999997</v>
      </c>
      <c r="J163" s="8">
        <v>-57.3</v>
      </c>
      <c r="K163" s="28" t="s">
        <v>734</v>
      </c>
      <c r="L163" s="105" t="str">
        <f t="shared" si="57"/>
        <v>No</v>
      </c>
    </row>
    <row r="164" spans="1:12" x14ac:dyDescent="0.2">
      <c r="A164" s="137" t="s">
        <v>113</v>
      </c>
      <c r="B164" s="22" t="s">
        <v>213</v>
      </c>
      <c r="C164" s="4">
        <v>9.6382248099999998E-2</v>
      </c>
      <c r="D164" s="27" t="str">
        <f t="shared" si="54"/>
        <v>N/A</v>
      </c>
      <c r="E164" s="4">
        <v>0.1120603978</v>
      </c>
      <c r="F164" s="27" t="str">
        <f t="shared" si="55"/>
        <v>N/A</v>
      </c>
      <c r="G164" s="4">
        <v>5.4304607099999999E-2</v>
      </c>
      <c r="H164" s="27" t="str">
        <f t="shared" si="56"/>
        <v>N/A</v>
      </c>
      <c r="I164" s="8">
        <v>16.27</v>
      </c>
      <c r="J164" s="8">
        <v>-51.5</v>
      </c>
      <c r="K164" s="28" t="s">
        <v>734</v>
      </c>
      <c r="L164" s="105" t="str">
        <f t="shared" si="57"/>
        <v>No</v>
      </c>
    </row>
    <row r="165" spans="1:12" x14ac:dyDescent="0.2">
      <c r="A165" s="137" t="s">
        <v>114</v>
      </c>
      <c r="B165" s="22" t="s">
        <v>213</v>
      </c>
      <c r="C165" s="4">
        <v>8.5908394999999992E-3</v>
      </c>
      <c r="D165" s="27" t="str">
        <f t="shared" si="54"/>
        <v>N/A</v>
      </c>
      <c r="E165" s="4">
        <v>1.3552307899999999E-2</v>
      </c>
      <c r="F165" s="27" t="str">
        <f t="shared" si="55"/>
        <v>N/A</v>
      </c>
      <c r="G165" s="4">
        <v>6.0797068999999997E-3</v>
      </c>
      <c r="H165" s="27" t="str">
        <f t="shared" si="56"/>
        <v>N/A</v>
      </c>
      <c r="I165" s="8">
        <v>57.75</v>
      </c>
      <c r="J165" s="8">
        <v>-55.1</v>
      </c>
      <c r="K165" s="28" t="s">
        <v>734</v>
      </c>
      <c r="L165" s="105" t="str">
        <f t="shared" si="57"/>
        <v>No</v>
      </c>
    </row>
    <row r="166" spans="1:12" x14ac:dyDescent="0.2">
      <c r="A166" s="137" t="s">
        <v>426</v>
      </c>
      <c r="B166" s="22" t="s">
        <v>213</v>
      </c>
      <c r="C166" s="23">
        <v>10732</v>
      </c>
      <c r="D166" s="27" t="str">
        <f>IF($B166="N/A","N/A",IF(C166&gt;10,"No",IF(C166&lt;-10,"No","Yes")))</f>
        <v>N/A</v>
      </c>
      <c r="E166" s="23">
        <v>11775</v>
      </c>
      <c r="F166" s="27" t="str">
        <f>IF($B166="N/A","N/A",IF(E166&gt;10,"No",IF(E166&lt;-10,"No","Yes")))</f>
        <v>N/A</v>
      </c>
      <c r="G166" s="23">
        <v>1112</v>
      </c>
      <c r="H166" s="27" t="str">
        <f>IF($B166="N/A","N/A",IF(G166&gt;10,"No",IF(G166&lt;-10,"No","Yes")))</f>
        <v>N/A</v>
      </c>
      <c r="I166" s="8">
        <v>9.7189999999999994</v>
      </c>
      <c r="J166" s="8">
        <v>-90.6</v>
      </c>
      <c r="K166" s="28" t="s">
        <v>734</v>
      </c>
      <c r="L166" s="105" t="str">
        <f t="shared" si="57"/>
        <v>No</v>
      </c>
    </row>
    <row r="167" spans="1:12" x14ac:dyDescent="0.2">
      <c r="A167" s="137" t="s">
        <v>427</v>
      </c>
      <c r="B167" s="22" t="s">
        <v>213</v>
      </c>
      <c r="C167" s="23">
        <v>228</v>
      </c>
      <c r="D167" s="27" t="str">
        <f>IF($B167="N/A","N/A",IF(C167&gt;10,"No",IF(C167&lt;-10,"No","Yes")))</f>
        <v>N/A</v>
      </c>
      <c r="E167" s="23">
        <v>263</v>
      </c>
      <c r="F167" s="27" t="str">
        <f>IF($B167="N/A","N/A",IF(E167&gt;10,"No",IF(E167&lt;-10,"No","Yes")))</f>
        <v>N/A</v>
      </c>
      <c r="G167" s="23">
        <v>25</v>
      </c>
      <c r="H167" s="27" t="str">
        <f>IF($B167="N/A","N/A",IF(G167&gt;10,"No",IF(G167&lt;-10,"No","Yes")))</f>
        <v>N/A</v>
      </c>
      <c r="I167" s="8">
        <v>15.35</v>
      </c>
      <c r="J167" s="8">
        <v>-90.5</v>
      </c>
      <c r="K167" s="28" t="s">
        <v>734</v>
      </c>
      <c r="L167" s="105" t="str">
        <f t="shared" si="57"/>
        <v>No</v>
      </c>
    </row>
    <row r="168" spans="1:12" x14ac:dyDescent="0.2">
      <c r="A168" s="137" t="s">
        <v>428</v>
      </c>
      <c r="B168" s="22" t="s">
        <v>213</v>
      </c>
      <c r="C168" s="23">
        <v>37868</v>
      </c>
      <c r="D168" s="27" t="str">
        <f>IF($B168="N/A","N/A",IF(C168&gt;10,"No",IF(C168&lt;-10,"No","Yes")))</f>
        <v>N/A</v>
      </c>
      <c r="E168" s="23">
        <v>39293</v>
      </c>
      <c r="F168" s="27" t="str">
        <f>IF($B168="N/A","N/A",IF(E168&gt;10,"No",IF(E168&lt;-10,"No","Yes")))</f>
        <v>N/A</v>
      </c>
      <c r="G168" s="23">
        <v>916</v>
      </c>
      <c r="H168" s="27" t="str">
        <f>IF($B168="N/A","N/A",IF(G168&gt;10,"No",IF(G168&lt;-10,"No","Yes")))</f>
        <v>N/A</v>
      </c>
      <c r="I168" s="8">
        <v>3.7629999999999999</v>
      </c>
      <c r="J168" s="8">
        <v>-97.7</v>
      </c>
      <c r="K168" s="28" t="s">
        <v>734</v>
      </c>
      <c r="L168" s="105" t="str">
        <f t="shared" si="57"/>
        <v>No</v>
      </c>
    </row>
    <row r="169" spans="1:12" x14ac:dyDescent="0.2">
      <c r="A169" s="137" t="s">
        <v>429</v>
      </c>
      <c r="B169" s="22" t="s">
        <v>213</v>
      </c>
      <c r="C169" s="23">
        <v>73577</v>
      </c>
      <c r="D169" s="27" t="str">
        <f>IF($B169="N/A","N/A",IF(C169&gt;10,"No",IF(C169&lt;-10,"No","Yes")))</f>
        <v>N/A</v>
      </c>
      <c r="E169" s="23">
        <v>77489</v>
      </c>
      <c r="F169" s="27" t="str">
        <f>IF($B169="N/A","N/A",IF(E169&gt;10,"No",IF(E169&lt;-10,"No","Yes")))</f>
        <v>N/A</v>
      </c>
      <c r="G169" s="23">
        <v>1006</v>
      </c>
      <c r="H169" s="27" t="str">
        <f>IF($B169="N/A","N/A",IF(G169&gt;10,"No",IF(G169&lt;-10,"No","Yes")))</f>
        <v>N/A</v>
      </c>
      <c r="I169" s="8">
        <v>5.3170000000000002</v>
      </c>
      <c r="J169" s="8">
        <v>-98.7</v>
      </c>
      <c r="K169" s="28" t="s">
        <v>734</v>
      </c>
      <c r="L169" s="105" t="str">
        <f t="shared" si="57"/>
        <v>No</v>
      </c>
    </row>
    <row r="170" spans="1:12" x14ac:dyDescent="0.2">
      <c r="A170" s="137" t="s">
        <v>1725</v>
      </c>
      <c r="B170" s="22" t="s">
        <v>213</v>
      </c>
      <c r="C170" s="23">
        <v>5649</v>
      </c>
      <c r="D170" s="27" t="str">
        <f>IF($B170="N/A","N/A",IF(C170&gt;10,"No",IF(C170&lt;-10,"No","Yes")))</f>
        <v>N/A</v>
      </c>
      <c r="E170" s="23">
        <v>7390</v>
      </c>
      <c r="F170" s="27" t="str">
        <f>IF($B170="N/A","N/A",IF(E170&gt;10,"No",IF(E170&lt;-10,"No","Yes")))</f>
        <v>N/A</v>
      </c>
      <c r="G170" s="23">
        <v>141007</v>
      </c>
      <c r="H170" s="27" t="str">
        <f>IF($B170="N/A","N/A",IF(G170&gt;10,"No",IF(G170&lt;-10,"No","Yes")))</f>
        <v>N/A</v>
      </c>
      <c r="I170" s="8">
        <v>30.82</v>
      </c>
      <c r="J170" s="8">
        <v>1808</v>
      </c>
      <c r="K170" s="28" t="s">
        <v>734</v>
      </c>
      <c r="L170" s="105" t="str">
        <f t="shared" si="57"/>
        <v>No</v>
      </c>
    </row>
    <row r="171" spans="1:12" x14ac:dyDescent="0.2">
      <c r="A171" s="151" t="s">
        <v>1008</v>
      </c>
      <c r="B171" s="22" t="s">
        <v>213</v>
      </c>
      <c r="C171" s="23">
        <v>2406</v>
      </c>
      <c r="D171" s="27" t="str">
        <f t="shared" si="54"/>
        <v>N/A</v>
      </c>
      <c r="E171" s="23">
        <v>4066</v>
      </c>
      <c r="F171" s="27" t="str">
        <f t="shared" si="55"/>
        <v>N/A</v>
      </c>
      <c r="G171" s="23">
        <v>665</v>
      </c>
      <c r="H171" s="27" t="str">
        <f t="shared" si="56"/>
        <v>N/A</v>
      </c>
      <c r="I171" s="8">
        <v>68.989999999999995</v>
      </c>
      <c r="J171" s="8">
        <v>-83.6</v>
      </c>
      <c r="K171" s="28" t="s">
        <v>734</v>
      </c>
      <c r="L171" s="105" t="str">
        <f t="shared" si="57"/>
        <v>No</v>
      </c>
    </row>
    <row r="172" spans="1:12" x14ac:dyDescent="0.2">
      <c r="A172" s="137" t="s">
        <v>1009</v>
      </c>
      <c r="B172" s="22" t="s">
        <v>213</v>
      </c>
      <c r="C172" s="23">
        <v>1509</v>
      </c>
      <c r="D172" s="27" t="str">
        <f>IF($B172="N/A","N/A",IF(C172&gt;10,"No",IF(C172&lt;-10,"No","Yes")))</f>
        <v>N/A</v>
      </c>
      <c r="E172" s="23">
        <v>2492</v>
      </c>
      <c r="F172" s="27" t="str">
        <f>IF($B172="N/A","N/A",IF(E172&gt;10,"No",IF(E172&lt;-10,"No","Yes")))</f>
        <v>N/A</v>
      </c>
      <c r="G172" s="23">
        <v>250</v>
      </c>
      <c r="H172" s="27" t="str">
        <f>IF($B172="N/A","N/A",IF(G172&gt;10,"No",IF(G172&lt;-10,"No","Yes")))</f>
        <v>N/A</v>
      </c>
      <c r="I172" s="8">
        <v>65.14</v>
      </c>
      <c r="J172" s="8">
        <v>-90</v>
      </c>
      <c r="K172" s="28" t="s">
        <v>734</v>
      </c>
      <c r="L172" s="105" t="str">
        <f t="shared" si="57"/>
        <v>No</v>
      </c>
    </row>
    <row r="173" spans="1:12" x14ac:dyDescent="0.2">
      <c r="A173" s="137" t="s">
        <v>1010</v>
      </c>
      <c r="B173" s="22" t="s">
        <v>213</v>
      </c>
      <c r="C173" s="23">
        <v>27</v>
      </c>
      <c r="D173" s="27" t="str">
        <f>IF($B173="N/A","N/A",IF(C173&gt;10,"No",IF(C173&lt;-10,"No","Yes")))</f>
        <v>N/A</v>
      </c>
      <c r="E173" s="23">
        <v>37</v>
      </c>
      <c r="F173" s="27" t="str">
        <f>IF($B173="N/A","N/A",IF(E173&gt;10,"No",IF(E173&lt;-10,"No","Yes")))</f>
        <v>N/A</v>
      </c>
      <c r="G173" s="23">
        <v>11</v>
      </c>
      <c r="H173" s="27" t="str">
        <f>IF($B173="N/A","N/A",IF(G173&gt;10,"No",IF(G173&lt;-10,"No","Yes")))</f>
        <v>N/A</v>
      </c>
      <c r="I173" s="8">
        <v>37.04</v>
      </c>
      <c r="J173" s="8">
        <v>-91.9</v>
      </c>
      <c r="K173" s="28" t="s">
        <v>734</v>
      </c>
      <c r="L173" s="105" t="str">
        <f t="shared" si="57"/>
        <v>No</v>
      </c>
    </row>
    <row r="174" spans="1:12" ht="25.5" x14ac:dyDescent="0.2">
      <c r="A174" s="137" t="s">
        <v>1011</v>
      </c>
      <c r="B174" s="22" t="s">
        <v>213</v>
      </c>
      <c r="C174" s="23">
        <v>668</v>
      </c>
      <c r="D174" s="27" t="str">
        <f>IF($B174="N/A","N/A",IF(C174&gt;10,"No",IF(C174&lt;-10,"No","Yes")))</f>
        <v>N/A</v>
      </c>
      <c r="E174" s="23">
        <v>1134</v>
      </c>
      <c r="F174" s="27" t="str">
        <f>IF($B174="N/A","N/A",IF(E174&gt;10,"No",IF(E174&lt;-10,"No","Yes")))</f>
        <v>N/A</v>
      </c>
      <c r="G174" s="23">
        <v>59</v>
      </c>
      <c r="H174" s="27" t="str">
        <f>IF($B174="N/A","N/A",IF(G174&gt;10,"No",IF(G174&lt;-10,"No","Yes")))</f>
        <v>N/A</v>
      </c>
      <c r="I174" s="8">
        <v>69.760000000000005</v>
      </c>
      <c r="J174" s="8">
        <v>-94.8</v>
      </c>
      <c r="K174" s="28" t="s">
        <v>734</v>
      </c>
      <c r="L174" s="105" t="str">
        <f t="shared" si="57"/>
        <v>No</v>
      </c>
    </row>
    <row r="175" spans="1:12" ht="25.5" x14ac:dyDescent="0.2">
      <c r="A175" s="137" t="s">
        <v>1012</v>
      </c>
      <c r="B175" s="22" t="s">
        <v>213</v>
      </c>
      <c r="C175" s="23">
        <v>191</v>
      </c>
      <c r="D175" s="27" t="str">
        <f>IF($B175="N/A","N/A",IF(C175&gt;10,"No",IF(C175&lt;-10,"No","Yes")))</f>
        <v>N/A</v>
      </c>
      <c r="E175" s="23">
        <v>369</v>
      </c>
      <c r="F175" s="27" t="str">
        <f>IF($B175="N/A","N/A",IF(E175&gt;10,"No",IF(E175&lt;-10,"No","Yes")))</f>
        <v>N/A</v>
      </c>
      <c r="G175" s="23">
        <v>15</v>
      </c>
      <c r="H175" s="27" t="str">
        <f>IF($B175="N/A","N/A",IF(G175&gt;10,"No",IF(G175&lt;-10,"No","Yes")))</f>
        <v>N/A</v>
      </c>
      <c r="I175" s="8">
        <v>93.19</v>
      </c>
      <c r="J175" s="8">
        <v>-95.9</v>
      </c>
      <c r="K175" s="28" t="s">
        <v>734</v>
      </c>
      <c r="L175" s="105" t="str">
        <f t="shared" si="57"/>
        <v>No</v>
      </c>
    </row>
    <row r="176" spans="1:12" ht="25.5" x14ac:dyDescent="0.2">
      <c r="A176" s="137" t="s">
        <v>1726</v>
      </c>
      <c r="B176" s="22" t="s">
        <v>213</v>
      </c>
      <c r="C176" s="23">
        <v>11</v>
      </c>
      <c r="D176" s="27" t="str">
        <f>IF($B176="N/A","N/A",IF(C176&gt;10,"No",IF(C176&lt;-10,"No","Yes")))</f>
        <v>N/A</v>
      </c>
      <c r="E176" s="23">
        <v>34</v>
      </c>
      <c r="F176" s="27" t="str">
        <f>IF($B176="N/A","N/A",IF(E176&gt;10,"No",IF(E176&lt;-10,"No","Yes")))</f>
        <v>N/A</v>
      </c>
      <c r="G176" s="23">
        <v>338</v>
      </c>
      <c r="H176" s="27" t="str">
        <f>IF($B176="N/A","N/A",IF(G176&gt;10,"No",IF(G176&lt;-10,"No","Yes")))</f>
        <v>N/A</v>
      </c>
      <c r="I176" s="8">
        <v>209.1</v>
      </c>
      <c r="J176" s="8">
        <v>894.1</v>
      </c>
      <c r="K176" s="28" t="s">
        <v>734</v>
      </c>
      <c r="L176" s="105" t="str">
        <f t="shared" si="57"/>
        <v>No</v>
      </c>
    </row>
    <row r="177" spans="1:12" x14ac:dyDescent="0.2">
      <c r="A177" s="151" t="s">
        <v>1013</v>
      </c>
      <c r="B177" s="22" t="s">
        <v>213</v>
      </c>
      <c r="C177" s="23">
        <v>10742</v>
      </c>
      <c r="D177" s="27" t="str">
        <f t="shared" si="54"/>
        <v>N/A</v>
      </c>
      <c r="E177" s="23">
        <v>10587</v>
      </c>
      <c r="F177" s="27" t="str">
        <f t="shared" si="55"/>
        <v>N/A</v>
      </c>
      <c r="G177" s="23">
        <v>1571</v>
      </c>
      <c r="H177" s="27" t="str">
        <f t="shared" si="56"/>
        <v>N/A</v>
      </c>
      <c r="I177" s="8">
        <v>-1.44</v>
      </c>
      <c r="J177" s="8">
        <v>-85.2</v>
      </c>
      <c r="K177" s="28" t="s">
        <v>734</v>
      </c>
      <c r="L177" s="105" t="str">
        <f t="shared" si="57"/>
        <v>No</v>
      </c>
    </row>
    <row r="178" spans="1:12" x14ac:dyDescent="0.2">
      <c r="A178" s="137" t="s">
        <v>1014</v>
      </c>
      <c r="B178" s="22" t="s">
        <v>213</v>
      </c>
      <c r="C178" s="23">
        <v>7757</v>
      </c>
      <c r="D178" s="27" t="str">
        <f t="shared" si="54"/>
        <v>N/A</v>
      </c>
      <c r="E178" s="23">
        <v>7663</v>
      </c>
      <c r="F178" s="27" t="str">
        <f t="shared" si="55"/>
        <v>N/A</v>
      </c>
      <c r="G178" s="23">
        <v>743</v>
      </c>
      <c r="H178" s="27" t="str">
        <f t="shared" si="56"/>
        <v>N/A</v>
      </c>
      <c r="I178" s="8">
        <v>-1.21</v>
      </c>
      <c r="J178" s="8">
        <v>-90.3</v>
      </c>
      <c r="K178" s="28" t="s">
        <v>734</v>
      </c>
      <c r="L178" s="105" t="str">
        <f t="shared" si="57"/>
        <v>No</v>
      </c>
    </row>
    <row r="179" spans="1:12" x14ac:dyDescent="0.2">
      <c r="A179" s="137" t="s">
        <v>1015</v>
      </c>
      <c r="B179" s="22" t="s">
        <v>213</v>
      </c>
      <c r="C179" s="23">
        <v>173</v>
      </c>
      <c r="D179" s="27" t="str">
        <f t="shared" si="54"/>
        <v>N/A</v>
      </c>
      <c r="E179" s="23">
        <v>181</v>
      </c>
      <c r="F179" s="27" t="str">
        <f t="shared" si="55"/>
        <v>N/A</v>
      </c>
      <c r="G179" s="23">
        <v>20</v>
      </c>
      <c r="H179" s="27" t="str">
        <f t="shared" si="56"/>
        <v>N/A</v>
      </c>
      <c r="I179" s="8">
        <v>4.6239999999999997</v>
      </c>
      <c r="J179" s="8">
        <v>-89</v>
      </c>
      <c r="K179" s="28" t="s">
        <v>734</v>
      </c>
      <c r="L179" s="105" t="str">
        <f t="shared" si="57"/>
        <v>No</v>
      </c>
    </row>
    <row r="180" spans="1:12" x14ac:dyDescent="0.2">
      <c r="A180" s="137" t="s">
        <v>1016</v>
      </c>
      <c r="B180" s="22" t="s">
        <v>213</v>
      </c>
      <c r="C180" s="23">
        <v>2770</v>
      </c>
      <c r="D180" s="27" t="str">
        <f t="shared" si="54"/>
        <v>N/A</v>
      </c>
      <c r="E180" s="23">
        <v>2694</v>
      </c>
      <c r="F180" s="27" t="str">
        <f t="shared" si="55"/>
        <v>N/A</v>
      </c>
      <c r="G180" s="23">
        <v>188</v>
      </c>
      <c r="H180" s="27" t="str">
        <f t="shared" si="56"/>
        <v>N/A</v>
      </c>
      <c r="I180" s="8">
        <v>-2.74</v>
      </c>
      <c r="J180" s="8">
        <v>-93</v>
      </c>
      <c r="K180" s="28" t="s">
        <v>734</v>
      </c>
      <c r="L180" s="105" t="str">
        <f t="shared" si="57"/>
        <v>No</v>
      </c>
    </row>
    <row r="181" spans="1:12" x14ac:dyDescent="0.2">
      <c r="A181" s="137" t="s">
        <v>1017</v>
      </c>
      <c r="B181" s="22" t="s">
        <v>213</v>
      </c>
      <c r="C181" s="23">
        <v>35</v>
      </c>
      <c r="D181" s="27" t="str">
        <f t="shared" si="54"/>
        <v>N/A</v>
      </c>
      <c r="E181" s="23">
        <v>38</v>
      </c>
      <c r="F181" s="27" t="str">
        <f t="shared" si="55"/>
        <v>N/A</v>
      </c>
      <c r="G181" s="23">
        <v>11</v>
      </c>
      <c r="H181" s="27" t="str">
        <f t="shared" si="56"/>
        <v>N/A</v>
      </c>
      <c r="I181" s="8">
        <v>8.5709999999999997</v>
      </c>
      <c r="J181" s="8">
        <v>-86.8</v>
      </c>
      <c r="K181" s="28" t="s">
        <v>734</v>
      </c>
      <c r="L181" s="105" t="str">
        <f t="shared" si="57"/>
        <v>No</v>
      </c>
    </row>
    <row r="182" spans="1:12" x14ac:dyDescent="0.2">
      <c r="A182" s="137" t="s">
        <v>1727</v>
      </c>
      <c r="B182" s="22" t="s">
        <v>213</v>
      </c>
      <c r="C182" s="23">
        <v>11</v>
      </c>
      <c r="D182" s="27" t="str">
        <f t="shared" si="54"/>
        <v>N/A</v>
      </c>
      <c r="E182" s="23">
        <v>11</v>
      </c>
      <c r="F182" s="27" t="str">
        <f t="shared" si="55"/>
        <v>N/A</v>
      </c>
      <c r="G182" s="23">
        <v>615</v>
      </c>
      <c r="H182" s="27" t="str">
        <f t="shared" si="56"/>
        <v>N/A</v>
      </c>
      <c r="I182" s="8">
        <v>57.14</v>
      </c>
      <c r="J182" s="8">
        <v>5491</v>
      </c>
      <c r="K182" s="28" t="s">
        <v>734</v>
      </c>
      <c r="L182" s="105" t="str">
        <f t="shared" si="57"/>
        <v>No</v>
      </c>
    </row>
    <row r="183" spans="1:12" x14ac:dyDescent="0.2">
      <c r="A183" s="151" t="s">
        <v>1018</v>
      </c>
      <c r="B183" s="30" t="s">
        <v>213</v>
      </c>
      <c r="C183" s="1">
        <v>2781</v>
      </c>
      <c r="D183" s="7" t="str">
        <f t="shared" si="54"/>
        <v>N/A</v>
      </c>
      <c r="E183" s="1">
        <v>3081</v>
      </c>
      <c r="F183" s="7" t="str">
        <f t="shared" si="55"/>
        <v>N/A</v>
      </c>
      <c r="G183" s="1">
        <v>226</v>
      </c>
      <c r="H183" s="7" t="str">
        <f t="shared" si="56"/>
        <v>N/A</v>
      </c>
      <c r="I183" s="36">
        <v>10.79</v>
      </c>
      <c r="J183" s="36">
        <v>-92.7</v>
      </c>
      <c r="K183" s="30" t="s">
        <v>734</v>
      </c>
      <c r="L183" s="158" t="str">
        <f t="shared" si="57"/>
        <v>No</v>
      </c>
    </row>
    <row r="184" spans="1:12" x14ac:dyDescent="0.2">
      <c r="A184" s="137" t="s">
        <v>1019</v>
      </c>
      <c r="B184" s="22" t="s">
        <v>213</v>
      </c>
      <c r="C184" s="23">
        <v>285</v>
      </c>
      <c r="D184" s="27" t="str">
        <f t="shared" si="54"/>
        <v>N/A</v>
      </c>
      <c r="E184" s="23">
        <v>310</v>
      </c>
      <c r="F184" s="27" t="str">
        <f t="shared" si="55"/>
        <v>N/A</v>
      </c>
      <c r="G184" s="23">
        <v>49</v>
      </c>
      <c r="H184" s="27" t="str">
        <f t="shared" si="56"/>
        <v>N/A</v>
      </c>
      <c r="I184" s="8">
        <v>8.7720000000000002</v>
      </c>
      <c r="J184" s="8">
        <v>-84.2</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11</v>
      </c>
      <c r="H185" s="27" t="str">
        <f t="shared" si="56"/>
        <v>N/A</v>
      </c>
      <c r="I185" s="8">
        <v>57.14</v>
      </c>
      <c r="J185" s="8">
        <v>-90.9</v>
      </c>
      <c r="K185" s="28" t="s">
        <v>734</v>
      </c>
      <c r="L185" s="105" t="str">
        <f t="shared" si="57"/>
        <v>No</v>
      </c>
    </row>
    <row r="186" spans="1:12" ht="25.5" x14ac:dyDescent="0.2">
      <c r="A186" s="137" t="s">
        <v>1021</v>
      </c>
      <c r="B186" s="22" t="s">
        <v>213</v>
      </c>
      <c r="C186" s="23">
        <v>962</v>
      </c>
      <c r="D186" s="27" t="str">
        <f t="shared" si="54"/>
        <v>N/A</v>
      </c>
      <c r="E186" s="23">
        <v>1073</v>
      </c>
      <c r="F186" s="27" t="str">
        <f t="shared" si="55"/>
        <v>N/A</v>
      </c>
      <c r="G186" s="23">
        <v>62</v>
      </c>
      <c r="H186" s="27" t="str">
        <f t="shared" si="56"/>
        <v>N/A</v>
      </c>
      <c r="I186" s="8">
        <v>11.54</v>
      </c>
      <c r="J186" s="8">
        <v>-94.2</v>
      </c>
      <c r="K186" s="28" t="s">
        <v>734</v>
      </c>
      <c r="L186" s="105" t="str">
        <f t="shared" si="57"/>
        <v>No</v>
      </c>
    </row>
    <row r="187" spans="1:12" ht="25.5" x14ac:dyDescent="0.2">
      <c r="A187" s="137" t="s">
        <v>1022</v>
      </c>
      <c r="B187" s="22" t="s">
        <v>213</v>
      </c>
      <c r="C187" s="23">
        <v>1489</v>
      </c>
      <c r="D187" s="27" t="str">
        <f t="shared" si="54"/>
        <v>N/A</v>
      </c>
      <c r="E187" s="23">
        <v>1619</v>
      </c>
      <c r="F187" s="27" t="str">
        <f t="shared" si="55"/>
        <v>N/A</v>
      </c>
      <c r="G187" s="23">
        <v>62</v>
      </c>
      <c r="H187" s="27" t="str">
        <f t="shared" si="56"/>
        <v>N/A</v>
      </c>
      <c r="I187" s="8">
        <v>8.7309999999999999</v>
      </c>
      <c r="J187" s="8">
        <v>-96.2</v>
      </c>
      <c r="K187" s="28" t="s">
        <v>734</v>
      </c>
      <c r="L187" s="105" t="str">
        <f t="shared" si="57"/>
        <v>No</v>
      </c>
    </row>
    <row r="188" spans="1:12" ht="25.5" x14ac:dyDescent="0.2">
      <c r="A188" s="137" t="s">
        <v>1728</v>
      </c>
      <c r="B188" s="22" t="s">
        <v>213</v>
      </c>
      <c r="C188" s="23">
        <v>38</v>
      </c>
      <c r="D188" s="27" t="str">
        <f t="shared" si="54"/>
        <v>N/A</v>
      </c>
      <c r="E188" s="23">
        <v>68</v>
      </c>
      <c r="F188" s="27" t="str">
        <f t="shared" si="55"/>
        <v>N/A</v>
      </c>
      <c r="G188" s="23">
        <v>52</v>
      </c>
      <c r="H188" s="27" t="str">
        <f t="shared" si="56"/>
        <v>N/A</v>
      </c>
      <c r="I188" s="8">
        <v>78.95</v>
      </c>
      <c r="J188" s="8">
        <v>-23.5</v>
      </c>
      <c r="K188" s="28" t="s">
        <v>734</v>
      </c>
      <c r="L188" s="105" t="str">
        <f t="shared" si="57"/>
        <v>Yes</v>
      </c>
    </row>
    <row r="189" spans="1:12" x14ac:dyDescent="0.2">
      <c r="A189" s="151" t="s">
        <v>1023</v>
      </c>
      <c r="B189" s="30" t="s">
        <v>213</v>
      </c>
      <c r="C189" s="1">
        <v>0</v>
      </c>
      <c r="D189" s="7" t="str">
        <f t="shared" si="54"/>
        <v>N/A</v>
      </c>
      <c r="E189" s="1">
        <v>0</v>
      </c>
      <c r="F189" s="7" t="str">
        <f t="shared" si="55"/>
        <v>N/A</v>
      </c>
      <c r="G189" s="1">
        <v>0</v>
      </c>
      <c r="H189" s="7" t="str">
        <f t="shared" si="56"/>
        <v>N/A</v>
      </c>
      <c r="I189" s="36" t="s">
        <v>1750</v>
      </c>
      <c r="J189" s="36" t="s">
        <v>1750</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1750</v>
      </c>
      <c r="J190" s="8" t="s">
        <v>1750</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1750</v>
      </c>
      <c r="J192" s="8" t="s">
        <v>1750</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1750</v>
      </c>
      <c r="J193" s="8" t="s">
        <v>1750</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1750</v>
      </c>
      <c r="J194" s="8" t="s">
        <v>1750</v>
      </c>
      <c r="K194" s="28" t="s">
        <v>734</v>
      </c>
      <c r="L194" s="105" t="str">
        <f t="shared" si="57"/>
        <v>N/A</v>
      </c>
    </row>
    <row r="195" spans="1:12" x14ac:dyDescent="0.2">
      <c r="A195" s="151" t="s">
        <v>1028</v>
      </c>
      <c r="B195" s="30" t="s">
        <v>213</v>
      </c>
      <c r="C195" s="1">
        <v>2096</v>
      </c>
      <c r="D195" s="7" t="str">
        <f t="shared" si="54"/>
        <v>N/A</v>
      </c>
      <c r="E195" s="1">
        <v>2019</v>
      </c>
      <c r="F195" s="7" t="str">
        <f t="shared" si="55"/>
        <v>N/A</v>
      </c>
      <c r="G195" s="1">
        <v>407</v>
      </c>
      <c r="H195" s="7" t="str">
        <f t="shared" si="56"/>
        <v>N/A</v>
      </c>
      <c r="I195" s="36">
        <v>-3.67</v>
      </c>
      <c r="J195" s="36">
        <v>-79.8</v>
      </c>
      <c r="K195" s="30" t="s">
        <v>734</v>
      </c>
      <c r="L195" s="158" t="str">
        <f t="shared" si="57"/>
        <v>No</v>
      </c>
    </row>
    <row r="196" spans="1:12" ht="25.5" x14ac:dyDescent="0.2">
      <c r="A196" s="137" t="s">
        <v>1029</v>
      </c>
      <c r="B196" s="22" t="s">
        <v>213</v>
      </c>
      <c r="C196" s="23">
        <v>95</v>
      </c>
      <c r="D196" s="27" t="str">
        <f t="shared" si="54"/>
        <v>N/A</v>
      </c>
      <c r="E196" s="23">
        <v>104</v>
      </c>
      <c r="F196" s="27" t="str">
        <f t="shared" si="55"/>
        <v>N/A</v>
      </c>
      <c r="G196" s="23">
        <v>11</v>
      </c>
      <c r="H196" s="27" t="str">
        <f t="shared" si="56"/>
        <v>N/A</v>
      </c>
      <c r="I196" s="8">
        <v>9.4740000000000002</v>
      </c>
      <c r="J196" s="8">
        <v>-94.2</v>
      </c>
      <c r="K196" s="28" t="s">
        <v>734</v>
      </c>
      <c r="L196" s="105" t="str">
        <f t="shared" si="57"/>
        <v>No</v>
      </c>
    </row>
    <row r="197" spans="1:12" ht="25.5" x14ac:dyDescent="0.2">
      <c r="A197" s="137" t="s">
        <v>1030</v>
      </c>
      <c r="B197" s="22" t="s">
        <v>213</v>
      </c>
      <c r="C197" s="23">
        <v>0</v>
      </c>
      <c r="D197" s="27" t="str">
        <f t="shared" si="54"/>
        <v>N/A</v>
      </c>
      <c r="E197" s="23">
        <v>11</v>
      </c>
      <c r="F197" s="27" t="str">
        <f t="shared" si="55"/>
        <v>N/A</v>
      </c>
      <c r="G197" s="23">
        <v>0</v>
      </c>
      <c r="H197" s="27" t="str">
        <f t="shared" si="56"/>
        <v>N/A</v>
      </c>
      <c r="I197" s="8" t="s">
        <v>1750</v>
      </c>
      <c r="J197" s="8">
        <v>-100</v>
      </c>
      <c r="K197" s="28" t="s">
        <v>734</v>
      </c>
      <c r="L197" s="105" t="str">
        <f t="shared" si="57"/>
        <v>No</v>
      </c>
    </row>
    <row r="198" spans="1:12" ht="25.5" x14ac:dyDescent="0.2">
      <c r="A198" s="137" t="s">
        <v>1031</v>
      </c>
      <c r="B198" s="22" t="s">
        <v>213</v>
      </c>
      <c r="C198" s="23">
        <v>1103</v>
      </c>
      <c r="D198" s="27" t="str">
        <f t="shared" si="54"/>
        <v>N/A</v>
      </c>
      <c r="E198" s="23">
        <v>1044</v>
      </c>
      <c r="F198" s="27" t="str">
        <f t="shared" si="55"/>
        <v>N/A</v>
      </c>
      <c r="G198" s="23">
        <v>45</v>
      </c>
      <c r="H198" s="27" t="str">
        <f t="shared" si="56"/>
        <v>N/A</v>
      </c>
      <c r="I198" s="8">
        <v>-5.35</v>
      </c>
      <c r="J198" s="8">
        <v>-95.7</v>
      </c>
      <c r="K198" s="28" t="s">
        <v>734</v>
      </c>
      <c r="L198" s="105" t="str">
        <f t="shared" si="57"/>
        <v>No</v>
      </c>
    </row>
    <row r="199" spans="1:12" ht="25.5" x14ac:dyDescent="0.2">
      <c r="A199" s="137" t="s">
        <v>1032</v>
      </c>
      <c r="B199" s="22" t="s">
        <v>213</v>
      </c>
      <c r="C199" s="23">
        <v>816</v>
      </c>
      <c r="D199" s="27" t="str">
        <f t="shared" si="54"/>
        <v>N/A</v>
      </c>
      <c r="E199" s="23">
        <v>742</v>
      </c>
      <c r="F199" s="27" t="str">
        <f t="shared" si="55"/>
        <v>N/A</v>
      </c>
      <c r="G199" s="23">
        <v>36</v>
      </c>
      <c r="H199" s="27" t="str">
        <f t="shared" si="56"/>
        <v>N/A</v>
      </c>
      <c r="I199" s="8">
        <v>-9.07</v>
      </c>
      <c r="J199" s="8">
        <v>-95.1</v>
      </c>
      <c r="K199" s="28" t="s">
        <v>734</v>
      </c>
      <c r="L199" s="105" t="str">
        <f t="shared" si="57"/>
        <v>No</v>
      </c>
    </row>
    <row r="200" spans="1:12" ht="25.5" x14ac:dyDescent="0.2">
      <c r="A200" s="137" t="s">
        <v>1730</v>
      </c>
      <c r="B200" s="22" t="s">
        <v>213</v>
      </c>
      <c r="C200" s="23">
        <v>82</v>
      </c>
      <c r="D200" s="27" t="str">
        <f t="shared" si="54"/>
        <v>N/A</v>
      </c>
      <c r="E200" s="23">
        <v>126</v>
      </c>
      <c r="F200" s="27" t="str">
        <f t="shared" si="55"/>
        <v>N/A</v>
      </c>
      <c r="G200" s="23">
        <v>320</v>
      </c>
      <c r="H200" s="27" t="str">
        <f t="shared" si="56"/>
        <v>N/A</v>
      </c>
      <c r="I200" s="8">
        <v>53.66</v>
      </c>
      <c r="J200" s="8">
        <v>154</v>
      </c>
      <c r="K200" s="28" t="s">
        <v>734</v>
      </c>
      <c r="L200" s="105" t="str">
        <f t="shared" si="57"/>
        <v>No</v>
      </c>
    </row>
    <row r="201" spans="1:12" x14ac:dyDescent="0.2">
      <c r="A201" s="151" t="s">
        <v>1033</v>
      </c>
      <c r="B201" s="30" t="s">
        <v>213</v>
      </c>
      <c r="C201" s="1">
        <v>109917</v>
      </c>
      <c r="D201" s="7" t="str">
        <f t="shared" si="54"/>
        <v>N/A</v>
      </c>
      <c r="E201" s="1">
        <v>116324</v>
      </c>
      <c r="F201" s="7" t="str">
        <f t="shared" si="55"/>
        <v>N/A</v>
      </c>
      <c r="G201" s="1">
        <v>6313</v>
      </c>
      <c r="H201" s="7" t="str">
        <f t="shared" si="56"/>
        <v>N/A</v>
      </c>
      <c r="I201" s="36">
        <v>5.8289999999999997</v>
      </c>
      <c r="J201" s="36">
        <v>-94.6</v>
      </c>
      <c r="K201" s="30" t="s">
        <v>734</v>
      </c>
      <c r="L201" s="158" t="str">
        <f t="shared" si="57"/>
        <v>No</v>
      </c>
    </row>
    <row r="202" spans="1:12" x14ac:dyDescent="0.2">
      <c r="A202" s="137" t="s">
        <v>1034</v>
      </c>
      <c r="B202" s="22" t="s">
        <v>213</v>
      </c>
      <c r="C202" s="23">
        <v>1086</v>
      </c>
      <c r="D202" s="27" t="str">
        <f t="shared" si="54"/>
        <v>N/A</v>
      </c>
      <c r="E202" s="23">
        <v>1206</v>
      </c>
      <c r="F202" s="27" t="str">
        <f t="shared" si="55"/>
        <v>N/A</v>
      </c>
      <c r="G202" s="23">
        <v>64</v>
      </c>
      <c r="H202" s="27" t="str">
        <f t="shared" si="56"/>
        <v>N/A</v>
      </c>
      <c r="I202" s="8">
        <v>11.05</v>
      </c>
      <c r="J202" s="8">
        <v>-94.7</v>
      </c>
      <c r="K202" s="28" t="s">
        <v>734</v>
      </c>
      <c r="L202" s="105" t="str">
        <f t="shared" si="57"/>
        <v>No</v>
      </c>
    </row>
    <row r="203" spans="1:12" x14ac:dyDescent="0.2">
      <c r="A203" s="137" t="s">
        <v>1035</v>
      </c>
      <c r="B203" s="22" t="s">
        <v>213</v>
      </c>
      <c r="C203" s="23">
        <v>21</v>
      </c>
      <c r="D203" s="27" t="str">
        <f t="shared" si="54"/>
        <v>N/A</v>
      </c>
      <c r="E203" s="23">
        <v>31</v>
      </c>
      <c r="F203" s="27" t="str">
        <f t="shared" si="55"/>
        <v>N/A</v>
      </c>
      <c r="G203" s="23">
        <v>11</v>
      </c>
      <c r="H203" s="27" t="str">
        <f t="shared" si="56"/>
        <v>N/A</v>
      </c>
      <c r="I203" s="8">
        <v>47.62</v>
      </c>
      <c r="J203" s="8">
        <v>-96.8</v>
      </c>
      <c r="K203" s="28" t="s">
        <v>734</v>
      </c>
      <c r="L203" s="105" t="str">
        <f t="shared" si="57"/>
        <v>No</v>
      </c>
    </row>
    <row r="204" spans="1:12" ht="25.5" x14ac:dyDescent="0.2">
      <c r="A204" s="137" t="s">
        <v>1036</v>
      </c>
      <c r="B204" s="22" t="s">
        <v>213</v>
      </c>
      <c r="C204" s="23">
        <v>32364</v>
      </c>
      <c r="D204" s="27" t="str">
        <f t="shared" si="54"/>
        <v>N/A</v>
      </c>
      <c r="E204" s="23">
        <v>33348</v>
      </c>
      <c r="F204" s="27" t="str">
        <f t="shared" si="55"/>
        <v>N/A</v>
      </c>
      <c r="G204" s="23">
        <v>562</v>
      </c>
      <c r="H204" s="27" t="str">
        <f t="shared" si="56"/>
        <v>N/A</v>
      </c>
      <c r="I204" s="8">
        <v>3.04</v>
      </c>
      <c r="J204" s="8">
        <v>-98.3</v>
      </c>
      <c r="K204" s="28" t="s">
        <v>734</v>
      </c>
      <c r="L204" s="105" t="str">
        <f t="shared" si="57"/>
        <v>No</v>
      </c>
    </row>
    <row r="205" spans="1:12" ht="25.5" x14ac:dyDescent="0.2">
      <c r="A205" s="137" t="s">
        <v>1037</v>
      </c>
      <c r="B205" s="22" t="s">
        <v>213</v>
      </c>
      <c r="C205" s="23">
        <v>70964</v>
      </c>
      <c r="D205" s="27" t="str">
        <f t="shared" si="54"/>
        <v>N/A</v>
      </c>
      <c r="E205" s="23">
        <v>74621</v>
      </c>
      <c r="F205" s="27" t="str">
        <f t="shared" si="55"/>
        <v>N/A</v>
      </c>
      <c r="G205" s="23">
        <v>884</v>
      </c>
      <c r="H205" s="27" t="str">
        <f t="shared" si="56"/>
        <v>N/A</v>
      </c>
      <c r="I205" s="8">
        <v>5.1529999999999996</v>
      </c>
      <c r="J205" s="8">
        <v>-98.8</v>
      </c>
      <c r="K205" s="28" t="s">
        <v>734</v>
      </c>
      <c r="L205" s="105" t="str">
        <f t="shared" si="57"/>
        <v>No</v>
      </c>
    </row>
    <row r="206" spans="1:12" ht="25.5" x14ac:dyDescent="0.2">
      <c r="A206" s="137" t="s">
        <v>1731</v>
      </c>
      <c r="B206" s="22" t="s">
        <v>213</v>
      </c>
      <c r="C206" s="23">
        <v>5482</v>
      </c>
      <c r="D206" s="27" t="str">
        <f t="shared" si="54"/>
        <v>N/A</v>
      </c>
      <c r="E206" s="23">
        <v>7118</v>
      </c>
      <c r="F206" s="27" t="str">
        <f t="shared" si="55"/>
        <v>N/A</v>
      </c>
      <c r="G206" s="23">
        <v>4802</v>
      </c>
      <c r="H206" s="27" t="str">
        <f t="shared" si="56"/>
        <v>N/A</v>
      </c>
      <c r="I206" s="8">
        <v>29.84</v>
      </c>
      <c r="J206" s="8">
        <v>-32.5</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1750</v>
      </c>
      <c r="J207" s="8" t="s">
        <v>1750</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1750</v>
      </c>
      <c r="J211" s="8" t="s">
        <v>1750</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1750</v>
      </c>
      <c r="J212" s="8" t="s">
        <v>1750</v>
      </c>
      <c r="K212" s="28" t="s">
        <v>734</v>
      </c>
      <c r="L212" s="105" t="str">
        <f t="shared" si="57"/>
        <v>N/A</v>
      </c>
    </row>
    <row r="213" spans="1:12" x14ac:dyDescent="0.2">
      <c r="A213" s="151" t="s">
        <v>1043</v>
      </c>
      <c r="B213" s="22" t="s">
        <v>213</v>
      </c>
      <c r="C213" s="23">
        <v>112</v>
      </c>
      <c r="D213" s="27" t="str">
        <f t="shared" si="54"/>
        <v>N/A</v>
      </c>
      <c r="E213" s="23">
        <v>133</v>
      </c>
      <c r="F213" s="27" t="str">
        <f t="shared" si="55"/>
        <v>N/A</v>
      </c>
      <c r="G213" s="23">
        <v>28</v>
      </c>
      <c r="H213" s="27" t="str">
        <f t="shared" si="56"/>
        <v>N/A</v>
      </c>
      <c r="I213" s="8">
        <v>18.75</v>
      </c>
      <c r="J213" s="8">
        <v>-78.900000000000006</v>
      </c>
      <c r="K213" s="28" t="s">
        <v>734</v>
      </c>
      <c r="L213" s="105" t="str">
        <f t="shared" si="57"/>
        <v>No</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11</v>
      </c>
      <c r="D216" s="27" t="str">
        <f t="shared" si="54"/>
        <v>N/A</v>
      </c>
      <c r="E216" s="23">
        <v>0</v>
      </c>
      <c r="F216" s="27" t="str">
        <f t="shared" si="55"/>
        <v>N/A</v>
      </c>
      <c r="G216" s="23">
        <v>0</v>
      </c>
      <c r="H216" s="27" t="str">
        <f t="shared" si="56"/>
        <v>N/A</v>
      </c>
      <c r="I216" s="8">
        <v>-100</v>
      </c>
      <c r="J216" s="8" t="s">
        <v>1750</v>
      </c>
      <c r="K216" s="28" t="s">
        <v>734</v>
      </c>
      <c r="L216" s="105" t="str">
        <f t="shared" si="57"/>
        <v>N/A</v>
      </c>
    </row>
    <row r="217" spans="1:12" ht="25.5" x14ac:dyDescent="0.2">
      <c r="A217" s="137" t="s">
        <v>1047</v>
      </c>
      <c r="B217" s="22" t="s">
        <v>213</v>
      </c>
      <c r="C217" s="23">
        <v>82</v>
      </c>
      <c r="D217" s="27" t="str">
        <f t="shared" si="54"/>
        <v>N/A</v>
      </c>
      <c r="E217" s="23">
        <v>100</v>
      </c>
      <c r="F217" s="27" t="str">
        <f t="shared" si="55"/>
        <v>N/A</v>
      </c>
      <c r="G217" s="23">
        <v>11</v>
      </c>
      <c r="H217" s="27" t="str">
        <f t="shared" si="56"/>
        <v>N/A</v>
      </c>
      <c r="I217" s="8">
        <v>21.95</v>
      </c>
      <c r="J217" s="8">
        <v>-96</v>
      </c>
      <c r="K217" s="28" t="s">
        <v>734</v>
      </c>
      <c r="L217" s="105" t="str">
        <f t="shared" si="57"/>
        <v>No</v>
      </c>
    </row>
    <row r="218" spans="1:12" ht="25.5" x14ac:dyDescent="0.2">
      <c r="A218" s="137" t="s">
        <v>1733</v>
      </c>
      <c r="B218" s="22" t="s">
        <v>213</v>
      </c>
      <c r="C218" s="23">
        <v>29</v>
      </c>
      <c r="D218" s="27" t="str">
        <f t="shared" si="54"/>
        <v>N/A</v>
      </c>
      <c r="E218" s="23">
        <v>33</v>
      </c>
      <c r="F218" s="27" t="str">
        <f t="shared" si="55"/>
        <v>N/A</v>
      </c>
      <c r="G218" s="23">
        <v>24</v>
      </c>
      <c r="H218" s="27" t="str">
        <f t="shared" si="56"/>
        <v>N/A</v>
      </c>
      <c r="I218" s="8">
        <v>13.79</v>
      </c>
      <c r="J218" s="8">
        <v>-27.3</v>
      </c>
      <c r="K218" s="28" t="s">
        <v>734</v>
      </c>
      <c r="L218" s="105" t="str">
        <f t="shared" si="57"/>
        <v>Yes</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134856</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134856</v>
      </c>
      <c r="H230" s="27" t="str">
        <f t="shared" si="58"/>
        <v>N/A</v>
      </c>
      <c r="I230" s="8" t="s">
        <v>1750</v>
      </c>
      <c r="J230" s="8" t="s">
        <v>1750</v>
      </c>
      <c r="K230" s="28" t="s">
        <v>734</v>
      </c>
      <c r="L230" s="105" t="str">
        <f t="shared" si="59"/>
        <v>N/A</v>
      </c>
    </row>
    <row r="231" spans="1:12" x14ac:dyDescent="0.2">
      <c r="A231" s="138" t="s">
        <v>1058</v>
      </c>
      <c r="B231" s="22" t="s">
        <v>289</v>
      </c>
      <c r="C231" s="4">
        <v>8.4948537335999994</v>
      </c>
      <c r="D231" s="27" t="str">
        <f>IF($B231="N/A","N/A",IF(C231&lt;15,"Yes","No"))</f>
        <v>Yes</v>
      </c>
      <c r="E231" s="4">
        <v>8.8936201453999999</v>
      </c>
      <c r="F231" s="27" t="str">
        <f>IF($B231="N/A","N/A",IF(E231&lt;15,"Yes","No"))</f>
        <v>Yes</v>
      </c>
      <c r="G231" s="4">
        <v>11.344106174</v>
      </c>
      <c r="H231" s="27" t="str">
        <f>IF($B231="N/A","N/A",IF(G231&lt;15,"Yes","No"))</f>
        <v>Yes</v>
      </c>
      <c r="I231" s="8">
        <v>4.694</v>
      </c>
      <c r="J231" s="8">
        <v>27.55</v>
      </c>
      <c r="K231" s="28" t="s">
        <v>734</v>
      </c>
      <c r="L231" s="105" t="str">
        <f t="shared" si="59"/>
        <v>Yes</v>
      </c>
    </row>
    <row r="232" spans="1:12" x14ac:dyDescent="0.2">
      <c r="A232" s="138" t="s">
        <v>1059</v>
      </c>
      <c r="B232" s="22" t="s">
        <v>213</v>
      </c>
      <c r="C232" s="23">
        <v>3349</v>
      </c>
      <c r="D232" s="27" t="str">
        <f t="shared" ref="D232" si="60">IF($B232="N/A","N/A",IF(C232&gt;10,"No",IF(C232&lt;-10,"No","Yes")))</f>
        <v>N/A</v>
      </c>
      <c r="E232" s="23">
        <v>2862</v>
      </c>
      <c r="F232" s="27" t="str">
        <f t="shared" ref="F232" si="61">IF($B232="N/A","N/A",IF(E232&gt;10,"No",IF(E232&lt;-10,"No","Yes")))</f>
        <v>N/A</v>
      </c>
      <c r="G232" s="23">
        <v>2946</v>
      </c>
      <c r="H232" s="27" t="str">
        <f t="shared" ref="H232" si="62">IF($B232="N/A","N/A",IF(G232&gt;10,"No",IF(G232&lt;-10,"No","Yes")))</f>
        <v>N/A</v>
      </c>
      <c r="I232" s="8">
        <v>-14.5</v>
      </c>
      <c r="J232" s="8">
        <v>2.9350000000000001</v>
      </c>
      <c r="K232" s="28" t="s">
        <v>734</v>
      </c>
      <c r="L232" s="105" t="str">
        <f t="shared" si="59"/>
        <v>Yes</v>
      </c>
    </row>
    <row r="233" spans="1:12" ht="25.5" x14ac:dyDescent="0.2">
      <c r="A233" s="138" t="s">
        <v>1060</v>
      </c>
      <c r="B233" s="22" t="s">
        <v>279</v>
      </c>
      <c r="C233" s="4">
        <v>2.7786766231</v>
      </c>
      <c r="D233" s="27" t="str">
        <f>IF($B233="N/A","N/A",IF(C233&lt;10,"Yes","No"))</f>
        <v>Yes</v>
      </c>
      <c r="E233" s="4">
        <v>2.2542888199000002</v>
      </c>
      <c r="F233" s="27" t="str">
        <f>IF($B233="N/A","N/A",IF(E233&lt;10,"Yes","No"))</f>
        <v>Yes</v>
      </c>
      <c r="G233" s="4">
        <v>2.2545515769</v>
      </c>
      <c r="H233" s="27" t="str">
        <f>IF($B233="N/A","N/A",IF(G233&lt;10,"Yes","No"))</f>
        <v>Yes</v>
      </c>
      <c r="I233" s="8">
        <v>-18.899999999999999</v>
      </c>
      <c r="J233" s="8">
        <v>1.17E-2</v>
      </c>
      <c r="K233" s="28" t="s">
        <v>734</v>
      </c>
      <c r="L233" s="105" t="str">
        <f t="shared" si="59"/>
        <v>Yes</v>
      </c>
    </row>
    <row r="234" spans="1:12" x14ac:dyDescent="0.2">
      <c r="A234" s="128" t="s">
        <v>72</v>
      </c>
      <c r="B234" s="22" t="s">
        <v>213</v>
      </c>
      <c r="C234" s="4">
        <v>64.333796680000006</v>
      </c>
      <c r="D234" s="27" t="str">
        <f t="shared" si="54"/>
        <v>N/A</v>
      </c>
      <c r="E234" s="4">
        <v>71.446296160000003</v>
      </c>
      <c r="F234" s="27" t="str">
        <f t="shared" si="55"/>
        <v>N/A</v>
      </c>
      <c r="G234" s="4">
        <v>79.710688157000007</v>
      </c>
      <c r="H234" s="27" t="str">
        <f>IF($B234="N/A","N/A",IF(G234&gt;10,"No",IF(G234&lt;-10,"No","Yes")))</f>
        <v>N/A</v>
      </c>
      <c r="I234" s="8">
        <v>11.06</v>
      </c>
      <c r="J234" s="8">
        <v>11.57</v>
      </c>
      <c r="K234" s="28" t="s">
        <v>734</v>
      </c>
      <c r="L234" s="105" t="str">
        <f t="shared" si="59"/>
        <v>Yes</v>
      </c>
    </row>
    <row r="235" spans="1:12" ht="25.5" x14ac:dyDescent="0.2">
      <c r="A235" s="138" t="s">
        <v>1061</v>
      </c>
      <c r="B235" s="22" t="s">
        <v>289</v>
      </c>
      <c r="C235" s="5">
        <v>2.8776922236</v>
      </c>
      <c r="D235" s="27" t="str">
        <f>IF($B235="N/A","N/A",IF(C235&lt;15,"Yes","No"))</f>
        <v>Yes</v>
      </c>
      <c r="E235" s="5">
        <v>2.579839953</v>
      </c>
      <c r="F235" s="27" t="str">
        <f>IF($B235="N/A","N/A",IF(E235&lt;15,"Yes","No"))</f>
        <v>Yes</v>
      </c>
      <c r="G235" s="5">
        <v>1.9997778796000001</v>
      </c>
      <c r="H235" s="27" t="str">
        <f>IF($B235="N/A","N/A",IF(G235&lt;15,"Yes","No"))</f>
        <v>Yes</v>
      </c>
      <c r="I235" s="8">
        <v>-10.4</v>
      </c>
      <c r="J235" s="8">
        <v>-22.5</v>
      </c>
      <c r="K235" s="28" t="s">
        <v>734</v>
      </c>
      <c r="L235" s="105" t="str">
        <f t="shared" si="59"/>
        <v>Yes</v>
      </c>
    </row>
    <row r="236" spans="1:12" ht="25.5" x14ac:dyDescent="0.2">
      <c r="A236" s="138" t="s">
        <v>152</v>
      </c>
      <c r="B236" s="22" t="s">
        <v>213</v>
      </c>
      <c r="C236" s="23">
        <v>206</v>
      </c>
      <c r="D236" s="27" t="str">
        <f>IF($B236="N/A","N/A",IF(C236&gt;10,"No",IF(C236&lt;-10,"No","Yes")))</f>
        <v>N/A</v>
      </c>
      <c r="E236" s="23">
        <v>323</v>
      </c>
      <c r="F236" s="27" t="str">
        <f>IF($B236="N/A","N/A",IF(E236&gt;10,"No",IF(E236&lt;-10,"No","Yes")))</f>
        <v>N/A</v>
      </c>
      <c r="G236" s="23">
        <v>130437</v>
      </c>
      <c r="H236" s="27" t="str">
        <f>IF($B236="N/A","N/A",IF(G236&gt;10,"No",IF(G236&lt;-10,"No","Yes")))</f>
        <v>N/A</v>
      </c>
      <c r="I236" s="8">
        <v>56.8</v>
      </c>
      <c r="J236" s="8">
        <v>40283</v>
      </c>
      <c r="K236" s="28" t="s">
        <v>734</v>
      </c>
      <c r="L236" s="105" t="str">
        <f>IF(J236="Div by 0", "N/A", IF(K236="N/A","N/A", IF(J236&gt;VALUE(MID(K236,1,2)), "No", IF(J236&lt;-1*VALUE(MID(K236,1,2)), "No", "Yes"))))</f>
        <v>No</v>
      </c>
    </row>
    <row r="237" spans="1:12" x14ac:dyDescent="0.2">
      <c r="A237" s="138" t="s">
        <v>1062</v>
      </c>
      <c r="B237" s="22" t="s">
        <v>213</v>
      </c>
      <c r="C237" s="23">
        <v>120525</v>
      </c>
      <c r="D237" s="27" t="str">
        <f t="shared" ref="D237:D242" si="63">IF($B237="N/A","N/A",IF(C237&gt;10,"No",IF(C237&lt;-10,"No","Yes")))</f>
        <v>N/A</v>
      </c>
      <c r="E237" s="23">
        <v>126958</v>
      </c>
      <c r="F237" s="27" t="str">
        <f t="shared" ref="F237:F242" si="64">IF($B237="N/A","N/A",IF(E237&gt;10,"No",IF(E237&lt;-10,"No","Yes")))</f>
        <v>N/A</v>
      </c>
      <c r="G237" s="23">
        <v>130669</v>
      </c>
      <c r="H237" s="27" t="str">
        <f>IF($B237="N/A","N/A",IF(G237&gt;10,"No",IF(G237&lt;-10,"No","Yes")))</f>
        <v>N/A</v>
      </c>
      <c r="I237" s="8">
        <v>5.3369999999999997</v>
      </c>
      <c r="J237" s="8">
        <v>2.923</v>
      </c>
      <c r="K237" s="28" t="s">
        <v>734</v>
      </c>
      <c r="L237" s="105" t="str">
        <f>IF(J237="Div by 0", "N/A", IF(OR(J237="N/A",K237="N/A"),"N/A", IF(J237&gt;VALUE(MID(K237,1,2)), "No", IF(J237&lt;-1*VALUE(MID(K237,1,2)), "No", "Yes"))))</f>
        <v>Yes</v>
      </c>
    </row>
    <row r="238" spans="1:12" ht="25.5" x14ac:dyDescent="0.2">
      <c r="A238" s="138" t="s">
        <v>1063</v>
      </c>
      <c r="B238" s="22" t="s">
        <v>213</v>
      </c>
      <c r="C238" s="4">
        <v>99.870367189000007</v>
      </c>
      <c r="D238" s="27" t="str">
        <f t="shared" si="63"/>
        <v>N/A</v>
      </c>
      <c r="E238" s="4">
        <v>99.722487336</v>
      </c>
      <c r="F238" s="27" t="str">
        <f t="shared" si="64"/>
        <v>N/A</v>
      </c>
      <c r="G238" s="4">
        <v>99.839656824000002</v>
      </c>
      <c r="H238" s="27" t="str">
        <f t="shared" ref="H238:H242" si="65">IF($B238="N/A","N/A",IF(G238&gt;10,"No",IF(G238&lt;-10,"No","Yes")))</f>
        <v>N/A</v>
      </c>
      <c r="I238" s="8">
        <v>-0.14799999999999999</v>
      </c>
      <c r="J238" s="8">
        <v>0.11749999999999999</v>
      </c>
      <c r="K238" s="28" t="s">
        <v>213</v>
      </c>
      <c r="L238" s="105" t="str">
        <f t="shared" ref="L238:L242" si="66">IF(J238="Div by 0", "N/A", IF(OR(J238="N/A",K238="N/A"),"N/A", IF(J238&gt;VALUE(MID(K238,1,2)), "No", IF(J238&lt;-1*VALUE(MID(K238,1,2)), "No", "Yes"))))</f>
        <v>N/A</v>
      </c>
    </row>
    <row r="239" spans="1:12" ht="25.5" x14ac:dyDescent="0.2">
      <c r="A239" s="154" t="s">
        <v>1064</v>
      </c>
      <c r="B239" s="22" t="s">
        <v>213</v>
      </c>
      <c r="C239" s="23">
        <v>5717</v>
      </c>
      <c r="D239" s="27" t="str">
        <f t="shared" si="63"/>
        <v>N/A</v>
      </c>
      <c r="E239" s="23">
        <v>6288</v>
      </c>
      <c r="F239" s="27" t="str">
        <f t="shared" si="64"/>
        <v>N/A</v>
      </c>
      <c r="G239" s="23">
        <v>4600</v>
      </c>
      <c r="H239" s="27" t="str">
        <f t="shared" si="65"/>
        <v>N/A</v>
      </c>
      <c r="I239" s="8">
        <v>9.9879999999999995</v>
      </c>
      <c r="J239" s="8">
        <v>-26.8</v>
      </c>
      <c r="K239" s="28" t="s">
        <v>213</v>
      </c>
      <c r="L239" s="105" t="str">
        <f t="shared" si="66"/>
        <v>N/A</v>
      </c>
    </row>
    <row r="240" spans="1:12" ht="25.5" x14ac:dyDescent="0.2">
      <c r="A240" s="138" t="s">
        <v>1065</v>
      </c>
      <c r="B240" s="22" t="s">
        <v>213</v>
      </c>
      <c r="C240" s="4">
        <v>97.178310386000007</v>
      </c>
      <c r="D240" s="27" t="str">
        <f t="shared" si="63"/>
        <v>N/A</v>
      </c>
      <c r="E240" s="4">
        <v>94.329432943</v>
      </c>
      <c r="F240" s="27" t="str">
        <f t="shared" si="64"/>
        <v>N/A</v>
      </c>
      <c r="G240" s="4">
        <v>95.218381288000003</v>
      </c>
      <c r="H240" s="27" t="str">
        <f t="shared" si="65"/>
        <v>N/A</v>
      </c>
      <c r="I240" s="8">
        <v>-2.93</v>
      </c>
      <c r="J240" s="8">
        <v>0.94240000000000002</v>
      </c>
      <c r="K240" s="28" t="s">
        <v>213</v>
      </c>
      <c r="L240" s="105" t="str">
        <f t="shared" si="66"/>
        <v>N/A</v>
      </c>
    </row>
    <row r="241" spans="1:12" x14ac:dyDescent="0.2">
      <c r="A241" s="138" t="s">
        <v>1066</v>
      </c>
      <c r="B241" s="22" t="s">
        <v>213</v>
      </c>
      <c r="C241" s="23">
        <v>5883</v>
      </c>
      <c r="D241" s="27" t="str">
        <f t="shared" si="63"/>
        <v>N/A</v>
      </c>
      <c r="E241" s="23">
        <v>6666</v>
      </c>
      <c r="F241" s="27" t="str">
        <f t="shared" si="64"/>
        <v>N/A</v>
      </c>
      <c r="G241" s="23">
        <v>4831</v>
      </c>
      <c r="H241" s="27" t="str">
        <f t="shared" si="65"/>
        <v>N/A</v>
      </c>
      <c r="I241" s="8">
        <v>13.31</v>
      </c>
      <c r="J241" s="8">
        <v>-27.5</v>
      </c>
      <c r="K241" s="28" t="s">
        <v>213</v>
      </c>
      <c r="L241" s="105" t="str">
        <f t="shared" si="66"/>
        <v>N/A</v>
      </c>
    </row>
    <row r="242" spans="1:12" ht="25.5" x14ac:dyDescent="0.2">
      <c r="A242" s="138" t="s">
        <v>1067</v>
      </c>
      <c r="B242" s="22" t="s">
        <v>213</v>
      </c>
      <c r="C242" s="4">
        <v>8.4800162430999997</v>
      </c>
      <c r="D242" s="27" t="str">
        <f t="shared" si="63"/>
        <v>N/A</v>
      </c>
      <c r="E242" s="4">
        <v>8.8708611702999995</v>
      </c>
      <c r="F242" s="27" t="str">
        <f t="shared" si="64"/>
        <v>N/A</v>
      </c>
      <c r="G242" s="4">
        <v>11.315646995</v>
      </c>
      <c r="H242" s="27" t="str">
        <f t="shared" si="65"/>
        <v>N/A</v>
      </c>
      <c r="I242" s="8">
        <v>4.609</v>
      </c>
      <c r="J242" s="8">
        <v>27.56</v>
      </c>
      <c r="K242" s="28" t="s">
        <v>213</v>
      </c>
      <c r="L242" s="105" t="str">
        <f t="shared" si="66"/>
        <v>N/A</v>
      </c>
    </row>
    <row r="243" spans="1:12" x14ac:dyDescent="0.2">
      <c r="A243" s="151" t="s">
        <v>1068</v>
      </c>
      <c r="B243" s="22" t="s">
        <v>213</v>
      </c>
      <c r="C243" s="23">
        <v>7284585</v>
      </c>
      <c r="D243" s="27" t="str">
        <f>IF($B243="N/A","N/A",IF(C243&gt;10,"No",IF(C243&lt;-10,"No","Yes")))</f>
        <v>N/A</v>
      </c>
      <c r="E243" s="23">
        <v>9943658</v>
      </c>
      <c r="F243" s="27" t="str">
        <f>IF($B243="N/A","N/A",IF(E243&gt;10,"No",IF(E243&lt;-10,"No","Yes")))</f>
        <v>N/A</v>
      </c>
      <c r="G243" s="23">
        <v>11704446</v>
      </c>
      <c r="H243" s="27" t="str">
        <f>IF($B243="N/A","N/A",IF(G243&gt;10,"No",IF(G243&lt;-10,"No","Yes")))</f>
        <v>N/A</v>
      </c>
      <c r="I243" s="8">
        <v>36.5</v>
      </c>
      <c r="J243" s="8">
        <v>17.71</v>
      </c>
      <c r="K243" s="28" t="s">
        <v>734</v>
      </c>
      <c r="L243" s="105" t="str">
        <f t="shared" ref="L243:L276" si="67">IF(J243="Div by 0", "N/A", IF(K243="N/A","N/A", IF(J243&gt;VALUE(MID(K243,1,2)), "No", IF(J243&lt;-1*VALUE(MID(K243,1,2)), "No", "Yes"))))</f>
        <v>Yes</v>
      </c>
    </row>
    <row r="244" spans="1:12" x14ac:dyDescent="0.2">
      <c r="A244" s="128" t="s">
        <v>1069</v>
      </c>
      <c r="B244" s="22" t="s">
        <v>213</v>
      </c>
      <c r="C244" s="4">
        <v>34.209433730999997</v>
      </c>
      <c r="D244" s="27" t="str">
        <f>IF($B244="N/A","N/A",IF(C244&gt;10,"No",IF(C244&lt;-10,"No","Yes")))</f>
        <v>N/A</v>
      </c>
      <c r="E244" s="4">
        <v>43.893161773000003</v>
      </c>
      <c r="F244" s="27" t="str">
        <f>IF($B244="N/A","N/A",IF(E244&gt;10,"No",IF(E244&lt;-10,"No","Yes")))</f>
        <v>N/A</v>
      </c>
      <c r="G244" s="4">
        <v>40.171960249000001</v>
      </c>
      <c r="H244" s="27" t="str">
        <f>IF($B244="N/A","N/A",IF(G244&gt;10,"No",IF(G244&lt;-10,"No","Yes")))</f>
        <v>N/A</v>
      </c>
      <c r="I244" s="8">
        <v>28.31</v>
      </c>
      <c r="J244" s="8">
        <v>-8.48</v>
      </c>
      <c r="K244" s="28" t="s">
        <v>734</v>
      </c>
      <c r="L244" s="105" t="str">
        <f t="shared" si="67"/>
        <v>Yes</v>
      </c>
    </row>
    <row r="245" spans="1:12" x14ac:dyDescent="0.2">
      <c r="A245" s="128" t="s">
        <v>1070</v>
      </c>
      <c r="B245" s="22" t="s">
        <v>213</v>
      </c>
      <c r="C245" s="4">
        <v>62.637293151000002</v>
      </c>
      <c r="D245" s="27" t="str">
        <f>IF($B245="N/A","N/A",IF(C245&gt;10,"No",IF(C245&lt;-10,"No","Yes")))</f>
        <v>N/A</v>
      </c>
      <c r="E245" s="4">
        <v>70.126769686000003</v>
      </c>
      <c r="F245" s="27" t="str">
        <f>IF($B245="N/A","N/A",IF(E245&gt;10,"No",IF(E245&lt;-10,"No","Yes")))</f>
        <v>N/A</v>
      </c>
      <c r="G245" s="4">
        <v>58.847662503999999</v>
      </c>
      <c r="H245" s="27" t="str">
        <f>IF($B245="N/A","N/A",IF(G245&gt;10,"No",IF(G245&lt;-10,"No","Yes")))</f>
        <v>N/A</v>
      </c>
      <c r="I245" s="8">
        <v>11.96</v>
      </c>
      <c r="J245" s="8">
        <v>-16.100000000000001</v>
      </c>
      <c r="K245" s="28" t="s">
        <v>734</v>
      </c>
      <c r="L245" s="105" t="str">
        <f t="shared" si="67"/>
        <v>Yes</v>
      </c>
    </row>
    <row r="246" spans="1:12" x14ac:dyDescent="0.2">
      <c r="A246" s="128" t="s">
        <v>1071</v>
      </c>
      <c r="B246" s="22" t="s">
        <v>213</v>
      </c>
      <c r="C246" s="4">
        <v>82.704685163999997</v>
      </c>
      <c r="D246" s="27" t="str">
        <f t="shared" ref="D246:D274" si="68">IF($B246="N/A","N/A",IF(C246&gt;10,"No",IF(C246&lt;-10,"No","Yes")))</f>
        <v>N/A</v>
      </c>
      <c r="E246" s="4">
        <v>83.186929258000006</v>
      </c>
      <c r="F246" s="27" t="str">
        <f t="shared" ref="F246:F274" si="69">IF($B246="N/A","N/A",IF(E246&gt;10,"No",IF(E246&lt;-10,"No","Yes")))</f>
        <v>N/A</v>
      </c>
      <c r="G246" s="4">
        <v>54.639098697999998</v>
      </c>
      <c r="H246" s="27" t="str">
        <f t="shared" ref="H246:H274" si="70">IF($B246="N/A","N/A",IF(G246&gt;10,"No",IF(G246&lt;-10,"No","Yes")))</f>
        <v>N/A</v>
      </c>
      <c r="I246" s="8">
        <v>0.58309999999999995</v>
      </c>
      <c r="J246" s="8">
        <v>-34.299999999999997</v>
      </c>
      <c r="K246" s="28" t="s">
        <v>734</v>
      </c>
      <c r="L246" s="105" t="str">
        <f t="shared" si="67"/>
        <v>No</v>
      </c>
    </row>
    <row r="247" spans="1:12" x14ac:dyDescent="0.2">
      <c r="A247" s="128" t="s">
        <v>1072</v>
      </c>
      <c r="B247" s="22" t="s">
        <v>213</v>
      </c>
      <c r="C247" s="4">
        <v>30.714426176</v>
      </c>
      <c r="D247" s="27" t="str">
        <f t="shared" si="68"/>
        <v>N/A</v>
      </c>
      <c r="E247" s="4">
        <v>48.156174143999998</v>
      </c>
      <c r="F247" s="27" t="str">
        <f t="shared" si="69"/>
        <v>N/A</v>
      </c>
      <c r="G247" s="4">
        <v>27.402219680999998</v>
      </c>
      <c r="H247" s="27" t="str">
        <f t="shared" si="70"/>
        <v>N/A</v>
      </c>
      <c r="I247" s="8">
        <v>56.79</v>
      </c>
      <c r="J247" s="8">
        <v>-43.1</v>
      </c>
      <c r="K247" s="28" t="s">
        <v>734</v>
      </c>
      <c r="L247" s="105" t="str">
        <f t="shared" si="67"/>
        <v>No</v>
      </c>
    </row>
    <row r="248" spans="1:12" x14ac:dyDescent="0.2">
      <c r="A248" s="128" t="s">
        <v>1073</v>
      </c>
      <c r="B248" s="22" t="s">
        <v>213</v>
      </c>
      <c r="C248" s="4">
        <v>99.726600759999997</v>
      </c>
      <c r="D248" s="27" t="str">
        <f t="shared" si="68"/>
        <v>N/A</v>
      </c>
      <c r="E248" s="4">
        <v>99.764090840999998</v>
      </c>
      <c r="F248" s="27" t="str">
        <f t="shared" si="69"/>
        <v>N/A</v>
      </c>
      <c r="G248" s="4">
        <v>99.842341961000002</v>
      </c>
      <c r="H248" s="27" t="str">
        <f t="shared" si="70"/>
        <v>N/A</v>
      </c>
      <c r="I248" s="8">
        <v>3.7600000000000001E-2</v>
      </c>
      <c r="J248" s="8">
        <v>7.8399999999999997E-2</v>
      </c>
      <c r="K248" s="28" t="s">
        <v>734</v>
      </c>
      <c r="L248" s="105" t="str">
        <f t="shared" si="67"/>
        <v>Yes</v>
      </c>
    </row>
    <row r="249" spans="1:12" x14ac:dyDescent="0.2">
      <c r="A249" s="151" t="s">
        <v>1074</v>
      </c>
      <c r="B249" s="22" t="s">
        <v>213</v>
      </c>
      <c r="C249" s="23">
        <v>10415790</v>
      </c>
      <c r="D249" s="27" t="str">
        <f t="shared" si="68"/>
        <v>N/A</v>
      </c>
      <c r="E249" s="23">
        <v>13519394</v>
      </c>
      <c r="F249" s="27" t="str">
        <f t="shared" si="69"/>
        <v>N/A</v>
      </c>
      <c r="G249" s="23">
        <v>15271364</v>
      </c>
      <c r="H249" s="27" t="str">
        <f t="shared" si="70"/>
        <v>N/A</v>
      </c>
      <c r="I249" s="8">
        <v>29.8</v>
      </c>
      <c r="J249" s="8">
        <v>12.96</v>
      </c>
      <c r="K249" s="28" t="s">
        <v>734</v>
      </c>
      <c r="L249" s="105" t="str">
        <f t="shared" si="67"/>
        <v>Yes</v>
      </c>
    </row>
    <row r="250" spans="1:12" x14ac:dyDescent="0.2">
      <c r="A250" s="128" t="s">
        <v>1075</v>
      </c>
      <c r="B250" s="22" t="s">
        <v>213</v>
      </c>
      <c r="C250" s="4">
        <v>100</v>
      </c>
      <c r="D250" s="27" t="str">
        <f t="shared" si="68"/>
        <v>N/A</v>
      </c>
      <c r="E250" s="4">
        <v>100</v>
      </c>
      <c r="F250" s="27" t="str">
        <f t="shared" si="69"/>
        <v>N/A</v>
      </c>
      <c r="G250" s="4">
        <v>100</v>
      </c>
      <c r="H250" s="27" t="str">
        <f t="shared" si="70"/>
        <v>N/A</v>
      </c>
      <c r="I250" s="8">
        <v>0</v>
      </c>
      <c r="J250" s="8">
        <v>0</v>
      </c>
      <c r="K250" s="28" t="s">
        <v>734</v>
      </c>
      <c r="L250" s="105" t="str">
        <f t="shared" si="67"/>
        <v>Yes</v>
      </c>
    </row>
    <row r="251" spans="1:12" x14ac:dyDescent="0.2">
      <c r="A251" s="128" t="s">
        <v>1076</v>
      </c>
      <c r="B251" s="22" t="s">
        <v>213</v>
      </c>
      <c r="C251" s="4">
        <v>99.998781054999995</v>
      </c>
      <c r="D251" s="27" t="str">
        <f t="shared" si="68"/>
        <v>N/A</v>
      </c>
      <c r="E251" s="4">
        <v>99.998534899999996</v>
      </c>
      <c r="F251" s="27" t="str">
        <f t="shared" si="69"/>
        <v>N/A</v>
      </c>
      <c r="G251" s="4">
        <v>99.997998718999995</v>
      </c>
      <c r="H251" s="27" t="str">
        <f t="shared" si="70"/>
        <v>N/A</v>
      </c>
      <c r="I251" s="8">
        <v>0</v>
      </c>
      <c r="J251" s="8">
        <v>-1E-3</v>
      </c>
      <c r="K251" s="28" t="s">
        <v>734</v>
      </c>
      <c r="L251" s="105" t="str">
        <f t="shared" si="67"/>
        <v>Yes</v>
      </c>
    </row>
    <row r="252" spans="1:12" x14ac:dyDescent="0.2">
      <c r="A252" s="128" t="s">
        <v>1077</v>
      </c>
      <c r="B252" s="22" t="s">
        <v>213</v>
      </c>
      <c r="C252" s="4">
        <v>98.048087198999994</v>
      </c>
      <c r="D252" s="27" t="str">
        <f t="shared" si="68"/>
        <v>N/A</v>
      </c>
      <c r="E252" s="4">
        <v>98.386462191000007</v>
      </c>
      <c r="F252" s="27" t="str">
        <f t="shared" si="69"/>
        <v>N/A</v>
      </c>
      <c r="G252" s="4">
        <v>96.541678399000006</v>
      </c>
      <c r="H252" s="27" t="str">
        <f t="shared" si="70"/>
        <v>N/A</v>
      </c>
      <c r="I252" s="8">
        <v>0.34510000000000002</v>
      </c>
      <c r="J252" s="8">
        <v>-1.88</v>
      </c>
      <c r="K252" s="28" t="s">
        <v>734</v>
      </c>
      <c r="L252" s="105" t="str">
        <f t="shared" si="67"/>
        <v>Yes</v>
      </c>
    </row>
    <row r="253" spans="1:12" x14ac:dyDescent="0.2">
      <c r="A253" s="128" t="s">
        <v>1078</v>
      </c>
      <c r="B253" s="22" t="s">
        <v>213</v>
      </c>
      <c r="C253" s="4">
        <v>52.243631858999997</v>
      </c>
      <c r="D253" s="27" t="str">
        <f t="shared" si="68"/>
        <v>N/A</v>
      </c>
      <c r="E253" s="4">
        <v>69.846458734999999</v>
      </c>
      <c r="F253" s="27" t="str">
        <f t="shared" si="69"/>
        <v>N/A</v>
      </c>
      <c r="G253" s="4">
        <v>50.853545089999997</v>
      </c>
      <c r="H253" s="27" t="str">
        <f t="shared" si="70"/>
        <v>N/A</v>
      </c>
      <c r="I253" s="8">
        <v>33.69</v>
      </c>
      <c r="J253" s="8">
        <v>-27.2</v>
      </c>
      <c r="K253" s="28" t="s">
        <v>734</v>
      </c>
      <c r="L253" s="105" t="str">
        <f t="shared" si="67"/>
        <v>Yes</v>
      </c>
    </row>
    <row r="254" spans="1:12" x14ac:dyDescent="0.2">
      <c r="A254" s="128" t="s">
        <v>1079</v>
      </c>
      <c r="B254" s="22" t="s">
        <v>213</v>
      </c>
      <c r="C254" s="4">
        <v>69.873422946999995</v>
      </c>
      <c r="D254" s="27" t="str">
        <f t="shared" si="68"/>
        <v>N/A</v>
      </c>
      <c r="E254" s="4">
        <v>73.857681787000004</v>
      </c>
      <c r="F254" s="27" t="str">
        <f t="shared" si="69"/>
        <v>N/A</v>
      </c>
      <c r="G254" s="4">
        <v>76.764937304</v>
      </c>
      <c r="H254" s="27" t="str">
        <f t="shared" si="70"/>
        <v>N/A</v>
      </c>
      <c r="I254" s="8">
        <v>5.702</v>
      </c>
      <c r="J254" s="8">
        <v>3.9359999999999999</v>
      </c>
      <c r="K254" s="28" t="s">
        <v>734</v>
      </c>
      <c r="L254" s="105" t="str">
        <f t="shared" si="67"/>
        <v>Yes</v>
      </c>
    </row>
    <row r="255" spans="1:12" x14ac:dyDescent="0.2">
      <c r="A255" s="128" t="s">
        <v>1080</v>
      </c>
      <c r="B255" s="22" t="s">
        <v>213</v>
      </c>
      <c r="C255" s="4">
        <v>87.319886441999998</v>
      </c>
      <c r="D255" s="27" t="str">
        <f t="shared" si="68"/>
        <v>N/A</v>
      </c>
      <c r="E255" s="4">
        <v>74.031195480999997</v>
      </c>
      <c r="F255" s="27" t="str">
        <f t="shared" si="69"/>
        <v>N/A</v>
      </c>
      <c r="G255" s="4">
        <v>76.908146514999999</v>
      </c>
      <c r="H255" s="27" t="str">
        <f t="shared" si="70"/>
        <v>N/A</v>
      </c>
      <c r="I255" s="8">
        <v>-15.2</v>
      </c>
      <c r="J255" s="8">
        <v>3.8860000000000001</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1750</v>
      </c>
      <c r="J256" s="8" t="s">
        <v>1750</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1750</v>
      </c>
      <c r="J257" s="8" t="s">
        <v>1750</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1750</v>
      </c>
      <c r="J258" s="8" t="s">
        <v>1750</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1750</v>
      </c>
      <c r="J259" s="8" t="s">
        <v>1750</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1750</v>
      </c>
      <c r="J260" s="8" t="s">
        <v>1750</v>
      </c>
      <c r="K260" s="28" t="s">
        <v>734</v>
      </c>
      <c r="L260" s="105" t="str">
        <f t="shared" si="67"/>
        <v>N/A</v>
      </c>
    </row>
    <row r="261" spans="1:12" x14ac:dyDescent="0.2">
      <c r="A261" s="128" t="s">
        <v>1086</v>
      </c>
      <c r="B261" s="22" t="s">
        <v>213</v>
      </c>
      <c r="C261" s="4" t="s">
        <v>1750</v>
      </c>
      <c r="D261" s="27" t="str">
        <f t="shared" si="68"/>
        <v>N/A</v>
      </c>
      <c r="E261" s="4" t="s">
        <v>1750</v>
      </c>
      <c r="F261" s="27" t="str">
        <f t="shared" si="69"/>
        <v>N/A</v>
      </c>
      <c r="G261" s="4" t="s">
        <v>1750</v>
      </c>
      <c r="H261" s="27" t="str">
        <f t="shared" si="70"/>
        <v>N/A</v>
      </c>
      <c r="I261" s="8" t="s">
        <v>1750</v>
      </c>
      <c r="J261" s="8" t="s">
        <v>1750</v>
      </c>
      <c r="K261" s="28" t="s">
        <v>734</v>
      </c>
      <c r="L261" s="105" t="str">
        <f t="shared" si="67"/>
        <v>N/A</v>
      </c>
    </row>
    <row r="262" spans="1:12" x14ac:dyDescent="0.2">
      <c r="A262" s="128" t="s">
        <v>1087</v>
      </c>
      <c r="B262" s="22" t="s">
        <v>213</v>
      </c>
      <c r="C262" s="4" t="s">
        <v>1750</v>
      </c>
      <c r="D262" s="27" t="str">
        <f t="shared" si="68"/>
        <v>N/A</v>
      </c>
      <c r="E262" s="4" t="s">
        <v>1750</v>
      </c>
      <c r="F262" s="27" t="str">
        <f t="shared" si="69"/>
        <v>N/A</v>
      </c>
      <c r="G262" s="4" t="s">
        <v>1750</v>
      </c>
      <c r="H262" s="27" t="str">
        <f t="shared" si="70"/>
        <v>N/A</v>
      </c>
      <c r="I262" s="8" t="s">
        <v>1750</v>
      </c>
      <c r="J262" s="8" t="s">
        <v>1750</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15042017</v>
      </c>
      <c r="H271" s="27" t="str">
        <f t="shared" si="70"/>
        <v>N/A</v>
      </c>
      <c r="I271" s="8" t="s">
        <v>1750</v>
      </c>
      <c r="J271" s="8" t="s">
        <v>1750</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1750</v>
      </c>
      <c r="J273" s="8" t="s">
        <v>1750</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8</v>
      </c>
      <c r="H275" s="27" t="str">
        <f t="shared" ref="H275:H276" si="73">IF($B275="N/A","N/A",IF(G275&gt;0,"No",IF(G275&lt;0,"No","Yes")))</f>
        <v>No</v>
      </c>
      <c r="I275" s="8" t="s">
        <v>1750</v>
      </c>
      <c r="J275" s="8" t="s">
        <v>1750</v>
      </c>
      <c r="K275" s="28" t="s">
        <v>734</v>
      </c>
      <c r="L275" s="105" t="str">
        <f t="shared" si="67"/>
        <v>N/A</v>
      </c>
    </row>
    <row r="276" spans="1:12" x14ac:dyDescent="0.2">
      <c r="A276" s="128" t="s">
        <v>155</v>
      </c>
      <c r="B276" s="30" t="s">
        <v>217</v>
      </c>
      <c r="C276" s="1">
        <v>1</v>
      </c>
      <c r="D276" s="27" t="str">
        <f t="shared" si="71"/>
        <v>No</v>
      </c>
      <c r="E276" s="1">
        <v>0</v>
      </c>
      <c r="F276" s="27" t="str">
        <f t="shared" si="72"/>
        <v>Yes</v>
      </c>
      <c r="G276" s="1">
        <v>1</v>
      </c>
      <c r="H276" s="27" t="str">
        <f t="shared" si="73"/>
        <v>No</v>
      </c>
      <c r="I276" s="8">
        <v>-100</v>
      </c>
      <c r="J276" s="8" t="s">
        <v>1750</v>
      </c>
      <c r="K276" s="28" t="s">
        <v>734</v>
      </c>
      <c r="L276" s="105" t="str">
        <f t="shared" si="67"/>
        <v>N/A</v>
      </c>
    </row>
    <row r="277" spans="1:12" x14ac:dyDescent="0.2">
      <c r="A277" s="138" t="s">
        <v>688</v>
      </c>
      <c r="B277" s="1" t="s">
        <v>213</v>
      </c>
      <c r="C277" s="1">
        <v>9394744</v>
      </c>
      <c r="D277" s="7" t="str">
        <f t="shared" ref="D277:D284" si="74">IF($B277="N/A","N/A",IF(C277&gt;10,"No",IF(C277&lt;-10,"No","Yes")))</f>
        <v>N/A</v>
      </c>
      <c r="E277" s="1">
        <v>12455248</v>
      </c>
      <c r="F277" s="7" t="str">
        <f t="shared" ref="F277:F278" si="75">IF($B277="N/A","N/A",IF(E277&gt;10,"No",IF(E277&lt;-10,"No","Yes")))</f>
        <v>N/A</v>
      </c>
      <c r="G277" s="1">
        <v>14007582</v>
      </c>
      <c r="H277" s="7" t="str">
        <f t="shared" ref="H277:H278" si="76">IF($B277="N/A","N/A",IF(G277&gt;10,"No",IF(G277&lt;-10,"No","Yes")))</f>
        <v>N/A</v>
      </c>
      <c r="I277" s="8">
        <v>32.58</v>
      </c>
      <c r="J277" s="8">
        <v>12.46</v>
      </c>
      <c r="K277" s="1" t="s">
        <v>213</v>
      </c>
      <c r="L277" s="105" t="str">
        <f t="shared" ref="L277:L278" si="77">IF(J277="Div by 0", "N/A", IF(K277="N/A","N/A", IF(J277&gt;VALUE(MID(K277,1,2)), "No", IF(J277&lt;-1*VALUE(MID(K277,1,2)), "No", "Yes"))))</f>
        <v>N/A</v>
      </c>
    </row>
    <row r="278" spans="1:12" x14ac:dyDescent="0.2">
      <c r="A278" s="138" t="s">
        <v>689</v>
      </c>
      <c r="B278" s="1" t="s">
        <v>213</v>
      </c>
      <c r="C278" s="1">
        <v>7802025</v>
      </c>
      <c r="D278" s="7" t="str">
        <f t="shared" si="74"/>
        <v>N/A</v>
      </c>
      <c r="E278" s="1">
        <v>10534277.583000001</v>
      </c>
      <c r="F278" s="7" t="str">
        <f t="shared" si="75"/>
        <v>N/A</v>
      </c>
      <c r="G278" s="1">
        <v>11931823.166999999</v>
      </c>
      <c r="H278" s="7" t="str">
        <f t="shared" si="76"/>
        <v>N/A</v>
      </c>
      <c r="I278" s="8">
        <v>35.020000000000003</v>
      </c>
      <c r="J278" s="8">
        <v>13.27</v>
      </c>
      <c r="K278" s="1" t="s">
        <v>213</v>
      </c>
      <c r="L278" s="105" t="str">
        <f t="shared" si="77"/>
        <v>N/A</v>
      </c>
    </row>
    <row r="279" spans="1:12" x14ac:dyDescent="0.2">
      <c r="A279" s="138" t="s">
        <v>690</v>
      </c>
      <c r="B279" s="1" t="s">
        <v>213</v>
      </c>
      <c r="C279" s="1">
        <v>917870</v>
      </c>
      <c r="D279" s="7" t="str">
        <f t="shared" si="74"/>
        <v>N/A</v>
      </c>
      <c r="E279" s="1">
        <v>967829</v>
      </c>
      <c r="F279" s="7" t="str">
        <f t="shared" ref="F279:F284" si="78">IF($B279="N/A","N/A",IF(E279&gt;10,"No",IF(E279&lt;-10,"No","Yes")))</f>
        <v>N/A</v>
      </c>
      <c r="G279" s="1">
        <v>1169553</v>
      </c>
      <c r="H279" s="7" t="str">
        <f t="shared" ref="H279:H284" si="79">IF($B279="N/A","N/A",IF(G279&gt;10,"No",IF(G279&lt;-10,"No","Yes")))</f>
        <v>N/A</v>
      </c>
      <c r="I279" s="8">
        <v>5.4429999999999996</v>
      </c>
      <c r="J279" s="8">
        <v>20.84</v>
      </c>
      <c r="K279" s="1" t="s">
        <v>213</v>
      </c>
      <c r="L279" s="105" t="str">
        <f t="shared" ref="L279:L285" si="80">IF(J279="Div by 0", "N/A", IF(K279="N/A","N/A", IF(J279&gt;VALUE(MID(K279,1,2)), "No", IF(J279&lt;-1*VALUE(MID(K279,1,2)), "No", "Yes"))))</f>
        <v>N/A</v>
      </c>
    </row>
    <row r="280" spans="1:12" x14ac:dyDescent="0.2">
      <c r="A280" s="138" t="s">
        <v>691</v>
      </c>
      <c r="B280" s="1" t="s">
        <v>213</v>
      </c>
      <c r="C280" s="1">
        <v>961943</v>
      </c>
      <c r="D280" s="7" t="str">
        <f t="shared" si="74"/>
        <v>N/A</v>
      </c>
      <c r="E280" s="1">
        <v>1068434</v>
      </c>
      <c r="F280" s="7" t="str">
        <f t="shared" si="78"/>
        <v>N/A</v>
      </c>
      <c r="G280" s="1">
        <v>1369653</v>
      </c>
      <c r="H280" s="7" t="str">
        <f t="shared" si="79"/>
        <v>N/A</v>
      </c>
      <c r="I280" s="8">
        <v>11.07</v>
      </c>
      <c r="J280" s="8">
        <v>28.19</v>
      </c>
      <c r="K280" s="1" t="s">
        <v>213</v>
      </c>
      <c r="L280" s="105" t="str">
        <f t="shared" si="80"/>
        <v>N/A</v>
      </c>
    </row>
    <row r="281" spans="1:12" x14ac:dyDescent="0.2">
      <c r="A281" s="138" t="s">
        <v>692</v>
      </c>
      <c r="B281" s="1" t="s">
        <v>213</v>
      </c>
      <c r="C281" s="1">
        <v>762883.75</v>
      </c>
      <c r="D281" s="7" t="str">
        <f t="shared" si="74"/>
        <v>N/A</v>
      </c>
      <c r="E281" s="1">
        <v>844840.5</v>
      </c>
      <c r="F281" s="7" t="str">
        <f t="shared" si="78"/>
        <v>N/A</v>
      </c>
      <c r="G281" s="1">
        <v>1028252.5833000001</v>
      </c>
      <c r="H281" s="7" t="str">
        <f t="shared" si="79"/>
        <v>N/A</v>
      </c>
      <c r="I281" s="8">
        <v>10.74</v>
      </c>
      <c r="J281" s="8">
        <v>21.71</v>
      </c>
      <c r="K281" s="1" t="s">
        <v>213</v>
      </c>
      <c r="L281" s="105" t="str">
        <f t="shared" si="80"/>
        <v>N/A</v>
      </c>
    </row>
    <row r="282" spans="1:12" x14ac:dyDescent="0.2">
      <c r="A282" s="138" t="s">
        <v>693</v>
      </c>
      <c r="B282" s="1" t="s">
        <v>213</v>
      </c>
      <c r="C282" s="1">
        <v>32278</v>
      </c>
      <c r="D282" s="7" t="str">
        <f t="shared" si="74"/>
        <v>N/A</v>
      </c>
      <c r="E282" s="1">
        <v>35754</v>
      </c>
      <c r="F282" s="7" t="str">
        <f t="shared" si="78"/>
        <v>N/A</v>
      </c>
      <c r="G282" s="1">
        <v>35644</v>
      </c>
      <c r="H282" s="7" t="str">
        <f t="shared" si="79"/>
        <v>N/A</v>
      </c>
      <c r="I282" s="8">
        <v>10.77</v>
      </c>
      <c r="J282" s="8">
        <v>-0.308</v>
      </c>
      <c r="K282" s="1" t="s">
        <v>213</v>
      </c>
      <c r="L282" s="105" t="str">
        <f t="shared" si="80"/>
        <v>N/A</v>
      </c>
    </row>
    <row r="283" spans="1:12" x14ac:dyDescent="0.2">
      <c r="A283" s="138" t="s">
        <v>694</v>
      </c>
      <c r="B283" s="1" t="s">
        <v>213</v>
      </c>
      <c r="C283" s="1">
        <v>57081</v>
      </c>
      <c r="D283" s="7" t="str">
        <f t="shared" si="74"/>
        <v>N/A</v>
      </c>
      <c r="E283" s="1">
        <v>51683</v>
      </c>
      <c r="F283" s="7" t="str">
        <f t="shared" si="78"/>
        <v>N/A</v>
      </c>
      <c r="G283" s="1">
        <v>63535</v>
      </c>
      <c r="H283" s="7" t="str">
        <f t="shared" si="79"/>
        <v>N/A</v>
      </c>
      <c r="I283" s="8">
        <v>-9.4600000000000009</v>
      </c>
      <c r="J283" s="8">
        <v>22.93</v>
      </c>
      <c r="K283" s="1" t="s">
        <v>213</v>
      </c>
      <c r="L283" s="105" t="str">
        <f t="shared" si="80"/>
        <v>N/A</v>
      </c>
    </row>
    <row r="284" spans="1:12" ht="25.5" x14ac:dyDescent="0.2">
      <c r="A284" s="138" t="s">
        <v>695</v>
      </c>
      <c r="B284" s="1" t="s">
        <v>213</v>
      </c>
      <c r="C284" s="1">
        <v>36332.083333000002</v>
      </c>
      <c r="D284" s="7" t="str">
        <f t="shared" si="74"/>
        <v>N/A</v>
      </c>
      <c r="E284" s="1">
        <v>37665.416666999998</v>
      </c>
      <c r="F284" s="7" t="str">
        <f t="shared" si="78"/>
        <v>N/A</v>
      </c>
      <c r="G284" s="1">
        <v>41328.083333000002</v>
      </c>
      <c r="H284" s="7" t="str">
        <f t="shared" si="79"/>
        <v>N/A</v>
      </c>
      <c r="I284" s="8">
        <v>3.67</v>
      </c>
      <c r="J284" s="8">
        <v>9.7240000000000002</v>
      </c>
      <c r="K284" s="1" t="s">
        <v>213</v>
      </c>
      <c r="L284" s="105" t="str">
        <f t="shared" si="80"/>
        <v>N/A</v>
      </c>
    </row>
    <row r="285" spans="1:12" x14ac:dyDescent="0.2">
      <c r="A285" s="138" t="s">
        <v>402</v>
      </c>
      <c r="B285" s="22" t="s">
        <v>290</v>
      </c>
      <c r="C285" s="4">
        <v>2.2341303240000001</v>
      </c>
      <c r="D285" s="27" t="str">
        <f>IF($B285="N/A","N/A",IF(C285&lt;=40,"Yes","No"))</f>
        <v>Yes</v>
      </c>
      <c r="E285" s="4">
        <v>2.3406031207</v>
      </c>
      <c r="F285" s="27" t="str">
        <f>IF($B285="N/A","N/A",IF(E285&lt;=40,"Yes","No"))</f>
        <v>Yes</v>
      </c>
      <c r="G285" s="4">
        <v>2.1651422067000001</v>
      </c>
      <c r="H285" s="27" t="str">
        <f>IF($B285="N/A","N/A",IF(G285&lt;=40,"Yes","No"))</f>
        <v>Yes</v>
      </c>
      <c r="I285" s="8">
        <v>4.766</v>
      </c>
      <c r="J285" s="8">
        <v>-7.5</v>
      </c>
      <c r="K285" s="28" t="s">
        <v>736</v>
      </c>
      <c r="L285" s="105" t="str">
        <f t="shared" si="80"/>
        <v>Yes</v>
      </c>
    </row>
    <row r="286" spans="1:12" x14ac:dyDescent="0.2">
      <c r="A286" s="138" t="s">
        <v>696</v>
      </c>
      <c r="B286" s="1" t="s">
        <v>213</v>
      </c>
      <c r="C286" s="1">
        <v>82790</v>
      </c>
      <c r="D286" s="7" t="str">
        <f t="shared" ref="D286:D304" si="81">IF($B286="N/A","N/A",IF(C286&gt;10,"No",IF(C286&lt;-10,"No","Yes")))</f>
        <v>N/A</v>
      </c>
      <c r="E286" s="1">
        <v>71792</v>
      </c>
      <c r="F286" s="7" t="str">
        <f t="shared" ref="F286:F287" si="82">IF($B286="N/A","N/A",IF(E286&gt;10,"No",IF(E286&lt;-10,"No","Yes")))</f>
        <v>N/A</v>
      </c>
      <c r="G286" s="1">
        <v>62204</v>
      </c>
      <c r="H286" s="7" t="str">
        <f t="shared" ref="H286:H287" si="83">IF($B286="N/A","N/A",IF(G286&gt;10,"No",IF(G286&lt;-10,"No","Yes")))</f>
        <v>N/A</v>
      </c>
      <c r="I286" s="8">
        <v>-13.3</v>
      </c>
      <c r="J286" s="8">
        <v>-13.4</v>
      </c>
      <c r="K286" s="1" t="s">
        <v>213</v>
      </c>
      <c r="L286" s="105" t="str">
        <f t="shared" ref="L286:L287" si="84">IF(J286="Div by 0", "N/A", IF(K286="N/A","N/A", IF(J286&gt;VALUE(MID(K286,1,2)), "No", IF(J286&lt;-1*VALUE(MID(K286,1,2)), "No", "Yes"))))</f>
        <v>N/A</v>
      </c>
    </row>
    <row r="287" spans="1:12" x14ac:dyDescent="0.2">
      <c r="A287" s="138" t="s">
        <v>697</v>
      </c>
      <c r="B287" s="1" t="s">
        <v>213</v>
      </c>
      <c r="C287" s="1">
        <v>32440.833332999999</v>
      </c>
      <c r="D287" s="7" t="str">
        <f t="shared" si="81"/>
        <v>N/A</v>
      </c>
      <c r="E287" s="1">
        <v>33697.5</v>
      </c>
      <c r="F287" s="7" t="str">
        <f t="shared" si="82"/>
        <v>N/A</v>
      </c>
      <c r="G287" s="1">
        <v>31361.5</v>
      </c>
      <c r="H287" s="7" t="str">
        <f t="shared" si="83"/>
        <v>N/A</v>
      </c>
      <c r="I287" s="8">
        <v>3.8740000000000001</v>
      </c>
      <c r="J287" s="8">
        <v>-6.93</v>
      </c>
      <c r="K287" s="1" t="s">
        <v>213</v>
      </c>
      <c r="L287" s="105" t="str">
        <f t="shared" si="84"/>
        <v>N/A</v>
      </c>
    </row>
    <row r="288" spans="1:12" x14ac:dyDescent="0.2">
      <c r="A288" s="138" t="s">
        <v>698</v>
      </c>
      <c r="B288" s="1" t="s">
        <v>213</v>
      </c>
      <c r="C288" s="1">
        <v>35001</v>
      </c>
      <c r="D288" s="7" t="str">
        <f t="shared" si="81"/>
        <v>N/A</v>
      </c>
      <c r="E288" s="1">
        <v>43154</v>
      </c>
      <c r="F288" s="7" t="str">
        <f t="shared" ref="F288:F289" si="85">IF($B288="N/A","N/A",IF(E288&gt;10,"No",IF(E288&lt;-10,"No","Yes")))</f>
        <v>N/A</v>
      </c>
      <c r="G288" s="1">
        <v>44764</v>
      </c>
      <c r="H288" s="7" t="str">
        <f t="shared" ref="H288:H289" si="86">IF($B288="N/A","N/A",IF(G288&gt;10,"No",IF(G288&lt;-10,"No","Yes")))</f>
        <v>N/A</v>
      </c>
      <c r="I288" s="8">
        <v>23.29</v>
      </c>
      <c r="J288" s="8">
        <v>3.7309999999999999</v>
      </c>
      <c r="K288" s="1" t="s">
        <v>213</v>
      </c>
      <c r="L288" s="105" t="str">
        <f t="shared" ref="L288:L289" si="87">IF(J288="Div by 0", "N/A", IF(K288="N/A","N/A", IF(J288&gt;VALUE(MID(K288,1,2)), "No", IF(J288&lt;-1*VALUE(MID(K288,1,2)), "No", "Yes"))))</f>
        <v>N/A</v>
      </c>
    </row>
    <row r="289" spans="1:12" x14ac:dyDescent="0.2">
      <c r="A289" s="138" t="s">
        <v>710</v>
      </c>
      <c r="B289" s="1" t="s">
        <v>213</v>
      </c>
      <c r="C289" s="1">
        <v>13490.833333</v>
      </c>
      <c r="D289" s="7" t="str">
        <f t="shared" si="81"/>
        <v>N/A</v>
      </c>
      <c r="E289" s="1">
        <v>17750.75</v>
      </c>
      <c r="F289" s="7" t="str">
        <f t="shared" si="85"/>
        <v>N/A</v>
      </c>
      <c r="G289" s="1">
        <v>20586.833332999999</v>
      </c>
      <c r="H289" s="7" t="str">
        <f t="shared" si="86"/>
        <v>N/A</v>
      </c>
      <c r="I289" s="8">
        <v>31.58</v>
      </c>
      <c r="J289" s="8">
        <v>15.98</v>
      </c>
      <c r="K289" s="1" t="s">
        <v>213</v>
      </c>
      <c r="L289" s="105" t="str">
        <f t="shared" si="87"/>
        <v>N/A</v>
      </c>
    </row>
    <row r="290" spans="1:12" x14ac:dyDescent="0.2">
      <c r="A290" s="138" t="s">
        <v>699</v>
      </c>
      <c r="B290" s="1" t="s">
        <v>213</v>
      </c>
      <c r="C290" s="1">
        <v>2739761</v>
      </c>
      <c r="D290" s="7" t="str">
        <f t="shared" si="81"/>
        <v>N/A</v>
      </c>
      <c r="E290" s="1">
        <v>2546883</v>
      </c>
      <c r="F290" s="7" t="str">
        <f t="shared" ref="F290:F304" si="88">IF($B290="N/A","N/A",IF(E290&gt;10,"No",IF(E290&lt;-10,"No","Yes")))</f>
        <v>N/A</v>
      </c>
      <c r="G290" s="1">
        <v>2178485</v>
      </c>
      <c r="H290" s="7" t="str">
        <f t="shared" ref="H290:H304" si="89">IF($B290="N/A","N/A",IF(G290&gt;10,"No",IF(G290&lt;-10,"No","Yes")))</f>
        <v>N/A</v>
      </c>
      <c r="I290" s="8">
        <v>-7.04</v>
      </c>
      <c r="J290" s="8">
        <v>-14.5</v>
      </c>
      <c r="K290" s="1" t="s">
        <v>213</v>
      </c>
      <c r="L290" s="105" t="str">
        <f t="shared" ref="L290:L301" si="90">IF(J290="Div by 0", "N/A", IF(K290="N/A","N/A", IF(J290&gt;VALUE(MID(K290,1,2)), "No", IF(J290&lt;-1*VALUE(MID(K290,1,2)), "No", "Yes"))))</f>
        <v>N/A</v>
      </c>
    </row>
    <row r="291" spans="1:12" x14ac:dyDescent="0.2">
      <c r="A291" s="138" t="s">
        <v>700</v>
      </c>
      <c r="B291" s="1" t="s">
        <v>213</v>
      </c>
      <c r="C291" s="1">
        <v>2739761</v>
      </c>
      <c r="D291" s="7" t="str">
        <f t="shared" si="81"/>
        <v>N/A</v>
      </c>
      <c r="E291" s="1">
        <v>2546883</v>
      </c>
      <c r="F291" s="7" t="str">
        <f t="shared" si="88"/>
        <v>N/A</v>
      </c>
      <c r="G291" s="1">
        <v>2178485</v>
      </c>
      <c r="H291" s="7" t="str">
        <f t="shared" si="89"/>
        <v>N/A</v>
      </c>
      <c r="I291" s="8">
        <v>-7.04</v>
      </c>
      <c r="J291" s="8">
        <v>-14.5</v>
      </c>
      <c r="K291" s="1" t="s">
        <v>213</v>
      </c>
      <c r="L291" s="105" t="str">
        <f t="shared" si="90"/>
        <v>N/A</v>
      </c>
    </row>
    <row r="292" spans="1:12" x14ac:dyDescent="0.2">
      <c r="A292" s="138" t="s">
        <v>718</v>
      </c>
      <c r="B292" s="22" t="s">
        <v>213</v>
      </c>
      <c r="C292" s="9">
        <v>18.961982450000001</v>
      </c>
      <c r="D292" s="7" t="str">
        <f t="shared" si="81"/>
        <v>N/A</v>
      </c>
      <c r="E292" s="9">
        <v>19.720261983</v>
      </c>
      <c r="F292" s="7" t="str">
        <f t="shared" si="88"/>
        <v>N/A</v>
      </c>
      <c r="G292" s="9">
        <v>21.106686528000001</v>
      </c>
      <c r="H292" s="7" t="str">
        <f t="shared" si="89"/>
        <v>N/A</v>
      </c>
      <c r="I292" s="8">
        <v>3.9990000000000001</v>
      </c>
      <c r="J292" s="8">
        <v>7.03</v>
      </c>
      <c r="K292" s="22" t="s">
        <v>213</v>
      </c>
      <c r="L292" s="105" t="str">
        <f t="shared" si="90"/>
        <v>N/A</v>
      </c>
    </row>
    <row r="293" spans="1:12" x14ac:dyDescent="0.2">
      <c r="A293" s="138" t="s">
        <v>711</v>
      </c>
      <c r="B293" s="1" t="s">
        <v>213</v>
      </c>
      <c r="C293" s="1">
        <v>1730332.1666999999</v>
      </c>
      <c r="D293" s="7" t="str">
        <f t="shared" si="81"/>
        <v>N/A</v>
      </c>
      <c r="E293" s="1">
        <v>1581573.5833000001</v>
      </c>
      <c r="F293" s="7" t="str">
        <f t="shared" si="88"/>
        <v>N/A</v>
      </c>
      <c r="G293" s="1">
        <v>1315151.25</v>
      </c>
      <c r="H293" s="7" t="str">
        <f t="shared" si="89"/>
        <v>N/A</v>
      </c>
      <c r="I293" s="8">
        <v>-8.6</v>
      </c>
      <c r="J293" s="8">
        <v>-16.8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1750</v>
      </c>
      <c r="J295" s="8" t="s">
        <v>1750</v>
      </c>
      <c r="K295" s="1" t="s">
        <v>213</v>
      </c>
      <c r="L295" s="105" t="str">
        <f t="shared" si="90"/>
        <v>N/A</v>
      </c>
    </row>
    <row r="296" spans="1:12" x14ac:dyDescent="0.2">
      <c r="A296" s="138" t="s">
        <v>702</v>
      </c>
      <c r="B296" s="1" t="s">
        <v>213</v>
      </c>
      <c r="C296" s="1">
        <v>917</v>
      </c>
      <c r="D296" s="7" t="str">
        <f t="shared" si="81"/>
        <v>N/A</v>
      </c>
      <c r="E296" s="1">
        <v>958</v>
      </c>
      <c r="F296" s="7" t="str">
        <f t="shared" si="88"/>
        <v>N/A</v>
      </c>
      <c r="G296" s="1">
        <v>999</v>
      </c>
      <c r="H296" s="7" t="str">
        <f t="shared" si="89"/>
        <v>N/A</v>
      </c>
      <c r="I296" s="8">
        <v>4.4710000000000001</v>
      </c>
      <c r="J296" s="8">
        <v>4.28</v>
      </c>
      <c r="K296" s="1" t="s">
        <v>213</v>
      </c>
      <c r="L296" s="105" t="str">
        <f t="shared" si="90"/>
        <v>N/A</v>
      </c>
    </row>
    <row r="297" spans="1:12" x14ac:dyDescent="0.2">
      <c r="A297" s="138" t="s">
        <v>713</v>
      </c>
      <c r="B297" s="1" t="s">
        <v>213</v>
      </c>
      <c r="C297" s="1">
        <v>449.25</v>
      </c>
      <c r="D297" s="7" t="str">
        <f t="shared" si="81"/>
        <v>N/A</v>
      </c>
      <c r="E297" s="1">
        <v>531.75</v>
      </c>
      <c r="F297" s="7" t="str">
        <f t="shared" si="88"/>
        <v>N/A</v>
      </c>
      <c r="G297" s="1">
        <v>467.08333333000002</v>
      </c>
      <c r="H297" s="7" t="str">
        <f t="shared" si="89"/>
        <v>N/A</v>
      </c>
      <c r="I297" s="8">
        <v>18.36</v>
      </c>
      <c r="J297" s="8">
        <v>-12.2</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1750</v>
      </c>
      <c r="J298" s="8" t="s">
        <v>1750</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1750</v>
      </c>
      <c r="J299" s="8" t="s">
        <v>1750</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1750</v>
      </c>
      <c r="J302" s="8" t="s">
        <v>1750</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1750</v>
      </c>
      <c r="J303" s="8" t="s">
        <v>1750</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1750</v>
      </c>
      <c r="J304" s="8" t="s">
        <v>1750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3690202</v>
      </c>
      <c r="D309" s="1" t="s">
        <v>213</v>
      </c>
      <c r="E309" s="1">
        <v>3550762</v>
      </c>
      <c r="F309" s="1" t="s">
        <v>213</v>
      </c>
      <c r="G309" s="1">
        <v>3383969</v>
      </c>
      <c r="H309" s="1" t="s">
        <v>213</v>
      </c>
      <c r="I309" s="8">
        <v>-3.78</v>
      </c>
      <c r="J309" s="8">
        <v>-4.7</v>
      </c>
      <c r="K309" s="1" t="s">
        <v>213</v>
      </c>
      <c r="L309" s="105" t="str">
        <f>IF(J309="Div by 0", "N/A", IF(K309="N/A","N/A", IF(J309&gt;VALUE(MID(K309,1,2)), "No", IF(J309&lt;-1*VALUE(MID(K309,1,2)), "No", "Yes"))))</f>
        <v>N/A</v>
      </c>
    </row>
    <row r="310" spans="1:12" x14ac:dyDescent="0.2">
      <c r="A310" s="157" t="s">
        <v>73</v>
      </c>
      <c r="B310" s="22" t="s">
        <v>213</v>
      </c>
      <c r="C310" s="23">
        <v>10406883</v>
      </c>
      <c r="D310" s="27" t="str">
        <f>IF($B310="N/A","N/A",IF(C310&gt;10,"No",IF(C310&lt;-10,"No","Yes")))</f>
        <v>N/A</v>
      </c>
      <c r="E310" s="23">
        <v>13072743</v>
      </c>
      <c r="F310" s="27" t="str">
        <f>IF($B310="N/A","N/A",IF(E310&gt;10,"No",IF(E310&lt;-10,"No","Yes")))</f>
        <v>N/A</v>
      </c>
      <c r="G310" s="23">
        <v>14228418</v>
      </c>
      <c r="H310" s="27" t="str">
        <f>IF($B310="N/A","N/A",IF(G310&gt;10,"No",IF(G310&lt;-10,"No","Yes")))</f>
        <v>N/A</v>
      </c>
      <c r="I310" s="8">
        <v>25.62</v>
      </c>
      <c r="J310" s="8">
        <v>8.84</v>
      </c>
      <c r="K310" s="28" t="s">
        <v>736</v>
      </c>
      <c r="L310" s="105" t="str">
        <f t="shared" ref="L310:L339" si="92">IF(J310="Div by 0", "N/A", IF(K310="N/A","N/A", IF(J310&gt;VALUE(MID(K310,1,2)), "No", IF(J310&lt;-1*VALUE(MID(K310,1,2)), "No", "Yes"))))</f>
        <v>Yes</v>
      </c>
    </row>
    <row r="311" spans="1:12" x14ac:dyDescent="0.2">
      <c r="A311" s="156" t="s">
        <v>182</v>
      </c>
      <c r="B311" s="22" t="s">
        <v>213</v>
      </c>
      <c r="C311" s="23">
        <v>843809</v>
      </c>
      <c r="D311" s="7" t="str">
        <f t="shared" ref="D311:D314" si="93">IF($B311="N/A","N/A",IF(C311&gt;10,"No",IF(C311&lt;-10,"No","Yes")))</f>
        <v>N/A</v>
      </c>
      <c r="E311" s="23">
        <v>902922</v>
      </c>
      <c r="F311" s="7" t="str">
        <f t="shared" ref="F311:F314" si="94">IF($B311="N/A","N/A",IF(E311&gt;10,"No",IF(E311&lt;-10,"No","Yes")))</f>
        <v>N/A</v>
      </c>
      <c r="G311" s="23">
        <v>976733</v>
      </c>
      <c r="H311" s="7" t="str">
        <f t="shared" ref="H311:H314" si="95">IF($B311="N/A","N/A",IF(G311&gt;10,"No",IF(G311&lt;-10,"No","Yes")))</f>
        <v>N/A</v>
      </c>
      <c r="I311" s="8">
        <v>7.0049999999999999</v>
      </c>
      <c r="J311" s="8">
        <v>8.1750000000000007</v>
      </c>
      <c r="K311" s="28" t="s">
        <v>736</v>
      </c>
      <c r="L311" s="105" t="str">
        <f>IF(J311="Div by 0", "N/A", IF(OR(J311="N/A",K311="N/A"),"N/A", IF(J311&gt;VALUE(MID(K311,1,2)), "No", IF(J311&lt;-1*VALUE(MID(K311,1,2)), "No", "Yes"))))</f>
        <v>Yes</v>
      </c>
    </row>
    <row r="312" spans="1:12" x14ac:dyDescent="0.2">
      <c r="A312" s="156" t="s">
        <v>183</v>
      </c>
      <c r="B312" s="22" t="s">
        <v>213</v>
      </c>
      <c r="C312" s="23">
        <v>1223916</v>
      </c>
      <c r="D312" s="7" t="str">
        <f t="shared" si="93"/>
        <v>N/A</v>
      </c>
      <c r="E312" s="23">
        <v>1240449</v>
      </c>
      <c r="F312" s="7" t="str">
        <f t="shared" si="94"/>
        <v>N/A</v>
      </c>
      <c r="G312" s="23">
        <v>1225942</v>
      </c>
      <c r="H312" s="7" t="str">
        <f t="shared" si="95"/>
        <v>N/A</v>
      </c>
      <c r="I312" s="8">
        <v>1.351</v>
      </c>
      <c r="J312" s="8">
        <v>-1.17</v>
      </c>
      <c r="K312" s="28" t="s">
        <v>736</v>
      </c>
      <c r="L312" s="105" t="str">
        <f t="shared" ref="L312:L314" si="96">IF(J312="Div by 0", "N/A", IF(OR(J312="N/A",K312="N/A"),"N/A", IF(J312&gt;VALUE(MID(K312,1,2)), "No", IF(J312&lt;-1*VALUE(MID(K312,1,2)), "No", "Yes"))))</f>
        <v>Yes</v>
      </c>
    </row>
    <row r="313" spans="1:12" x14ac:dyDescent="0.2">
      <c r="A313" s="156" t="s">
        <v>184</v>
      </c>
      <c r="B313" s="22" t="s">
        <v>213</v>
      </c>
      <c r="C313" s="23">
        <v>4506381</v>
      </c>
      <c r="D313" s="7" t="str">
        <f t="shared" si="93"/>
        <v>N/A</v>
      </c>
      <c r="E313" s="23">
        <v>4971957</v>
      </c>
      <c r="F313" s="7" t="str">
        <f t="shared" si="94"/>
        <v>N/A</v>
      </c>
      <c r="G313" s="23">
        <v>5090879</v>
      </c>
      <c r="H313" s="7" t="str">
        <f t="shared" si="95"/>
        <v>N/A</v>
      </c>
      <c r="I313" s="8">
        <v>10.33</v>
      </c>
      <c r="J313" s="8">
        <v>2.3919999999999999</v>
      </c>
      <c r="K313" s="28" t="s">
        <v>736</v>
      </c>
      <c r="L313" s="105" t="str">
        <f t="shared" si="96"/>
        <v>Yes</v>
      </c>
    </row>
    <row r="314" spans="1:12" x14ac:dyDescent="0.2">
      <c r="A314" s="152" t="s">
        <v>185</v>
      </c>
      <c r="B314" s="22" t="s">
        <v>213</v>
      </c>
      <c r="C314" s="23">
        <v>3832777</v>
      </c>
      <c r="D314" s="7" t="str">
        <f t="shared" si="93"/>
        <v>N/A</v>
      </c>
      <c r="E314" s="23">
        <v>5957412</v>
      </c>
      <c r="F314" s="7" t="str">
        <f t="shared" si="94"/>
        <v>N/A</v>
      </c>
      <c r="G314" s="23">
        <v>6934862</v>
      </c>
      <c r="H314" s="7" t="str">
        <f t="shared" si="95"/>
        <v>N/A</v>
      </c>
      <c r="I314" s="8">
        <v>55.43</v>
      </c>
      <c r="J314" s="8">
        <v>16.41</v>
      </c>
      <c r="K314" s="28" t="s">
        <v>736</v>
      </c>
      <c r="L314" s="105" t="str">
        <f t="shared" si="96"/>
        <v>No</v>
      </c>
    </row>
    <row r="315" spans="1:12" x14ac:dyDescent="0.2">
      <c r="A315" s="156" t="s">
        <v>1099</v>
      </c>
      <c r="B315" s="9" t="s">
        <v>213</v>
      </c>
      <c r="C315" s="23">
        <v>4552415</v>
      </c>
      <c r="D315" s="5" t="str">
        <f t="shared" ref="D315:F318" si="97">IF($B315="N/A","N/A",IF(C315&lt;0,"No","Yes"))</f>
        <v>N/A</v>
      </c>
      <c r="E315" s="23">
        <v>4911811</v>
      </c>
      <c r="F315" s="5" t="str">
        <f t="shared" si="97"/>
        <v>N/A</v>
      </c>
      <c r="G315" s="23">
        <v>4984399</v>
      </c>
      <c r="H315" s="5" t="str">
        <f t="shared" ref="H315:H318" si="98">IF($B315="N/A","N/A",IF(G315&lt;0,"No","Yes"))</f>
        <v>N/A</v>
      </c>
      <c r="I315" s="8">
        <v>7.8949999999999996</v>
      </c>
      <c r="J315" s="8">
        <v>1.478</v>
      </c>
      <c r="K315" s="1" t="s">
        <v>735</v>
      </c>
      <c r="L315" s="105" t="str">
        <f>IF(J315="Div by 0", "N/A", IF(OR(J315="N/A",K315="N/A"),"N/A", IF(J315&gt;VALUE(MID(K315,1,2)), "No", IF(J315&lt;-1*VALUE(MID(K315,1,2)), "No", "Yes"))))</f>
        <v>Yes</v>
      </c>
    </row>
    <row r="316" spans="1:12" x14ac:dyDescent="0.2">
      <c r="A316" s="156" t="s">
        <v>430</v>
      </c>
      <c r="B316" s="9" t="s">
        <v>213</v>
      </c>
      <c r="C316" s="23">
        <v>466249</v>
      </c>
      <c r="D316" s="5" t="str">
        <f t="shared" si="97"/>
        <v>N/A</v>
      </c>
      <c r="E316" s="23">
        <v>534382</v>
      </c>
      <c r="F316" s="5" t="str">
        <f t="shared" si="97"/>
        <v>N/A</v>
      </c>
      <c r="G316" s="23">
        <v>550814</v>
      </c>
      <c r="H316" s="5" t="str">
        <f t="shared" si="98"/>
        <v>N/A</v>
      </c>
      <c r="I316" s="8">
        <v>14.61</v>
      </c>
      <c r="J316" s="8">
        <v>3.0750000000000002</v>
      </c>
      <c r="K316" s="1" t="s">
        <v>735</v>
      </c>
      <c r="L316" s="105" t="str">
        <f t="shared" ref="L316:L318" si="99">IF(J316="Div by 0", "N/A", IF(OR(J316="N/A",K316="N/A"),"N/A", IF(J316&gt;VALUE(MID(K316,1,2)), "No", IF(J316&lt;-1*VALUE(MID(K316,1,2)), "No", "Yes"))))</f>
        <v>Yes</v>
      </c>
    </row>
    <row r="317" spans="1:12" x14ac:dyDescent="0.2">
      <c r="A317" s="156" t="s">
        <v>431</v>
      </c>
      <c r="B317" s="9" t="s">
        <v>213</v>
      </c>
      <c r="C317" s="23">
        <v>4292126</v>
      </c>
      <c r="D317" s="5" t="str">
        <f t="shared" si="97"/>
        <v>N/A</v>
      </c>
      <c r="E317" s="23">
        <v>6232794</v>
      </c>
      <c r="F317" s="5" t="str">
        <f t="shared" si="97"/>
        <v>N/A</v>
      </c>
      <c r="G317" s="23">
        <v>7139419</v>
      </c>
      <c r="H317" s="5" t="str">
        <f t="shared" si="98"/>
        <v>N/A</v>
      </c>
      <c r="I317" s="8">
        <v>45.21</v>
      </c>
      <c r="J317" s="8">
        <v>14.55</v>
      </c>
      <c r="K317" s="1" t="s">
        <v>735</v>
      </c>
      <c r="L317" s="105" t="str">
        <f t="shared" si="99"/>
        <v>No</v>
      </c>
    </row>
    <row r="318" spans="1:12" x14ac:dyDescent="0.2">
      <c r="A318" s="156" t="s">
        <v>1100</v>
      </c>
      <c r="B318" s="9" t="s">
        <v>213</v>
      </c>
      <c r="C318" s="23">
        <v>951894</v>
      </c>
      <c r="D318" s="5" t="str">
        <f t="shared" si="97"/>
        <v>N/A</v>
      </c>
      <c r="E318" s="23">
        <v>1022121</v>
      </c>
      <c r="F318" s="5" t="str">
        <f t="shared" si="97"/>
        <v>N/A</v>
      </c>
      <c r="G318" s="23">
        <v>1118314</v>
      </c>
      <c r="H318" s="5" t="str">
        <f t="shared" si="98"/>
        <v>N/A</v>
      </c>
      <c r="I318" s="8">
        <v>7.3780000000000001</v>
      </c>
      <c r="J318" s="8">
        <v>9.4109999999999996</v>
      </c>
      <c r="K318" s="1" t="s">
        <v>735</v>
      </c>
      <c r="L318" s="105" t="str">
        <f t="shared" si="99"/>
        <v>Yes</v>
      </c>
    </row>
    <row r="319" spans="1:12" x14ac:dyDescent="0.2">
      <c r="A319" s="156" t="s">
        <v>98</v>
      </c>
      <c r="B319" s="22" t="s">
        <v>291</v>
      </c>
      <c r="C319" s="4">
        <v>75.243807391999994</v>
      </c>
      <c r="D319" s="27" t="str">
        <f>IF($B319="N/A","N/A",IF(C319&gt;80,"Yes","No"))</f>
        <v>No</v>
      </c>
      <c r="E319" s="4">
        <v>80.802032136999998</v>
      </c>
      <c r="F319" s="27" t="str">
        <f>IF($B319="N/A","N/A",IF(E319&gt;80,"Yes","No"))</f>
        <v>Yes</v>
      </c>
      <c r="G319" s="4">
        <v>82.911473362999999</v>
      </c>
      <c r="H319" s="27" t="str">
        <f>IF($B319="N/A","N/A",IF(G319&gt;80,"Yes","No"))</f>
        <v>Yes</v>
      </c>
      <c r="I319" s="8">
        <v>7.3869999999999996</v>
      </c>
      <c r="J319" s="8">
        <v>2.6110000000000002</v>
      </c>
      <c r="K319" s="28" t="s">
        <v>736</v>
      </c>
      <c r="L319" s="105" t="str">
        <f t="shared" si="92"/>
        <v>Yes</v>
      </c>
    </row>
    <row r="320" spans="1:12" x14ac:dyDescent="0.2">
      <c r="A320" s="156" t="s">
        <v>332</v>
      </c>
      <c r="B320" s="22" t="s">
        <v>278</v>
      </c>
      <c r="C320" s="4">
        <v>7.3570251534000004</v>
      </c>
      <c r="D320" s="27" t="str">
        <f>IF($B320="N/A","N/A",IF(C320&gt;=5,"No",IF(C320&lt;0,"No","Yes")))</f>
        <v>No</v>
      </c>
      <c r="E320" s="4">
        <v>6.3021968687000003</v>
      </c>
      <c r="F320" s="27" t="str">
        <f>IF($B320="N/A","N/A",IF(E320&gt;=5,"No",IF(E320&lt;0,"No","Yes")))</f>
        <v>No</v>
      </c>
      <c r="G320" s="4">
        <v>7.1735944220999999</v>
      </c>
      <c r="H320" s="27" t="str">
        <f>IF($B320="N/A","N/A",IF(G320&gt;=5,"No",IF(G320&lt;0,"No","Yes")))</f>
        <v>No</v>
      </c>
      <c r="I320" s="8">
        <v>-14.3</v>
      </c>
      <c r="J320" s="8">
        <v>13.83</v>
      </c>
      <c r="K320" s="28" t="s">
        <v>736</v>
      </c>
      <c r="L320" s="105" t="str">
        <f t="shared" si="92"/>
        <v>Yes</v>
      </c>
    </row>
    <row r="321" spans="1:12" x14ac:dyDescent="0.2">
      <c r="A321" s="156" t="s">
        <v>340</v>
      </c>
      <c r="B321" s="30" t="s">
        <v>278</v>
      </c>
      <c r="C321" s="4">
        <v>0.35001834840000001</v>
      </c>
      <c r="D321" s="27" t="str">
        <f>IF($B321="N/A","N/A",IF(C321&gt;=5,"No",IF(C321&lt;0,"No","Yes")))</f>
        <v>Yes</v>
      </c>
      <c r="E321" s="4">
        <v>0.28736126760000003</v>
      </c>
      <c r="F321" s="27" t="str">
        <f>IF($B321="N/A","N/A",IF(E321&gt;=5,"No",IF(E321&lt;0,"No","Yes")))</f>
        <v>Yes</v>
      </c>
      <c r="G321" s="4">
        <v>0.28907641029999998</v>
      </c>
      <c r="H321" s="27" t="str">
        <f>IF($B321="N/A","N/A",IF(G321&gt;=5,"No",IF(G321&lt;0,"No","Yes")))</f>
        <v>Yes</v>
      </c>
      <c r="I321" s="8">
        <v>-17.899999999999999</v>
      </c>
      <c r="J321" s="8">
        <v>0.59689999999999999</v>
      </c>
      <c r="K321" s="28" t="s">
        <v>736</v>
      </c>
      <c r="L321" s="105" t="str">
        <f t="shared" si="92"/>
        <v>Yes</v>
      </c>
    </row>
    <row r="322" spans="1:12" x14ac:dyDescent="0.2">
      <c r="A322" s="156" t="s">
        <v>333</v>
      </c>
      <c r="B322" s="30" t="s">
        <v>278</v>
      </c>
      <c r="C322" s="4">
        <v>0.31084235310000002</v>
      </c>
      <c r="D322" s="27" t="str">
        <f>IF($B322="N/A","N/A",IF(C322&gt;=5,"No",IF(C322&lt;0,"No","Yes")))</f>
        <v>Yes</v>
      </c>
      <c r="E322" s="4">
        <v>0.26599620289999998</v>
      </c>
      <c r="F322" s="27" t="str">
        <f>IF($B322="N/A","N/A",IF(E322&gt;=5,"No",IF(E322&lt;0,"No","Yes")))</f>
        <v>Yes</v>
      </c>
      <c r="G322" s="4">
        <v>0.227347833</v>
      </c>
      <c r="H322" s="27" t="str">
        <f>IF($B322="N/A","N/A",IF(G322&gt;=5,"No",IF(G322&lt;0,"No","Yes")))</f>
        <v>Yes</v>
      </c>
      <c r="I322" s="8">
        <v>-14.4</v>
      </c>
      <c r="J322" s="8">
        <v>-14.5</v>
      </c>
      <c r="K322" s="28" t="s">
        <v>736</v>
      </c>
      <c r="L322" s="105" t="str">
        <f t="shared" si="92"/>
        <v>Yes</v>
      </c>
    </row>
    <row r="323" spans="1:12" x14ac:dyDescent="0.2">
      <c r="A323" s="156" t="s">
        <v>334</v>
      </c>
      <c r="B323" s="30" t="s">
        <v>292</v>
      </c>
      <c r="C323" s="4">
        <v>0.12763668049999999</v>
      </c>
      <c r="D323" s="27" t="str">
        <f>IF($B323="N/A","N/A",IF(C323&gt;0,"No",IF(C323&lt;0,"No","Yes")))</f>
        <v>No</v>
      </c>
      <c r="E323" s="4">
        <v>0.1248246064</v>
      </c>
      <c r="F323" s="27" t="str">
        <f>IF($B323="N/A","N/A",IF(E323&gt;0,"No",IF(E323&lt;0,"No","Yes")))</f>
        <v>No</v>
      </c>
      <c r="G323" s="4">
        <v>0.14975663489999999</v>
      </c>
      <c r="H323" s="27" t="str">
        <f>IF($B323="N/A","N/A",IF(G323&gt;0,"No",IF(G323&lt;0,"No","Yes")))</f>
        <v>No</v>
      </c>
      <c r="I323" s="8">
        <v>-2.2000000000000002</v>
      </c>
      <c r="J323" s="8">
        <v>19.97</v>
      </c>
      <c r="K323" s="28" t="s">
        <v>736</v>
      </c>
      <c r="L323" s="105" t="str">
        <f t="shared" si="92"/>
        <v>No</v>
      </c>
    </row>
    <row r="324" spans="1:12" x14ac:dyDescent="0.2">
      <c r="A324" s="156" t="s">
        <v>335</v>
      </c>
      <c r="B324" s="30" t="s">
        <v>278</v>
      </c>
      <c r="C324" s="4">
        <v>16.606567019</v>
      </c>
      <c r="D324" s="27" t="str">
        <f>IF($B324="N/A","N/A",IF(C324&gt;=5,"No",IF(C324&lt;0,"No","Yes")))</f>
        <v>No</v>
      </c>
      <c r="E324" s="4">
        <v>12.213236350000001</v>
      </c>
      <c r="F324" s="27" t="str">
        <f>IF($B324="N/A","N/A",IF(E324&gt;=5,"No",IF(E324&lt;0,"No","Yes")))</f>
        <v>No</v>
      </c>
      <c r="G324" s="4">
        <v>9.2456167649999994</v>
      </c>
      <c r="H324" s="27" t="str">
        <f>IF($B324="N/A","N/A",IF(G324&gt;=5,"No",IF(G324&lt;0,"No","Yes")))</f>
        <v>No</v>
      </c>
      <c r="I324" s="8">
        <v>-26.5</v>
      </c>
      <c r="J324" s="8">
        <v>-24.3</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4.1030537000000004E-3</v>
      </c>
      <c r="D326" s="27" t="str">
        <f t="shared" si="100"/>
        <v>No</v>
      </c>
      <c r="E326" s="4">
        <v>4.3525678000000002E-3</v>
      </c>
      <c r="F326" s="27" t="str">
        <f t="shared" si="101"/>
        <v>No</v>
      </c>
      <c r="G326" s="4">
        <v>3.1205156000000001E-3</v>
      </c>
      <c r="H326" s="27" t="str">
        <f t="shared" si="102"/>
        <v>No</v>
      </c>
      <c r="I326" s="8">
        <v>6.0810000000000004</v>
      </c>
      <c r="J326" s="8">
        <v>-28.3</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1.40564E-5</v>
      </c>
      <c r="H327" s="27" t="str">
        <f>IF($B327="N/A","N/A",IF(G327&gt;0,"No",IF(G327&lt;0,"No","Yes")))</f>
        <v>No</v>
      </c>
      <c r="I327" s="8" t="s">
        <v>1750</v>
      </c>
      <c r="J327" s="8" t="s">
        <v>1750</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1750</v>
      </c>
      <c r="J328" s="8" t="s">
        <v>1750</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1750</v>
      </c>
      <c r="J330" s="8" t="s">
        <v>1750</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4.9593716004999999</v>
      </c>
      <c r="D334" s="27" t="str">
        <f>IF($B334="N/A","N/A",IF(C334&gt;15,"No",IF(C334&lt;2,"No","Yes")))</f>
        <v>Yes</v>
      </c>
      <c r="E334" s="4">
        <v>4.9979334865</v>
      </c>
      <c r="F334" s="27" t="str">
        <f>IF($B334="N/A","N/A",IF(E334&gt;15,"No",IF(E334&lt;2,"No","Yes")))</f>
        <v>Yes</v>
      </c>
      <c r="G334" s="4">
        <v>6.0285830792999997</v>
      </c>
      <c r="H334" s="27" t="str">
        <f>IF($B334="N/A","N/A",IF(G334&gt;15,"No",IF(G334&lt;2,"No","Yes")))</f>
        <v>Yes</v>
      </c>
      <c r="I334" s="8">
        <v>0.77759999999999996</v>
      </c>
      <c r="J334" s="8">
        <v>20.62</v>
      </c>
      <c r="K334" s="28" t="s">
        <v>736</v>
      </c>
      <c r="L334" s="105" t="str">
        <f t="shared" si="92"/>
        <v>No</v>
      </c>
    </row>
    <row r="335" spans="1:12" x14ac:dyDescent="0.2">
      <c r="A335" s="156" t="s">
        <v>1105</v>
      </c>
      <c r="B335" s="22" t="s">
        <v>213</v>
      </c>
      <c r="C335" s="23">
        <v>1322225</v>
      </c>
      <c r="D335" s="27" t="str">
        <f>IF($B335="N/A","N/A",IF(C335&gt;10,"No",IF(C335&lt;-10,"No","Yes")))</f>
        <v>N/A</v>
      </c>
      <c r="E335" s="23">
        <v>1328220</v>
      </c>
      <c r="F335" s="27" t="str">
        <f>IF($B335="N/A","N/A",IF(E335&gt;10,"No",IF(E335&lt;-10,"No","Yes")))</f>
        <v>N/A</v>
      </c>
      <c r="G335" s="23">
        <v>1231027</v>
      </c>
      <c r="H335" s="27" t="str">
        <f>IF($B335="N/A","N/A",IF(G335&gt;10,"No",IF(G335&lt;-10,"No","Yes")))</f>
        <v>N/A</v>
      </c>
      <c r="I335" s="8">
        <v>0.45340000000000003</v>
      </c>
      <c r="J335" s="8">
        <v>-7.32</v>
      </c>
      <c r="K335" s="28" t="s">
        <v>736</v>
      </c>
      <c r="L335" s="105" t="str">
        <f t="shared" si="92"/>
        <v>Yes</v>
      </c>
    </row>
    <row r="336" spans="1:12" x14ac:dyDescent="0.2">
      <c r="A336" s="156" t="s">
        <v>1659</v>
      </c>
      <c r="B336" s="22" t="s">
        <v>213</v>
      </c>
      <c r="C336" s="23">
        <v>1032430</v>
      </c>
      <c r="D336" s="27" t="str">
        <f>IF($B336="N/A","N/A",IF(C336&gt;10,"No",IF(C336&lt;-10,"No","Yes")))</f>
        <v>N/A</v>
      </c>
      <c r="E336" s="23">
        <v>1165456</v>
      </c>
      <c r="F336" s="27" t="str">
        <f>IF($B336="N/A","N/A",IF(E336&gt;10,"No",IF(E336&lt;-10,"No","Yes")))</f>
        <v>N/A</v>
      </c>
      <c r="G336" s="23">
        <v>1173854</v>
      </c>
      <c r="H336" s="27" t="str">
        <f>IF($B336="N/A","N/A",IF(G336&gt;10,"No",IF(G336&lt;-10,"No","Yes")))</f>
        <v>N/A</v>
      </c>
      <c r="I336" s="8">
        <v>12.88</v>
      </c>
      <c r="J336" s="8">
        <v>0.72060000000000002</v>
      </c>
      <c r="K336" s="28" t="s">
        <v>736</v>
      </c>
      <c r="L336" s="105" t="str">
        <f t="shared" si="92"/>
        <v>Yes</v>
      </c>
    </row>
    <row r="337" spans="1:12" x14ac:dyDescent="0.2">
      <c r="A337" s="156" t="s">
        <v>1660</v>
      </c>
      <c r="B337" s="22" t="s">
        <v>213</v>
      </c>
      <c r="C337" s="23">
        <v>42434</v>
      </c>
      <c r="D337" s="27" t="str">
        <f>IF($B337="N/A","N/A",IF(C337&gt;10,"No",IF(C337&lt;-10,"No","Yes")))</f>
        <v>N/A</v>
      </c>
      <c r="E337" s="23">
        <v>66055</v>
      </c>
      <c r="F337" s="27" t="str">
        <f>IF($B337="N/A","N/A",IF(E337&gt;10,"No",IF(E337&lt;-10,"No","Yes")))</f>
        <v>N/A</v>
      </c>
      <c r="G337" s="23">
        <v>80232</v>
      </c>
      <c r="H337" s="27" t="str">
        <f>IF($B337="N/A","N/A",IF(G337&gt;10,"No",IF(G337&lt;-10,"No","Yes")))</f>
        <v>N/A</v>
      </c>
      <c r="I337" s="8">
        <v>55.67</v>
      </c>
      <c r="J337" s="8">
        <v>21.46</v>
      </c>
      <c r="K337" s="28" t="s">
        <v>736</v>
      </c>
      <c r="L337" s="105" t="str">
        <f t="shared" si="92"/>
        <v>No</v>
      </c>
    </row>
    <row r="338" spans="1:12" x14ac:dyDescent="0.2">
      <c r="A338" s="156" t="s">
        <v>1661</v>
      </c>
      <c r="B338" s="22" t="s">
        <v>213</v>
      </c>
      <c r="C338" s="23">
        <v>122044</v>
      </c>
      <c r="D338" s="27" t="str">
        <f>IF($B338="N/A","N/A",IF(C338&gt;10,"No",IF(C338&lt;-10,"No","Yes")))</f>
        <v>N/A</v>
      </c>
      <c r="E338" s="23">
        <v>420</v>
      </c>
      <c r="F338" s="27" t="str">
        <f>IF($B338="N/A","N/A",IF(E338&gt;10,"No",IF(E338&lt;-10,"No","Yes")))</f>
        <v>N/A</v>
      </c>
      <c r="G338" s="23">
        <v>369</v>
      </c>
      <c r="H338" s="27" t="str">
        <f>IF($B338="N/A","N/A",IF(G338&gt;10,"No",IF(G338&lt;-10,"No","Yes")))</f>
        <v>N/A</v>
      </c>
      <c r="I338" s="8">
        <v>-99.7</v>
      </c>
      <c r="J338" s="8">
        <v>-12.1</v>
      </c>
      <c r="K338" s="28" t="s">
        <v>736</v>
      </c>
      <c r="L338" s="105" t="str">
        <f t="shared" si="92"/>
        <v>Yes</v>
      </c>
    </row>
    <row r="339" spans="1:12" x14ac:dyDescent="0.2">
      <c r="A339" s="159" t="s">
        <v>1662</v>
      </c>
      <c r="B339" s="113" t="s">
        <v>213</v>
      </c>
      <c r="C339" s="160">
        <v>2889</v>
      </c>
      <c r="D339" s="145" t="str">
        <f>IF($B339="N/A","N/A",IF(C339&gt;10,"No",IF(C339&lt;-10,"No","Yes")))</f>
        <v>N/A</v>
      </c>
      <c r="E339" s="160">
        <v>12</v>
      </c>
      <c r="F339" s="145" t="str">
        <f>IF($B339="N/A","N/A",IF(E339&gt;10,"No",IF(E339&lt;-10,"No","Yes")))</f>
        <v>N/A</v>
      </c>
      <c r="G339" s="160">
        <v>11</v>
      </c>
      <c r="H339" s="145" t="str">
        <f>IF($B339="N/A","N/A",IF(G339&gt;10,"No",IF(G339&lt;-10,"No","Yes")))</f>
        <v>N/A</v>
      </c>
      <c r="I339" s="146">
        <v>-99.6</v>
      </c>
      <c r="J339" s="146">
        <v>-91.7</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42483272348</v>
      </c>
      <c r="D6" s="7" t="str">
        <f t="shared" ref="D6:D12" si="0">IF($B6="N/A","N/A",IF(C6&gt;10,"No",IF(C6&lt;-10,"No","Yes")))</f>
        <v>N/A</v>
      </c>
      <c r="E6" s="10">
        <v>58906962337</v>
      </c>
      <c r="F6" s="7" t="str">
        <f t="shared" ref="F6:F12" si="1">IF($B6="N/A","N/A",IF(E6&gt;10,"No",IF(E6&lt;-10,"No","Yes")))</f>
        <v>N/A</v>
      </c>
      <c r="G6" s="10">
        <v>49962932337</v>
      </c>
      <c r="H6" s="7" t="str">
        <f t="shared" ref="H6:H12" si="2">IF($B6="N/A","N/A",IF(G6&gt;10,"No",IF(G6&lt;-10,"No","Yes")))</f>
        <v>N/A</v>
      </c>
      <c r="I6" s="8">
        <v>38.659999999999997</v>
      </c>
      <c r="J6" s="8">
        <v>-15.2</v>
      </c>
      <c r="K6" s="30" t="s">
        <v>734</v>
      </c>
      <c r="L6" s="105" t="str">
        <f t="shared" ref="L6:L13" si="3">IF(J6="Div by 0", "N/A", IF(K6="N/A","N/A", IF(J6&gt;VALUE(MID(K6,1,2)), "No", IF(J6&lt;-1*VALUE(MID(K6,1,2)), "No", "Yes"))))</f>
        <v>Yes</v>
      </c>
    </row>
    <row r="7" spans="1:12" x14ac:dyDescent="0.2">
      <c r="A7" s="137" t="s">
        <v>1106</v>
      </c>
      <c r="B7" s="30" t="s">
        <v>213</v>
      </c>
      <c r="C7" s="10">
        <v>3229.2994964999998</v>
      </c>
      <c r="D7" s="7" t="str">
        <f t="shared" si="0"/>
        <v>N/A</v>
      </c>
      <c r="E7" s="10">
        <v>3666.4930322</v>
      </c>
      <c r="F7" s="7" t="str">
        <f t="shared" si="1"/>
        <v>N/A</v>
      </c>
      <c r="G7" s="10">
        <v>2863.2233405000002</v>
      </c>
      <c r="H7" s="7" t="str">
        <f t="shared" si="2"/>
        <v>N/A</v>
      </c>
      <c r="I7" s="8">
        <v>13.54</v>
      </c>
      <c r="J7" s="8">
        <v>-21.9</v>
      </c>
      <c r="K7" s="30" t="s">
        <v>734</v>
      </c>
      <c r="L7" s="105" t="str">
        <f t="shared" si="3"/>
        <v>Yes</v>
      </c>
    </row>
    <row r="8" spans="1:12" x14ac:dyDescent="0.2">
      <c r="A8" s="137" t="s">
        <v>719</v>
      </c>
      <c r="B8" s="30" t="s">
        <v>213</v>
      </c>
      <c r="C8" s="10">
        <v>142</v>
      </c>
      <c r="D8" s="7" t="str">
        <f t="shared" si="0"/>
        <v>N/A</v>
      </c>
      <c r="E8" s="10">
        <v>184</v>
      </c>
      <c r="F8" s="7" t="str">
        <f t="shared" si="1"/>
        <v>N/A</v>
      </c>
      <c r="G8" s="10">
        <v>146</v>
      </c>
      <c r="H8" s="7" t="str">
        <f t="shared" si="2"/>
        <v>N/A</v>
      </c>
      <c r="I8" s="8">
        <v>29.58</v>
      </c>
      <c r="J8" s="8">
        <v>-20.7</v>
      </c>
      <c r="K8" s="30" t="s">
        <v>734</v>
      </c>
      <c r="L8" s="105" t="str">
        <f t="shared" si="3"/>
        <v>Yes</v>
      </c>
    </row>
    <row r="9" spans="1:12" x14ac:dyDescent="0.2">
      <c r="A9" s="137" t="s">
        <v>720</v>
      </c>
      <c r="B9" s="30" t="s">
        <v>213</v>
      </c>
      <c r="C9" s="10">
        <v>921</v>
      </c>
      <c r="D9" s="7" t="str">
        <f t="shared" si="0"/>
        <v>N/A</v>
      </c>
      <c r="E9" s="10">
        <v>1321</v>
      </c>
      <c r="F9" s="7" t="str">
        <f t="shared" si="1"/>
        <v>N/A</v>
      </c>
      <c r="G9" s="10">
        <v>654</v>
      </c>
      <c r="H9" s="7" t="str">
        <f t="shared" si="2"/>
        <v>N/A</v>
      </c>
      <c r="I9" s="8">
        <v>43.43</v>
      </c>
      <c r="J9" s="8">
        <v>-50.5</v>
      </c>
      <c r="K9" s="30" t="s">
        <v>734</v>
      </c>
      <c r="L9" s="105" t="str">
        <f t="shared" si="3"/>
        <v>No</v>
      </c>
    </row>
    <row r="10" spans="1:12" x14ac:dyDescent="0.2">
      <c r="A10" s="137" t="s">
        <v>721</v>
      </c>
      <c r="B10" s="30" t="s">
        <v>213</v>
      </c>
      <c r="C10" s="10">
        <v>1878</v>
      </c>
      <c r="D10" s="7" t="str">
        <f t="shared" si="0"/>
        <v>N/A</v>
      </c>
      <c r="E10" s="10">
        <v>2795</v>
      </c>
      <c r="F10" s="7" t="str">
        <f t="shared" si="1"/>
        <v>N/A</v>
      </c>
      <c r="G10" s="10">
        <v>2427</v>
      </c>
      <c r="H10" s="7" t="str">
        <f t="shared" si="2"/>
        <v>N/A</v>
      </c>
      <c r="I10" s="8">
        <v>48.83</v>
      </c>
      <c r="J10" s="8">
        <v>-13.2</v>
      </c>
      <c r="K10" s="30" t="s">
        <v>734</v>
      </c>
      <c r="L10" s="105" t="str">
        <f t="shared" si="3"/>
        <v>Yes</v>
      </c>
    </row>
    <row r="11" spans="1:12" x14ac:dyDescent="0.2">
      <c r="A11" s="137" t="s">
        <v>722</v>
      </c>
      <c r="B11" s="30" t="s">
        <v>213</v>
      </c>
      <c r="C11" s="10">
        <v>12822</v>
      </c>
      <c r="D11" s="7" t="str">
        <f t="shared" si="0"/>
        <v>N/A</v>
      </c>
      <c r="E11" s="10">
        <v>12560</v>
      </c>
      <c r="F11" s="7" t="str">
        <f t="shared" si="1"/>
        <v>N/A</v>
      </c>
      <c r="G11" s="10">
        <v>9923</v>
      </c>
      <c r="H11" s="7" t="str">
        <f t="shared" si="2"/>
        <v>N/A</v>
      </c>
      <c r="I11" s="8">
        <v>-2.04</v>
      </c>
      <c r="J11" s="8">
        <v>-21</v>
      </c>
      <c r="K11" s="30" t="s">
        <v>734</v>
      </c>
      <c r="L11" s="105" t="str">
        <f t="shared" si="3"/>
        <v>Yes</v>
      </c>
    </row>
    <row r="12" spans="1:12" x14ac:dyDescent="0.2">
      <c r="A12" s="137" t="s">
        <v>723</v>
      </c>
      <c r="B12" s="30" t="s">
        <v>213</v>
      </c>
      <c r="C12" s="10">
        <v>48953</v>
      </c>
      <c r="D12" s="7" t="str">
        <f t="shared" si="0"/>
        <v>N/A</v>
      </c>
      <c r="E12" s="10">
        <v>44900</v>
      </c>
      <c r="F12" s="7" t="str">
        <f t="shared" si="1"/>
        <v>N/A</v>
      </c>
      <c r="G12" s="10">
        <v>38010</v>
      </c>
      <c r="H12" s="7" t="str">
        <f t="shared" si="2"/>
        <v>N/A</v>
      </c>
      <c r="I12" s="8">
        <v>-8.2799999999999994</v>
      </c>
      <c r="J12" s="8">
        <v>-15.3</v>
      </c>
      <c r="K12" s="30" t="s">
        <v>734</v>
      </c>
      <c r="L12" s="105" t="str">
        <f t="shared" si="3"/>
        <v>Yes</v>
      </c>
    </row>
    <row r="13" spans="1:12" x14ac:dyDescent="0.2">
      <c r="A13" s="137" t="s">
        <v>74</v>
      </c>
      <c r="B13" s="30" t="s">
        <v>213</v>
      </c>
      <c r="C13" s="10">
        <v>20345586</v>
      </c>
      <c r="D13" s="7" t="str">
        <f>IF($B13="N/A","N/A",IF(C13&gt;10,"No",IF(C13&lt;-10,"No","Yes")))</f>
        <v>N/A</v>
      </c>
      <c r="E13" s="10">
        <v>19244626</v>
      </c>
      <c r="F13" s="7" t="str">
        <f>IF($B13="N/A","N/A",IF(E13&gt;10,"No",IF(E13&lt;-10,"No","Yes")))</f>
        <v>N/A</v>
      </c>
      <c r="G13" s="10">
        <v>24977483</v>
      </c>
      <c r="H13" s="7" t="str">
        <f>IF($B13="N/A","N/A",IF(G13&gt;10,"No",IF(G13&lt;-10,"No","Yes")))</f>
        <v>N/A</v>
      </c>
      <c r="I13" s="8">
        <v>-5.41</v>
      </c>
      <c r="J13" s="8">
        <v>29.79</v>
      </c>
      <c r="K13" s="30" t="s">
        <v>734</v>
      </c>
      <c r="L13" s="105" t="str">
        <f t="shared" si="3"/>
        <v>Yes</v>
      </c>
    </row>
    <row r="14" spans="1:12" x14ac:dyDescent="0.2">
      <c r="A14" s="153" t="s">
        <v>157</v>
      </c>
      <c r="B14" s="22" t="s">
        <v>213</v>
      </c>
      <c r="C14" s="4">
        <v>17.919528983999999</v>
      </c>
      <c r="D14" s="27" t="str">
        <f t="shared" ref="D14:D18" si="4">IF($B14="N/A","N/A",IF(C14&gt;10,"No",IF(C14&lt;-10,"No","Yes")))</f>
        <v>N/A</v>
      </c>
      <c r="E14" s="4">
        <v>17.693978748999999</v>
      </c>
      <c r="F14" s="27" t="str">
        <f t="shared" ref="F14:F18" si="5">IF($B14="N/A","N/A",IF(E14&gt;10,"No",IF(E14&lt;-10,"No","Yes")))</f>
        <v>N/A</v>
      </c>
      <c r="G14" s="4">
        <v>19.246975196000001</v>
      </c>
      <c r="H14" s="27" t="str">
        <f t="shared" ref="H14:H18" si="6">IF($B14="N/A","N/A",IF(G14&gt;10,"No",IF(G14&lt;-10,"No","Yes")))</f>
        <v>N/A</v>
      </c>
      <c r="I14" s="8">
        <v>-1.26</v>
      </c>
      <c r="J14" s="8">
        <v>8.7769999999999992</v>
      </c>
      <c r="K14" s="28" t="s">
        <v>734</v>
      </c>
      <c r="L14" s="105" t="str">
        <f t="shared" ref="L14:L18" si="7">IF(J14="Div by 0", "N/A", IF(K14="N/A","N/A", IF(J14&gt;VALUE(MID(K14,1,2)), "No", IF(J14&lt;-1*VALUE(MID(K14,1,2)), "No", "Yes"))))</f>
        <v>Yes</v>
      </c>
    </row>
    <row r="15" spans="1:12" x14ac:dyDescent="0.2">
      <c r="A15" s="137" t="s">
        <v>417</v>
      </c>
      <c r="B15" s="22" t="s">
        <v>213</v>
      </c>
      <c r="C15" s="4">
        <v>19.136233054000002</v>
      </c>
      <c r="D15" s="27" t="str">
        <f t="shared" si="4"/>
        <v>N/A</v>
      </c>
      <c r="E15" s="4">
        <v>17.835931095999999</v>
      </c>
      <c r="F15" s="27" t="str">
        <f t="shared" si="5"/>
        <v>N/A</v>
      </c>
      <c r="G15" s="4">
        <v>30.536340608</v>
      </c>
      <c r="H15" s="27" t="str">
        <f t="shared" si="6"/>
        <v>N/A</v>
      </c>
      <c r="I15" s="8">
        <v>-6.79</v>
      </c>
      <c r="J15" s="8">
        <v>71.209999999999994</v>
      </c>
      <c r="K15" s="28" t="s">
        <v>734</v>
      </c>
      <c r="L15" s="105" t="str">
        <f t="shared" si="7"/>
        <v>No</v>
      </c>
    </row>
    <row r="16" spans="1:12" x14ac:dyDescent="0.2">
      <c r="A16" s="137" t="s">
        <v>418</v>
      </c>
      <c r="B16" s="22" t="s">
        <v>213</v>
      </c>
      <c r="C16" s="4">
        <v>7.0839723268999997</v>
      </c>
      <c r="D16" s="27" t="str">
        <f t="shared" si="4"/>
        <v>N/A</v>
      </c>
      <c r="E16" s="4">
        <v>5.8833780573999999</v>
      </c>
      <c r="F16" s="27" t="str">
        <f t="shared" si="5"/>
        <v>N/A</v>
      </c>
      <c r="G16" s="4">
        <v>19.600544348</v>
      </c>
      <c r="H16" s="27" t="str">
        <f t="shared" si="6"/>
        <v>N/A</v>
      </c>
      <c r="I16" s="8">
        <v>-16.899999999999999</v>
      </c>
      <c r="J16" s="8">
        <v>233.2</v>
      </c>
      <c r="K16" s="28" t="s">
        <v>734</v>
      </c>
      <c r="L16" s="105" t="str">
        <f t="shared" si="7"/>
        <v>No</v>
      </c>
    </row>
    <row r="17" spans="1:12" x14ac:dyDescent="0.2">
      <c r="A17" s="137" t="s">
        <v>419</v>
      </c>
      <c r="B17" s="22" t="s">
        <v>213</v>
      </c>
      <c r="C17" s="4">
        <v>7.6401230266000004</v>
      </c>
      <c r="D17" s="27" t="str">
        <f t="shared" si="4"/>
        <v>N/A</v>
      </c>
      <c r="E17" s="4">
        <v>7.4705921676999996</v>
      </c>
      <c r="F17" s="27" t="str">
        <f t="shared" si="5"/>
        <v>N/A</v>
      </c>
      <c r="G17" s="4">
        <v>23.487902913999999</v>
      </c>
      <c r="H17" s="27" t="str">
        <f t="shared" si="6"/>
        <v>N/A</v>
      </c>
      <c r="I17" s="8">
        <v>-2.2200000000000002</v>
      </c>
      <c r="J17" s="8">
        <v>214.4</v>
      </c>
      <c r="K17" s="28" t="s">
        <v>734</v>
      </c>
      <c r="L17" s="105" t="str">
        <f t="shared" si="7"/>
        <v>No</v>
      </c>
    </row>
    <row r="18" spans="1:12" x14ac:dyDescent="0.2">
      <c r="A18" s="137" t="s">
        <v>420</v>
      </c>
      <c r="B18" s="22" t="s">
        <v>213</v>
      </c>
      <c r="C18" s="4">
        <v>30.289632723</v>
      </c>
      <c r="D18" s="27" t="str">
        <f t="shared" si="4"/>
        <v>N/A</v>
      </c>
      <c r="E18" s="4">
        <v>26.596342792000002</v>
      </c>
      <c r="F18" s="27" t="str">
        <f t="shared" si="5"/>
        <v>N/A</v>
      </c>
      <c r="G18" s="4">
        <v>59.553474944999998</v>
      </c>
      <c r="H18" s="27" t="str">
        <f t="shared" si="6"/>
        <v>N/A</v>
      </c>
      <c r="I18" s="8">
        <v>-12.2</v>
      </c>
      <c r="J18" s="8">
        <v>123.9</v>
      </c>
      <c r="K18" s="28" t="s">
        <v>734</v>
      </c>
      <c r="L18" s="105" t="str">
        <f t="shared" si="7"/>
        <v>No</v>
      </c>
    </row>
    <row r="19" spans="1:12" x14ac:dyDescent="0.2">
      <c r="A19" s="137" t="s">
        <v>75</v>
      </c>
      <c r="B19" s="30" t="s">
        <v>213</v>
      </c>
      <c r="C19" s="23">
        <v>52</v>
      </c>
      <c r="D19" s="27" t="str">
        <f t="shared" ref="D19:D50" si="8">IF($B19="N/A","N/A",IF(C19&gt;10,"No",IF(C19&lt;-10,"No","Yes")))</f>
        <v>N/A</v>
      </c>
      <c r="E19" s="23">
        <v>97</v>
      </c>
      <c r="F19" s="27" t="str">
        <f t="shared" ref="F19:F50" si="9">IF($B19="N/A","N/A",IF(E19&gt;10,"No",IF(E19&lt;-10,"No","Yes")))</f>
        <v>N/A</v>
      </c>
      <c r="G19" s="23">
        <v>158</v>
      </c>
      <c r="H19" s="27" t="str">
        <f t="shared" ref="H19:H50" si="10">IF($B19="N/A","N/A",IF(G19&gt;10,"No",IF(G19&lt;-10,"No","Yes")))</f>
        <v>N/A</v>
      </c>
      <c r="I19" s="8">
        <v>86.54</v>
      </c>
      <c r="J19" s="8">
        <v>62.89</v>
      </c>
      <c r="K19" s="30" t="s">
        <v>213</v>
      </c>
      <c r="L19" s="105" t="str">
        <f t="shared" ref="L19:L25" si="11">IF(J19="Div by 0", "N/A", IF(K19="N/A","N/A", IF(J19&gt;VALUE(MID(K19,1,2)), "No", IF(J19&lt;-1*VALUE(MID(K19,1,2)), "No", "Yes"))))</f>
        <v>N/A</v>
      </c>
    </row>
    <row r="20" spans="1:12" x14ac:dyDescent="0.2">
      <c r="A20" s="137" t="s">
        <v>76</v>
      </c>
      <c r="B20" s="30" t="s">
        <v>213</v>
      </c>
      <c r="C20" s="23">
        <v>368</v>
      </c>
      <c r="D20" s="27" t="str">
        <f t="shared" si="8"/>
        <v>N/A</v>
      </c>
      <c r="E20" s="23">
        <v>651</v>
      </c>
      <c r="F20" s="27" t="str">
        <f t="shared" si="9"/>
        <v>N/A</v>
      </c>
      <c r="G20" s="23">
        <v>875</v>
      </c>
      <c r="H20" s="27" t="str">
        <f t="shared" si="10"/>
        <v>N/A</v>
      </c>
      <c r="I20" s="8">
        <v>76.900000000000006</v>
      </c>
      <c r="J20" s="8">
        <v>34.409999999999997</v>
      </c>
      <c r="K20" s="30" t="s">
        <v>213</v>
      </c>
      <c r="L20" s="105" t="str">
        <f t="shared" si="11"/>
        <v>N/A</v>
      </c>
    </row>
    <row r="21" spans="1:12" x14ac:dyDescent="0.2">
      <c r="A21" s="153" t="s">
        <v>1106</v>
      </c>
      <c r="B21" s="30" t="s">
        <v>213</v>
      </c>
      <c r="C21" s="10">
        <v>3229.2994964999998</v>
      </c>
      <c r="D21" s="7" t="str">
        <f t="shared" si="8"/>
        <v>N/A</v>
      </c>
      <c r="E21" s="10">
        <v>3666.4930322</v>
      </c>
      <c r="F21" s="7" t="str">
        <f t="shared" si="9"/>
        <v>N/A</v>
      </c>
      <c r="G21" s="10">
        <v>2863.2233405000002</v>
      </c>
      <c r="H21" s="7" t="str">
        <f t="shared" si="10"/>
        <v>N/A</v>
      </c>
      <c r="I21" s="8">
        <v>13.54</v>
      </c>
      <c r="J21" s="8">
        <v>-21.9</v>
      </c>
      <c r="K21" s="30" t="s">
        <v>734</v>
      </c>
      <c r="L21" s="105" t="str">
        <f t="shared" si="11"/>
        <v>Yes</v>
      </c>
    </row>
    <row r="22" spans="1:12" x14ac:dyDescent="0.2">
      <c r="A22" s="137" t="s">
        <v>1688</v>
      </c>
      <c r="B22" s="30" t="s">
        <v>213</v>
      </c>
      <c r="C22" s="10">
        <v>8146.2551529000002</v>
      </c>
      <c r="D22" s="7" t="str">
        <f t="shared" si="8"/>
        <v>N/A</v>
      </c>
      <c r="E22" s="10">
        <v>8616.4507460999994</v>
      </c>
      <c r="F22" s="7" t="str">
        <f t="shared" si="9"/>
        <v>N/A</v>
      </c>
      <c r="G22" s="10">
        <v>6075.4417137999999</v>
      </c>
      <c r="H22" s="7" t="str">
        <f t="shared" si="10"/>
        <v>N/A</v>
      </c>
      <c r="I22" s="8">
        <v>5.7720000000000002</v>
      </c>
      <c r="J22" s="8">
        <v>-29.5</v>
      </c>
      <c r="K22" s="30" t="s">
        <v>734</v>
      </c>
      <c r="L22" s="105" t="str">
        <f t="shared" si="11"/>
        <v>Yes</v>
      </c>
    </row>
    <row r="23" spans="1:12" x14ac:dyDescent="0.2">
      <c r="A23" s="137" t="s">
        <v>1107</v>
      </c>
      <c r="B23" s="30" t="s">
        <v>213</v>
      </c>
      <c r="C23" s="10">
        <v>14669.531449</v>
      </c>
      <c r="D23" s="7" t="str">
        <f t="shared" si="8"/>
        <v>N/A</v>
      </c>
      <c r="E23" s="10">
        <v>15876.557451000001</v>
      </c>
      <c r="F23" s="7" t="str">
        <f t="shared" si="9"/>
        <v>N/A</v>
      </c>
      <c r="G23" s="10">
        <v>7741.9932557000002</v>
      </c>
      <c r="H23" s="7" t="str">
        <f t="shared" si="10"/>
        <v>N/A</v>
      </c>
      <c r="I23" s="8">
        <v>8.2279999999999998</v>
      </c>
      <c r="J23" s="8">
        <v>-51.2</v>
      </c>
      <c r="K23" s="30" t="s">
        <v>734</v>
      </c>
      <c r="L23" s="105" t="str">
        <f t="shared" si="11"/>
        <v>No</v>
      </c>
    </row>
    <row r="24" spans="1:12" x14ac:dyDescent="0.2">
      <c r="A24" s="137" t="s">
        <v>1108</v>
      </c>
      <c r="B24" s="30" t="s">
        <v>213</v>
      </c>
      <c r="C24" s="10">
        <v>1757.5882649</v>
      </c>
      <c r="D24" s="7" t="str">
        <f t="shared" si="8"/>
        <v>N/A</v>
      </c>
      <c r="E24" s="10">
        <v>1761.7498023999999</v>
      </c>
      <c r="F24" s="7" t="str">
        <f t="shared" si="9"/>
        <v>N/A</v>
      </c>
      <c r="G24" s="10">
        <v>792.12408525000001</v>
      </c>
      <c r="H24" s="7" t="str">
        <f t="shared" si="10"/>
        <v>N/A</v>
      </c>
      <c r="I24" s="8">
        <v>0.23680000000000001</v>
      </c>
      <c r="J24" s="8">
        <v>-55</v>
      </c>
      <c r="K24" s="30" t="s">
        <v>734</v>
      </c>
      <c r="L24" s="105" t="str">
        <f t="shared" si="11"/>
        <v>No</v>
      </c>
    </row>
    <row r="25" spans="1:12" x14ac:dyDescent="0.2">
      <c r="A25" s="137" t="s">
        <v>1109</v>
      </c>
      <c r="B25" s="30" t="s">
        <v>213</v>
      </c>
      <c r="C25" s="10">
        <v>1087.7115727</v>
      </c>
      <c r="D25" s="7" t="str">
        <f t="shared" si="8"/>
        <v>N/A</v>
      </c>
      <c r="E25" s="10">
        <v>2418.3145903999998</v>
      </c>
      <c r="F25" s="7" t="str">
        <f t="shared" si="9"/>
        <v>N/A</v>
      </c>
      <c r="G25" s="10">
        <v>706.26068410000005</v>
      </c>
      <c r="H25" s="7" t="str">
        <f t="shared" si="10"/>
        <v>N/A</v>
      </c>
      <c r="I25" s="8">
        <v>122.3</v>
      </c>
      <c r="J25" s="8">
        <v>-70.8</v>
      </c>
      <c r="K25" s="30" t="s">
        <v>734</v>
      </c>
      <c r="L25" s="105" t="str">
        <f t="shared" si="11"/>
        <v>No</v>
      </c>
    </row>
    <row r="26" spans="1:12" x14ac:dyDescent="0.2">
      <c r="A26" s="128" t="s">
        <v>1110</v>
      </c>
      <c r="B26" s="30" t="s">
        <v>213</v>
      </c>
      <c r="C26" s="10">
        <v>2952.1663057000001</v>
      </c>
      <c r="D26" s="7" t="str">
        <f t="shared" si="8"/>
        <v>N/A</v>
      </c>
      <c r="E26" s="10">
        <v>3384.4360037000001</v>
      </c>
      <c r="F26" s="7" t="str">
        <f t="shared" si="9"/>
        <v>N/A</v>
      </c>
      <c r="G26" s="10">
        <v>2680.1846882999998</v>
      </c>
      <c r="H26" s="7" t="str">
        <f t="shared" si="10"/>
        <v>N/A</v>
      </c>
      <c r="I26" s="8">
        <v>14.64</v>
      </c>
      <c r="J26" s="8">
        <v>-20.8</v>
      </c>
      <c r="K26" s="30" t="s">
        <v>734</v>
      </c>
      <c r="L26" s="105" t="str">
        <f>IF(J26="Div by 0", "N/A", IF(OR(J26="N/A",K26="N/A"),"N/A", IF(J26&gt;VALUE(MID(K26,1,2)), "No", IF(J26&lt;-1*VALUE(MID(K26,1,2)), "No", "Yes"))))</f>
        <v>Yes</v>
      </c>
    </row>
    <row r="27" spans="1:12" x14ac:dyDescent="0.2">
      <c r="A27" s="128" t="s">
        <v>1111</v>
      </c>
      <c r="B27" s="30" t="s">
        <v>213</v>
      </c>
      <c r="C27" s="10">
        <v>3657.7871976000001</v>
      </c>
      <c r="D27" s="7" t="str">
        <f t="shared" si="8"/>
        <v>N/A</v>
      </c>
      <c r="E27" s="10">
        <v>4055.5933015000001</v>
      </c>
      <c r="F27" s="7" t="str">
        <f t="shared" si="9"/>
        <v>N/A</v>
      </c>
      <c r="G27" s="10">
        <v>3100.4692319000001</v>
      </c>
      <c r="H27" s="7" t="str">
        <f t="shared" si="10"/>
        <v>N/A</v>
      </c>
      <c r="I27" s="8">
        <v>10.88</v>
      </c>
      <c r="J27" s="8">
        <v>-23.6</v>
      </c>
      <c r="K27" s="30" t="s">
        <v>734</v>
      </c>
      <c r="L27" s="105" t="str">
        <f>IF(J27="Div by 0", "N/A", IF(OR(J27="N/A",K27="N/A"),"N/A", IF(J27&gt;VALUE(MID(K27,1,2)), "No", IF(J27&lt;-1*VALUE(MID(K27,1,2)), "No", "Yes"))))</f>
        <v>Yes</v>
      </c>
    </row>
    <row r="28" spans="1:12" x14ac:dyDescent="0.2">
      <c r="A28" s="153" t="s">
        <v>1112</v>
      </c>
      <c r="B28" s="30" t="s">
        <v>213</v>
      </c>
      <c r="C28" s="10">
        <v>8722.3777415999994</v>
      </c>
      <c r="D28" s="7" t="str">
        <f t="shared" si="8"/>
        <v>N/A</v>
      </c>
      <c r="E28" s="10">
        <v>9352.7204395000008</v>
      </c>
      <c r="F28" s="7" t="str">
        <f t="shared" si="9"/>
        <v>N/A</v>
      </c>
      <c r="G28" s="10">
        <v>8280.2221026000007</v>
      </c>
      <c r="H28" s="7" t="str">
        <f t="shared" si="10"/>
        <v>N/A</v>
      </c>
      <c r="I28" s="8">
        <v>7.2270000000000003</v>
      </c>
      <c r="J28" s="8">
        <v>-11.5</v>
      </c>
      <c r="K28" s="30" t="s">
        <v>734</v>
      </c>
      <c r="L28" s="105" t="str">
        <f>IF(J28="Div by 0", "N/A", IF(K28="N/A","N/A", IF(J28&gt;VALUE(MID(K28,1,2)), "No", IF(J28&lt;-1*VALUE(MID(K28,1,2)), "No", "Yes"))))</f>
        <v>Yes</v>
      </c>
    </row>
    <row r="29" spans="1:12" x14ac:dyDescent="0.2">
      <c r="A29" s="128" t="s">
        <v>1113</v>
      </c>
      <c r="B29" s="30" t="s">
        <v>213</v>
      </c>
      <c r="C29" s="10">
        <v>8121.9064903999997</v>
      </c>
      <c r="D29" s="7" t="str">
        <f t="shared" si="8"/>
        <v>N/A</v>
      </c>
      <c r="E29" s="10">
        <v>8562.6499985999999</v>
      </c>
      <c r="F29" s="7" t="str">
        <f t="shared" si="9"/>
        <v>N/A</v>
      </c>
      <c r="G29" s="10">
        <v>6683.4228561999998</v>
      </c>
      <c r="H29" s="7" t="str">
        <f t="shared" si="10"/>
        <v>N/A</v>
      </c>
      <c r="I29" s="8">
        <v>5.4269999999999996</v>
      </c>
      <c r="J29" s="8">
        <v>-21.9</v>
      </c>
      <c r="K29" s="30" t="s">
        <v>734</v>
      </c>
      <c r="L29" s="105" t="str">
        <f>IF(J29="Div by 0", "N/A", IF(K29="N/A","N/A", IF(J29&gt;VALUE(MID(K29,1,2)), "No", IF(J29&lt;-1*VALUE(MID(K29,1,2)), "No", "Yes"))))</f>
        <v>Yes</v>
      </c>
    </row>
    <row r="30" spans="1:12" x14ac:dyDescent="0.2">
      <c r="A30" s="128" t="s">
        <v>1114</v>
      </c>
      <c r="B30" s="30" t="s">
        <v>213</v>
      </c>
      <c r="C30" s="10">
        <v>9851.8928913</v>
      </c>
      <c r="D30" s="7" t="str">
        <f t="shared" si="8"/>
        <v>N/A</v>
      </c>
      <c r="E30" s="10">
        <v>10920.596417999999</v>
      </c>
      <c r="F30" s="7" t="str">
        <f t="shared" si="9"/>
        <v>N/A</v>
      </c>
      <c r="G30" s="10">
        <v>5242.0689432999998</v>
      </c>
      <c r="H30" s="7" t="str">
        <f t="shared" si="10"/>
        <v>N/A</v>
      </c>
      <c r="I30" s="8">
        <v>10.85</v>
      </c>
      <c r="J30" s="8">
        <v>-52</v>
      </c>
      <c r="K30" s="30" t="s">
        <v>734</v>
      </c>
      <c r="L30" s="105" t="str">
        <f>IF(J30="Div by 0", "N/A", IF(K30="N/A","N/A", IF(J30&gt;VALUE(MID(K30,1,2)), "No", IF(J30&lt;-1*VALUE(MID(K30,1,2)), "No", "Yes"))))</f>
        <v>No</v>
      </c>
    </row>
    <row r="31" spans="1:12" x14ac:dyDescent="0.2">
      <c r="A31" s="128" t="s">
        <v>1115</v>
      </c>
      <c r="B31" s="30" t="s">
        <v>213</v>
      </c>
      <c r="C31" s="10">
        <v>9105.1536384999999</v>
      </c>
      <c r="D31" s="7" t="str">
        <f t="shared" si="8"/>
        <v>N/A</v>
      </c>
      <c r="E31" s="10">
        <v>9746.5559088000009</v>
      </c>
      <c r="F31" s="7" t="str">
        <f t="shared" si="9"/>
        <v>N/A</v>
      </c>
      <c r="G31" s="10">
        <v>8632.7721258000001</v>
      </c>
      <c r="H31" s="7" t="str">
        <f t="shared" si="10"/>
        <v>N/A</v>
      </c>
      <c r="I31" s="8">
        <v>7.0439999999999996</v>
      </c>
      <c r="J31" s="8">
        <v>-11.4</v>
      </c>
      <c r="K31" s="30" t="s">
        <v>734</v>
      </c>
      <c r="L31" s="105" t="str">
        <f>IF(J31="Div by 0", "N/A", IF(OR(J31="N/A",K31="N/A"),"N/A", IF(J31&gt;VALUE(MID(K31,1,2)), "No", IF(J31&lt;-1*VALUE(MID(K31,1,2)), "No", "Yes"))))</f>
        <v>Yes</v>
      </c>
    </row>
    <row r="32" spans="1:12" x14ac:dyDescent="0.2">
      <c r="A32" s="128" t="s">
        <v>1116</v>
      </c>
      <c r="B32" s="30" t="s">
        <v>213</v>
      </c>
      <c r="C32" s="10">
        <v>8201.5917110999999</v>
      </c>
      <c r="D32" s="7" t="str">
        <f t="shared" si="8"/>
        <v>N/A</v>
      </c>
      <c r="E32" s="10">
        <v>8826.8317926</v>
      </c>
      <c r="F32" s="7" t="str">
        <f t="shared" si="9"/>
        <v>N/A</v>
      </c>
      <c r="G32" s="10">
        <v>7817.0684419999998</v>
      </c>
      <c r="H32" s="7" t="str">
        <f t="shared" si="10"/>
        <v>N/A</v>
      </c>
      <c r="I32" s="8">
        <v>7.6230000000000002</v>
      </c>
      <c r="J32" s="8">
        <v>-11.4</v>
      </c>
      <c r="K32" s="30" t="s">
        <v>734</v>
      </c>
      <c r="L32" s="105" t="str">
        <f>IF(J32="Div by 0", "N/A", IF(OR(J32="N/A",K32="N/A"),"N/A", IF(J32&gt;VALUE(MID(K32,1,2)), "No", IF(J32&lt;-1*VALUE(MID(K32,1,2)), "No", "Yes"))))</f>
        <v>Yes</v>
      </c>
    </row>
    <row r="33" spans="1:12" x14ac:dyDescent="0.2">
      <c r="A33" s="128" t="s">
        <v>1691</v>
      </c>
      <c r="B33" s="30" t="s">
        <v>213</v>
      </c>
      <c r="C33" s="10">
        <v>10030.553083999999</v>
      </c>
      <c r="D33" s="7" t="str">
        <f t="shared" si="8"/>
        <v>N/A</v>
      </c>
      <c r="E33" s="10">
        <v>10272.888172999999</v>
      </c>
      <c r="F33" s="7" t="str">
        <f t="shared" si="9"/>
        <v>N/A</v>
      </c>
      <c r="G33" s="10">
        <v>7867.6152447000004</v>
      </c>
      <c r="H33" s="7" t="str">
        <f t="shared" si="10"/>
        <v>N/A</v>
      </c>
      <c r="I33" s="8">
        <v>2.4159999999999999</v>
      </c>
      <c r="J33" s="8">
        <v>-23.4</v>
      </c>
      <c r="K33" s="30" t="s">
        <v>734</v>
      </c>
      <c r="L33" s="105" t="str">
        <f t="shared" ref="L33:L45" si="12">IF(J33="Div by 0", "N/A", IF(K33="N/A","N/A", IF(J33&gt;VALUE(MID(K33,1,2)), "No", IF(J33&lt;-1*VALUE(MID(K33,1,2)), "No", "Yes"))))</f>
        <v>Yes</v>
      </c>
    </row>
    <row r="34" spans="1:12" x14ac:dyDescent="0.2">
      <c r="A34" s="128" t="s">
        <v>1692</v>
      </c>
      <c r="B34" s="30" t="s">
        <v>213</v>
      </c>
      <c r="C34" s="10">
        <v>697.70831650000002</v>
      </c>
      <c r="D34" s="7" t="str">
        <f t="shared" si="8"/>
        <v>N/A</v>
      </c>
      <c r="E34" s="10">
        <v>974.53216591</v>
      </c>
      <c r="F34" s="7" t="str">
        <f t="shared" si="9"/>
        <v>N/A</v>
      </c>
      <c r="G34" s="10">
        <v>916.55058499999996</v>
      </c>
      <c r="H34" s="7" t="str">
        <f t="shared" si="10"/>
        <v>N/A</v>
      </c>
      <c r="I34" s="8">
        <v>39.68</v>
      </c>
      <c r="J34" s="8">
        <v>-5.95</v>
      </c>
      <c r="K34" s="30" t="s">
        <v>734</v>
      </c>
      <c r="L34" s="105" t="str">
        <f t="shared" si="12"/>
        <v>Yes</v>
      </c>
    </row>
    <row r="35" spans="1:12" x14ac:dyDescent="0.2">
      <c r="A35" s="128" t="s">
        <v>1693</v>
      </c>
      <c r="B35" s="30" t="s">
        <v>213</v>
      </c>
      <c r="C35" s="10">
        <v>10233.869664</v>
      </c>
      <c r="D35" s="7" t="str">
        <f t="shared" si="8"/>
        <v>N/A</v>
      </c>
      <c r="E35" s="10">
        <v>10632.510786000001</v>
      </c>
      <c r="F35" s="7" t="str">
        <f t="shared" si="9"/>
        <v>N/A</v>
      </c>
      <c r="G35" s="10">
        <v>9588.1755317000006</v>
      </c>
      <c r="H35" s="7" t="str">
        <f t="shared" si="10"/>
        <v>N/A</v>
      </c>
      <c r="I35" s="8">
        <v>3.895</v>
      </c>
      <c r="J35" s="8">
        <v>-9.82</v>
      </c>
      <c r="K35" s="30" t="s">
        <v>734</v>
      </c>
      <c r="L35" s="105" t="str">
        <f t="shared" si="12"/>
        <v>Yes</v>
      </c>
    </row>
    <row r="36" spans="1:12" x14ac:dyDescent="0.2">
      <c r="A36" s="128" t="s">
        <v>1694</v>
      </c>
      <c r="B36" s="30" t="s">
        <v>213</v>
      </c>
      <c r="C36" s="10">
        <v>252.60811744</v>
      </c>
      <c r="D36" s="7" t="str">
        <f t="shared" si="8"/>
        <v>N/A</v>
      </c>
      <c r="E36" s="10">
        <v>425.45200526000002</v>
      </c>
      <c r="F36" s="7" t="str">
        <f t="shared" si="9"/>
        <v>N/A</v>
      </c>
      <c r="G36" s="10">
        <v>357.37152664000001</v>
      </c>
      <c r="H36" s="7" t="str">
        <f t="shared" si="10"/>
        <v>N/A</v>
      </c>
      <c r="I36" s="8">
        <v>68.42</v>
      </c>
      <c r="J36" s="8">
        <v>-16</v>
      </c>
      <c r="K36" s="30" t="s">
        <v>734</v>
      </c>
      <c r="L36" s="105" t="str">
        <f t="shared" si="12"/>
        <v>Yes</v>
      </c>
    </row>
    <row r="37" spans="1:12" x14ac:dyDescent="0.2">
      <c r="A37" s="128" t="s">
        <v>1695</v>
      </c>
      <c r="B37" s="30" t="s">
        <v>213</v>
      </c>
      <c r="C37" s="10">
        <v>9863.7610353</v>
      </c>
      <c r="D37" s="7" t="str">
        <f t="shared" si="8"/>
        <v>N/A</v>
      </c>
      <c r="E37" s="10">
        <v>10179.083171</v>
      </c>
      <c r="F37" s="7" t="str">
        <f t="shared" si="9"/>
        <v>N/A</v>
      </c>
      <c r="G37" s="10">
        <v>9128.2931298999993</v>
      </c>
      <c r="H37" s="7" t="str">
        <f t="shared" si="10"/>
        <v>N/A</v>
      </c>
      <c r="I37" s="8">
        <v>3.1970000000000001</v>
      </c>
      <c r="J37" s="8">
        <v>-10.3</v>
      </c>
      <c r="K37" s="30" t="s">
        <v>734</v>
      </c>
      <c r="L37" s="105" t="str">
        <f t="shared" si="12"/>
        <v>Yes</v>
      </c>
    </row>
    <row r="38" spans="1:12" x14ac:dyDescent="0.2">
      <c r="A38" s="128" t="s">
        <v>1696</v>
      </c>
      <c r="B38" s="30" t="s">
        <v>213</v>
      </c>
      <c r="C38" s="10">
        <v>2094.3333333</v>
      </c>
      <c r="D38" s="7" t="str">
        <f t="shared" si="8"/>
        <v>N/A</v>
      </c>
      <c r="E38" s="10">
        <v>803</v>
      </c>
      <c r="F38" s="7" t="str">
        <f t="shared" si="9"/>
        <v>N/A</v>
      </c>
      <c r="G38" s="10">
        <v>2935.2</v>
      </c>
      <c r="H38" s="7" t="str">
        <f t="shared" si="10"/>
        <v>N/A</v>
      </c>
      <c r="I38" s="8">
        <v>-61.7</v>
      </c>
      <c r="J38" s="8">
        <v>265.5</v>
      </c>
      <c r="K38" s="30" t="s">
        <v>734</v>
      </c>
      <c r="L38" s="105" t="str">
        <f t="shared" si="12"/>
        <v>No</v>
      </c>
    </row>
    <row r="39" spans="1:12" x14ac:dyDescent="0.2">
      <c r="A39" s="128" t="s">
        <v>1697</v>
      </c>
      <c r="B39" s="30" t="s">
        <v>213</v>
      </c>
      <c r="C39" s="10">
        <v>12318.880707</v>
      </c>
      <c r="D39" s="7" t="str">
        <f t="shared" si="8"/>
        <v>N/A</v>
      </c>
      <c r="E39" s="10">
        <v>12343.630444</v>
      </c>
      <c r="F39" s="7" t="str">
        <f t="shared" si="9"/>
        <v>N/A</v>
      </c>
      <c r="G39" s="10">
        <v>10309.208769999999</v>
      </c>
      <c r="H39" s="7" t="str">
        <f t="shared" si="10"/>
        <v>N/A</v>
      </c>
      <c r="I39" s="8">
        <v>0.2009</v>
      </c>
      <c r="J39" s="8">
        <v>-16.5</v>
      </c>
      <c r="K39" s="30" t="s">
        <v>734</v>
      </c>
      <c r="L39" s="105" t="str">
        <f t="shared" si="12"/>
        <v>Yes</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7880.0792413999998</v>
      </c>
      <c r="D41" s="7" t="str">
        <f t="shared" si="8"/>
        <v>N/A</v>
      </c>
      <c r="E41" s="10">
        <v>8735.3689047999997</v>
      </c>
      <c r="F41" s="7" t="str">
        <f t="shared" si="9"/>
        <v>N/A</v>
      </c>
      <c r="G41" s="10">
        <v>7671.5741046000003</v>
      </c>
      <c r="H41" s="7" t="str">
        <f t="shared" si="10"/>
        <v>N/A</v>
      </c>
      <c r="I41" s="8">
        <v>10.85</v>
      </c>
      <c r="J41" s="8">
        <v>-12.2</v>
      </c>
      <c r="K41" s="30" t="s">
        <v>734</v>
      </c>
      <c r="L41" s="105" t="str">
        <f t="shared" si="12"/>
        <v>Yes</v>
      </c>
    </row>
    <row r="42" spans="1:12" x14ac:dyDescent="0.2">
      <c r="A42" s="128" t="s">
        <v>1700</v>
      </c>
      <c r="B42" s="30" t="s">
        <v>213</v>
      </c>
      <c r="C42" s="10" t="s">
        <v>1750</v>
      </c>
      <c r="D42" s="7" t="str">
        <f t="shared" si="8"/>
        <v>N/A</v>
      </c>
      <c r="E42" s="10" t="s">
        <v>1750</v>
      </c>
      <c r="F42" s="7" t="str">
        <f t="shared" si="9"/>
        <v>N/A</v>
      </c>
      <c r="G42" s="10" t="s">
        <v>1750</v>
      </c>
      <c r="H42" s="7" t="str">
        <f t="shared" si="10"/>
        <v>N/A</v>
      </c>
      <c r="I42" s="8" t="s">
        <v>1750</v>
      </c>
      <c r="J42" s="8" t="s">
        <v>1750</v>
      </c>
      <c r="K42" s="30" t="s">
        <v>734</v>
      </c>
      <c r="L42" s="105" t="str">
        <f t="shared" si="12"/>
        <v>N/A</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8763.8649502999997</v>
      </c>
      <c r="D44" s="7" t="str">
        <f t="shared" si="8"/>
        <v>N/A</v>
      </c>
      <c r="E44" s="10">
        <v>9417.2846456000007</v>
      </c>
      <c r="F44" s="7" t="str">
        <f t="shared" si="9"/>
        <v>N/A</v>
      </c>
      <c r="G44" s="10">
        <v>8349.5290999000008</v>
      </c>
      <c r="H44" s="7" t="str">
        <f t="shared" si="10"/>
        <v>N/A</v>
      </c>
      <c r="I44" s="8">
        <v>7.4560000000000004</v>
      </c>
      <c r="J44" s="8">
        <v>-11.3</v>
      </c>
      <c r="K44" s="30" t="s">
        <v>734</v>
      </c>
      <c r="L44" s="105" t="str">
        <f t="shared" si="12"/>
        <v>Yes</v>
      </c>
    </row>
    <row r="45" spans="1:12" ht="25.5" x14ac:dyDescent="0.2">
      <c r="A45" s="128" t="s">
        <v>1118</v>
      </c>
      <c r="B45" s="30" t="s">
        <v>213</v>
      </c>
      <c r="C45" s="10">
        <v>7377.8869285999999</v>
      </c>
      <c r="D45" s="7" t="str">
        <f t="shared" si="8"/>
        <v>N/A</v>
      </c>
      <c r="E45" s="10">
        <v>7147.0598485</v>
      </c>
      <c r="F45" s="7" t="str">
        <f t="shared" si="9"/>
        <v>N/A</v>
      </c>
      <c r="G45" s="10">
        <v>6043.1727880999997</v>
      </c>
      <c r="H45" s="7" t="str">
        <f t="shared" si="10"/>
        <v>N/A</v>
      </c>
      <c r="I45" s="8">
        <v>-3.13</v>
      </c>
      <c r="J45" s="8">
        <v>-15.4</v>
      </c>
      <c r="K45" s="30" t="s">
        <v>734</v>
      </c>
      <c r="L45" s="105" t="str">
        <f t="shared" si="12"/>
        <v>Yes</v>
      </c>
    </row>
    <row r="46" spans="1:12" x14ac:dyDescent="0.2">
      <c r="A46" s="128" t="s">
        <v>1119</v>
      </c>
      <c r="B46" s="22" t="s">
        <v>213</v>
      </c>
      <c r="C46" s="29">
        <v>49367.082290999999</v>
      </c>
      <c r="D46" s="27" t="str">
        <f t="shared" si="8"/>
        <v>N/A</v>
      </c>
      <c r="E46" s="29">
        <v>46480.048568999999</v>
      </c>
      <c r="F46" s="27" t="str">
        <f t="shared" si="9"/>
        <v>N/A</v>
      </c>
      <c r="G46" s="29">
        <v>50005.236560999998</v>
      </c>
      <c r="H46" s="27" t="str">
        <f t="shared" si="10"/>
        <v>N/A</v>
      </c>
      <c r="I46" s="8">
        <v>-5.85</v>
      </c>
      <c r="J46" s="8">
        <v>7.5839999999999996</v>
      </c>
      <c r="K46" s="28" t="s">
        <v>734</v>
      </c>
      <c r="L46" s="105" t="str">
        <f>IF(J46="Div by 0", "N/A", IF(K46="N/A","N/A", IF(J46&gt;VALUE(MID(K46,1,2)), "No", IF(J46&lt;-1*VALUE(MID(K46,1,2)), "No", "Yes"))))</f>
        <v>Yes</v>
      </c>
    </row>
    <row r="47" spans="1:12" x14ac:dyDescent="0.2">
      <c r="A47" s="162" t="s">
        <v>1120</v>
      </c>
      <c r="B47" s="22" t="s">
        <v>213</v>
      </c>
      <c r="C47" s="29">
        <v>22277.187647999999</v>
      </c>
      <c r="D47" s="27" t="str">
        <f t="shared" si="8"/>
        <v>N/A</v>
      </c>
      <c r="E47" s="29">
        <v>23957.612775000001</v>
      </c>
      <c r="F47" s="27" t="str">
        <f t="shared" si="9"/>
        <v>N/A</v>
      </c>
      <c r="G47" s="29">
        <v>23155.741436</v>
      </c>
      <c r="H47" s="27" t="str">
        <f t="shared" si="10"/>
        <v>N/A</v>
      </c>
      <c r="I47" s="8">
        <v>7.5430000000000001</v>
      </c>
      <c r="J47" s="8">
        <v>-3.35</v>
      </c>
      <c r="K47" s="28" t="s">
        <v>734</v>
      </c>
      <c r="L47" s="105" t="str">
        <f>IF(J47="Div by 0", "N/A", IF(K47="N/A","N/A", IF(J47&gt;VALUE(MID(K47,1,2)), "No", IF(J47&lt;-1*VALUE(MID(K47,1,2)), "No", "Yes"))))</f>
        <v>Yes</v>
      </c>
    </row>
    <row r="48" spans="1:12" ht="25.5" x14ac:dyDescent="0.2">
      <c r="A48" s="128" t="s">
        <v>1121</v>
      </c>
      <c r="B48" s="22" t="s">
        <v>213</v>
      </c>
      <c r="C48" s="29">
        <v>37364.732387999997</v>
      </c>
      <c r="D48" s="27" t="str">
        <f t="shared" si="8"/>
        <v>N/A</v>
      </c>
      <c r="E48" s="29">
        <v>39960.417351999997</v>
      </c>
      <c r="F48" s="27" t="str">
        <f t="shared" si="9"/>
        <v>N/A</v>
      </c>
      <c r="G48" s="29">
        <v>60139.560007</v>
      </c>
      <c r="H48" s="27" t="str">
        <f t="shared" si="10"/>
        <v>N/A</v>
      </c>
      <c r="I48" s="8">
        <v>6.9470000000000001</v>
      </c>
      <c r="J48" s="8">
        <v>50.5</v>
      </c>
      <c r="K48" s="28" t="s">
        <v>734</v>
      </c>
      <c r="L48" s="105" t="str">
        <f>IF(J48="Div by 0", "N/A", IF(K48="N/A","N/A", IF(J48&gt;VALUE(MID(K48,1,2)), "No", IF(J48&lt;-1*VALUE(MID(K48,1,2)), "No", "Yes"))))</f>
        <v>No</v>
      </c>
    </row>
    <row r="49" spans="1:12" x14ac:dyDescent="0.2">
      <c r="A49" s="151" t="s">
        <v>1122</v>
      </c>
      <c r="B49" s="22" t="s">
        <v>213</v>
      </c>
      <c r="C49" s="29">
        <v>38665.334062000002</v>
      </c>
      <c r="D49" s="27" t="str">
        <f t="shared" si="8"/>
        <v>N/A</v>
      </c>
      <c r="E49" s="29">
        <v>40393.757799999999</v>
      </c>
      <c r="F49" s="27" t="str">
        <f t="shared" si="9"/>
        <v>N/A</v>
      </c>
      <c r="G49" s="29">
        <v>39288.72178</v>
      </c>
      <c r="H49" s="27" t="str">
        <f t="shared" si="10"/>
        <v>N/A</v>
      </c>
      <c r="I49" s="8">
        <v>4.47</v>
      </c>
      <c r="J49" s="8">
        <v>-2.74</v>
      </c>
      <c r="K49" s="28" t="s">
        <v>734</v>
      </c>
      <c r="L49" s="105" t="str">
        <f t="shared" ref="L49:L59" si="13">IF(J49="Div by 0", "N/A", IF(K49="N/A","N/A", IF(J49&gt;VALUE(MID(K49,1,2)), "No", IF(J49&lt;-1*VALUE(MID(K49,1,2)), "No", "Yes"))))</f>
        <v>Yes</v>
      </c>
    </row>
    <row r="50" spans="1:12" ht="25.5" x14ac:dyDescent="0.2">
      <c r="A50" s="128" t="s">
        <v>1123</v>
      </c>
      <c r="B50" s="22" t="s">
        <v>213</v>
      </c>
      <c r="C50" s="29">
        <v>29696.913549000001</v>
      </c>
      <c r="D50" s="27" t="str">
        <f t="shared" si="8"/>
        <v>N/A</v>
      </c>
      <c r="E50" s="29">
        <v>28439.387359</v>
      </c>
      <c r="F50" s="27" t="str">
        <f t="shared" si="9"/>
        <v>N/A</v>
      </c>
      <c r="G50" s="29">
        <v>22425.225564</v>
      </c>
      <c r="H50" s="27" t="str">
        <f t="shared" si="10"/>
        <v>N/A</v>
      </c>
      <c r="I50" s="8">
        <v>-4.2300000000000004</v>
      </c>
      <c r="J50" s="8">
        <v>-21.1</v>
      </c>
      <c r="K50" s="28" t="s">
        <v>734</v>
      </c>
      <c r="L50" s="105" t="str">
        <f t="shared" si="13"/>
        <v>Yes</v>
      </c>
    </row>
    <row r="51" spans="1:12" x14ac:dyDescent="0.2">
      <c r="A51" s="128" t="s">
        <v>1124</v>
      </c>
      <c r="B51" s="22" t="s">
        <v>213</v>
      </c>
      <c r="C51" s="29">
        <v>20386.807298</v>
      </c>
      <c r="D51" s="27" t="str">
        <f t="shared" ref="D51:D82" si="14">IF($B51="N/A","N/A",IF(C51&gt;10,"No",IF(C51&lt;-10,"No","Yes")))</f>
        <v>N/A</v>
      </c>
      <c r="E51" s="29">
        <v>20271.080097999999</v>
      </c>
      <c r="F51" s="27" t="str">
        <f t="shared" ref="F51:F82" si="15">IF($B51="N/A","N/A",IF(E51&gt;10,"No",IF(E51&lt;-10,"No","Yes")))</f>
        <v>N/A</v>
      </c>
      <c r="G51" s="29">
        <v>15745.888606</v>
      </c>
      <c r="H51" s="27" t="str">
        <f t="shared" ref="H51:H82" si="16">IF($B51="N/A","N/A",IF(G51&gt;10,"No",IF(G51&lt;-10,"No","Yes")))</f>
        <v>N/A</v>
      </c>
      <c r="I51" s="8">
        <v>-0.56799999999999995</v>
      </c>
      <c r="J51" s="8">
        <v>-22.3</v>
      </c>
      <c r="K51" s="28" t="s">
        <v>734</v>
      </c>
      <c r="L51" s="105" t="str">
        <f t="shared" si="13"/>
        <v>Yes</v>
      </c>
    </row>
    <row r="52" spans="1:12" ht="25.5" x14ac:dyDescent="0.2">
      <c r="A52" s="128" t="s">
        <v>1125</v>
      </c>
      <c r="B52" s="22" t="s">
        <v>213</v>
      </c>
      <c r="C52" s="29">
        <v>88478.629629999996</v>
      </c>
      <c r="D52" s="27" t="str">
        <f t="shared" si="14"/>
        <v>N/A</v>
      </c>
      <c r="E52" s="29">
        <v>88993.302498999998</v>
      </c>
      <c r="F52" s="27" t="str">
        <f t="shared" si="15"/>
        <v>N/A</v>
      </c>
      <c r="G52" s="29">
        <v>35606.349558000002</v>
      </c>
      <c r="H52" s="27" t="str">
        <f t="shared" si="16"/>
        <v>N/A</v>
      </c>
      <c r="I52" s="8">
        <v>0.58169999999999999</v>
      </c>
      <c r="J52" s="8">
        <v>-60</v>
      </c>
      <c r="K52" s="28" t="s">
        <v>734</v>
      </c>
      <c r="L52" s="105" t="str">
        <f t="shared" si="13"/>
        <v>No</v>
      </c>
    </row>
    <row r="53" spans="1:12" ht="25.5" x14ac:dyDescent="0.2">
      <c r="A53" s="128" t="s">
        <v>1126</v>
      </c>
      <c r="B53" s="22" t="s">
        <v>213</v>
      </c>
      <c r="C53" s="29" t="s">
        <v>1750</v>
      </c>
      <c r="D53" s="27" t="str">
        <f t="shared" si="14"/>
        <v>N/A</v>
      </c>
      <c r="E53" s="29" t="s">
        <v>1750</v>
      </c>
      <c r="F53" s="27" t="str">
        <f t="shared" si="15"/>
        <v>N/A</v>
      </c>
      <c r="G53" s="29" t="s">
        <v>1750</v>
      </c>
      <c r="H53" s="27" t="str">
        <f t="shared" si="16"/>
        <v>N/A</v>
      </c>
      <c r="I53" s="8" t="s">
        <v>1750</v>
      </c>
      <c r="J53" s="8" t="s">
        <v>1750</v>
      </c>
      <c r="K53" s="28" t="s">
        <v>734</v>
      </c>
      <c r="L53" s="105" t="str">
        <f t="shared" si="13"/>
        <v>N/A</v>
      </c>
    </row>
    <row r="54" spans="1:12" ht="25.5" x14ac:dyDescent="0.2">
      <c r="A54" s="128" t="s">
        <v>1127</v>
      </c>
      <c r="B54" s="22" t="s">
        <v>213</v>
      </c>
      <c r="C54" s="29">
        <v>28601.190363000002</v>
      </c>
      <c r="D54" s="27" t="str">
        <f t="shared" si="14"/>
        <v>N/A</v>
      </c>
      <c r="E54" s="29">
        <v>29957.003466999999</v>
      </c>
      <c r="F54" s="27" t="str">
        <f t="shared" si="15"/>
        <v>N/A</v>
      </c>
      <c r="G54" s="29">
        <v>23978.051597000001</v>
      </c>
      <c r="H54" s="27" t="str">
        <f t="shared" si="16"/>
        <v>N/A</v>
      </c>
      <c r="I54" s="8">
        <v>4.74</v>
      </c>
      <c r="J54" s="8">
        <v>-20</v>
      </c>
      <c r="K54" s="28" t="s">
        <v>734</v>
      </c>
      <c r="L54" s="105" t="str">
        <f t="shared" si="13"/>
        <v>Yes</v>
      </c>
    </row>
    <row r="55" spans="1:12" ht="25.5" x14ac:dyDescent="0.2">
      <c r="A55" s="128" t="s">
        <v>1128</v>
      </c>
      <c r="B55" s="22" t="s">
        <v>213</v>
      </c>
      <c r="C55" s="29">
        <v>39467.577498999999</v>
      </c>
      <c r="D55" s="27" t="str">
        <f t="shared" si="14"/>
        <v>N/A</v>
      </c>
      <c r="E55" s="29">
        <v>41397.723753999999</v>
      </c>
      <c r="F55" s="27" t="str">
        <f t="shared" si="15"/>
        <v>N/A</v>
      </c>
      <c r="G55" s="29">
        <v>20616.773324999998</v>
      </c>
      <c r="H55" s="27" t="str">
        <f t="shared" si="16"/>
        <v>N/A</v>
      </c>
      <c r="I55" s="8">
        <v>4.8899999999999997</v>
      </c>
      <c r="J55" s="8">
        <v>-50.2</v>
      </c>
      <c r="K55" s="28" t="s">
        <v>734</v>
      </c>
      <c r="L55" s="105" t="str">
        <f t="shared" si="13"/>
        <v>No</v>
      </c>
    </row>
    <row r="56" spans="1:12" ht="25.5" x14ac:dyDescent="0.2">
      <c r="A56" s="128" t="s">
        <v>1129</v>
      </c>
      <c r="B56" s="22" t="s">
        <v>213</v>
      </c>
      <c r="C56" s="29" t="s">
        <v>1750</v>
      </c>
      <c r="D56" s="27" t="str">
        <f t="shared" si="14"/>
        <v>N/A</v>
      </c>
      <c r="E56" s="29" t="s">
        <v>1750</v>
      </c>
      <c r="F56" s="27" t="str">
        <f t="shared" si="15"/>
        <v>N/A</v>
      </c>
      <c r="G56" s="29" t="s">
        <v>1750</v>
      </c>
      <c r="H56" s="27" t="str">
        <f t="shared" si="16"/>
        <v>N/A</v>
      </c>
      <c r="I56" s="8" t="s">
        <v>1750</v>
      </c>
      <c r="J56" s="8" t="s">
        <v>1750</v>
      </c>
      <c r="K56" s="28" t="s">
        <v>734</v>
      </c>
      <c r="L56" s="105" t="str">
        <f t="shared" si="13"/>
        <v>N/A</v>
      </c>
    </row>
    <row r="57" spans="1:12" ht="25.5" x14ac:dyDescent="0.2">
      <c r="A57" s="128" t="s">
        <v>1130</v>
      </c>
      <c r="B57" s="22" t="s">
        <v>213</v>
      </c>
      <c r="C57" s="29">
        <v>148570.98214000001</v>
      </c>
      <c r="D57" s="27" t="str">
        <f t="shared" si="14"/>
        <v>N/A</v>
      </c>
      <c r="E57" s="29">
        <v>162172.20301</v>
      </c>
      <c r="F57" s="27" t="str">
        <f t="shared" si="15"/>
        <v>N/A</v>
      </c>
      <c r="G57" s="29">
        <v>238079.32143000001</v>
      </c>
      <c r="H57" s="27" t="str">
        <f t="shared" si="16"/>
        <v>N/A</v>
      </c>
      <c r="I57" s="8">
        <v>9.1549999999999994</v>
      </c>
      <c r="J57" s="8">
        <v>46.81</v>
      </c>
      <c r="K57" s="28" t="s">
        <v>734</v>
      </c>
      <c r="L57" s="105" t="str">
        <f t="shared" si="13"/>
        <v>No</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v>40531.332777000003</v>
      </c>
      <c r="H59" s="27" t="str">
        <f t="shared" si="16"/>
        <v>N/A</v>
      </c>
      <c r="I59" s="8" t="s">
        <v>1750</v>
      </c>
      <c r="J59" s="8" t="s">
        <v>1750</v>
      </c>
      <c r="K59" s="28" t="s">
        <v>734</v>
      </c>
      <c r="L59" s="105" t="str">
        <f t="shared" si="13"/>
        <v>N/A</v>
      </c>
    </row>
    <row r="60" spans="1:12" x14ac:dyDescent="0.2">
      <c r="A60" s="151" t="s">
        <v>356</v>
      </c>
      <c r="B60" s="22" t="s">
        <v>213</v>
      </c>
      <c r="C60" s="29">
        <v>2513211666</v>
      </c>
      <c r="D60" s="27" t="str">
        <f t="shared" si="14"/>
        <v>N/A</v>
      </c>
      <c r="E60" s="29">
        <v>2774222806</v>
      </c>
      <c r="F60" s="27" t="str">
        <f t="shared" si="15"/>
        <v>N/A</v>
      </c>
      <c r="G60" s="29">
        <v>3009450266</v>
      </c>
      <c r="H60" s="27" t="str">
        <f t="shared" si="16"/>
        <v>N/A</v>
      </c>
      <c r="I60" s="8">
        <v>10.39</v>
      </c>
      <c r="J60" s="8">
        <v>8.4789999999999992</v>
      </c>
      <c r="K60" s="28" t="s">
        <v>734</v>
      </c>
      <c r="L60" s="105" t="str">
        <f t="shared" ref="L60:L70" si="17">IF(J60="Div by 0", "N/A", IF(K60="N/A","N/A", IF(J60&gt;VALUE(MID(K60,1,2)), "No", IF(J60&lt;-1*VALUE(MID(K60,1,2)), "No", "Yes"))))</f>
        <v>Yes</v>
      </c>
    </row>
    <row r="61" spans="1:12" ht="25.5" x14ac:dyDescent="0.2">
      <c r="A61" s="128" t="s">
        <v>1133</v>
      </c>
      <c r="B61" s="22" t="s">
        <v>213</v>
      </c>
      <c r="C61" s="29">
        <v>39018735</v>
      </c>
      <c r="D61" s="27" t="str">
        <f t="shared" si="14"/>
        <v>N/A</v>
      </c>
      <c r="E61" s="29">
        <v>50724764</v>
      </c>
      <c r="F61" s="27" t="str">
        <f t="shared" si="15"/>
        <v>N/A</v>
      </c>
      <c r="G61" s="29">
        <v>4022444</v>
      </c>
      <c r="H61" s="27" t="str">
        <f t="shared" si="16"/>
        <v>N/A</v>
      </c>
      <c r="I61" s="8">
        <v>30</v>
      </c>
      <c r="J61" s="8">
        <v>-92.1</v>
      </c>
      <c r="K61" s="28" t="s">
        <v>734</v>
      </c>
      <c r="L61" s="105" t="str">
        <f t="shared" si="17"/>
        <v>No</v>
      </c>
    </row>
    <row r="62" spans="1:12" x14ac:dyDescent="0.2">
      <c r="A62" s="128" t="s">
        <v>1134</v>
      </c>
      <c r="B62" s="22" t="s">
        <v>213</v>
      </c>
      <c r="C62" s="29">
        <v>37619821</v>
      </c>
      <c r="D62" s="27" t="str">
        <f t="shared" si="14"/>
        <v>N/A</v>
      </c>
      <c r="E62" s="29">
        <v>35057507</v>
      </c>
      <c r="F62" s="27" t="str">
        <f t="shared" si="15"/>
        <v>N/A</v>
      </c>
      <c r="G62" s="29">
        <v>1020312</v>
      </c>
      <c r="H62" s="27" t="str">
        <f t="shared" si="16"/>
        <v>N/A</v>
      </c>
      <c r="I62" s="8">
        <v>-6.81</v>
      </c>
      <c r="J62" s="8">
        <v>-97.1</v>
      </c>
      <c r="K62" s="28" t="s">
        <v>734</v>
      </c>
      <c r="L62" s="105" t="str">
        <f t="shared" si="17"/>
        <v>No</v>
      </c>
    </row>
    <row r="63" spans="1:12" ht="25.5" x14ac:dyDescent="0.2">
      <c r="A63" s="128" t="s">
        <v>1135</v>
      </c>
      <c r="B63" s="22" t="s">
        <v>213</v>
      </c>
      <c r="C63" s="29">
        <v>87057649</v>
      </c>
      <c r="D63" s="27" t="str">
        <f t="shared" si="14"/>
        <v>N/A</v>
      </c>
      <c r="E63" s="29">
        <v>103121393</v>
      </c>
      <c r="F63" s="27" t="str">
        <f t="shared" si="15"/>
        <v>N/A</v>
      </c>
      <c r="G63" s="29">
        <v>2161775</v>
      </c>
      <c r="H63" s="27" t="str">
        <f t="shared" si="16"/>
        <v>N/A</v>
      </c>
      <c r="I63" s="8">
        <v>18.45</v>
      </c>
      <c r="J63" s="8">
        <v>-97.9</v>
      </c>
      <c r="K63" s="28" t="s">
        <v>734</v>
      </c>
      <c r="L63" s="105" t="str">
        <f t="shared" si="17"/>
        <v>No</v>
      </c>
    </row>
    <row r="64" spans="1:12" ht="25.5" x14ac:dyDescent="0.2">
      <c r="A64" s="128" t="s">
        <v>1136</v>
      </c>
      <c r="B64" s="22" t="s">
        <v>213</v>
      </c>
      <c r="C64" s="29">
        <v>0</v>
      </c>
      <c r="D64" s="27" t="str">
        <f t="shared" si="14"/>
        <v>N/A</v>
      </c>
      <c r="E64" s="29">
        <v>0</v>
      </c>
      <c r="F64" s="27" t="str">
        <f t="shared" si="15"/>
        <v>N/A</v>
      </c>
      <c r="G64" s="29">
        <v>0</v>
      </c>
      <c r="H64" s="27" t="str">
        <f t="shared" si="16"/>
        <v>N/A</v>
      </c>
      <c r="I64" s="8" t="s">
        <v>1750</v>
      </c>
      <c r="J64" s="8" t="s">
        <v>1750</v>
      </c>
      <c r="K64" s="28" t="s">
        <v>734</v>
      </c>
      <c r="L64" s="105" t="str">
        <f t="shared" si="17"/>
        <v>N/A</v>
      </c>
    </row>
    <row r="65" spans="1:12" ht="25.5" x14ac:dyDescent="0.2">
      <c r="A65" s="128" t="s">
        <v>1137</v>
      </c>
      <c r="B65" s="22" t="s">
        <v>213</v>
      </c>
      <c r="C65" s="29">
        <v>12286984</v>
      </c>
      <c r="D65" s="27" t="str">
        <f t="shared" si="14"/>
        <v>N/A</v>
      </c>
      <c r="E65" s="29">
        <v>11359361</v>
      </c>
      <c r="F65" s="27" t="str">
        <f t="shared" si="15"/>
        <v>N/A</v>
      </c>
      <c r="G65" s="29">
        <v>819059</v>
      </c>
      <c r="H65" s="27" t="str">
        <f t="shared" si="16"/>
        <v>N/A</v>
      </c>
      <c r="I65" s="8">
        <v>-7.55</v>
      </c>
      <c r="J65" s="8">
        <v>-92.8</v>
      </c>
      <c r="K65" s="28" t="s">
        <v>734</v>
      </c>
      <c r="L65" s="105" t="str">
        <f t="shared" si="17"/>
        <v>No</v>
      </c>
    </row>
    <row r="66" spans="1:12" ht="25.5" x14ac:dyDescent="0.2">
      <c r="A66" s="128" t="s">
        <v>1138</v>
      </c>
      <c r="B66" s="22" t="s">
        <v>213</v>
      </c>
      <c r="C66" s="29">
        <v>2337171619</v>
      </c>
      <c r="D66" s="27" t="str">
        <f t="shared" si="14"/>
        <v>N/A</v>
      </c>
      <c r="E66" s="29">
        <v>2573750314</v>
      </c>
      <c r="F66" s="27" t="str">
        <f t="shared" si="15"/>
        <v>N/A</v>
      </c>
      <c r="G66" s="29">
        <v>30373750</v>
      </c>
      <c r="H66" s="27" t="str">
        <f t="shared" si="16"/>
        <v>N/A</v>
      </c>
      <c r="I66" s="8">
        <v>10.119999999999999</v>
      </c>
      <c r="J66" s="8">
        <v>-98.8</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1750</v>
      </c>
      <c r="J67" s="8" t="s">
        <v>1750</v>
      </c>
      <c r="K67" s="28" t="s">
        <v>734</v>
      </c>
      <c r="L67" s="105" t="str">
        <f t="shared" si="17"/>
        <v>N/A</v>
      </c>
    </row>
    <row r="68" spans="1:12" ht="25.5" x14ac:dyDescent="0.2">
      <c r="A68" s="128" t="s">
        <v>1140</v>
      </c>
      <c r="B68" s="22" t="s">
        <v>213</v>
      </c>
      <c r="C68" s="29">
        <v>56858</v>
      </c>
      <c r="D68" s="27" t="str">
        <f t="shared" si="14"/>
        <v>N/A</v>
      </c>
      <c r="E68" s="29">
        <v>209467</v>
      </c>
      <c r="F68" s="27" t="str">
        <f t="shared" si="15"/>
        <v>N/A</v>
      </c>
      <c r="G68" s="29">
        <v>0</v>
      </c>
      <c r="H68" s="27" t="str">
        <f t="shared" si="16"/>
        <v>N/A</v>
      </c>
      <c r="I68" s="8">
        <v>268.39999999999998</v>
      </c>
      <c r="J68" s="8">
        <v>-100</v>
      </c>
      <c r="K68" s="28" t="s">
        <v>734</v>
      </c>
      <c r="L68" s="105" t="str">
        <f t="shared" si="17"/>
        <v>No</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2971052926</v>
      </c>
      <c r="H70" s="27" t="str">
        <f t="shared" si="16"/>
        <v>N/A</v>
      </c>
      <c r="I70" s="8" t="s">
        <v>1750</v>
      </c>
      <c r="J70" s="8" t="s">
        <v>1750</v>
      </c>
      <c r="K70" s="28" t="s">
        <v>734</v>
      </c>
      <c r="L70" s="105" t="str">
        <f t="shared" si="17"/>
        <v>N/A</v>
      </c>
    </row>
    <row r="71" spans="1:12" x14ac:dyDescent="0.2">
      <c r="A71" s="151" t="s">
        <v>1143</v>
      </c>
      <c r="B71" s="22" t="s">
        <v>213</v>
      </c>
      <c r="C71" s="29">
        <v>19626.186343000001</v>
      </c>
      <c r="D71" s="27" t="str">
        <f t="shared" si="14"/>
        <v>N/A</v>
      </c>
      <c r="E71" s="29">
        <v>20367.247675999999</v>
      </c>
      <c r="F71" s="27" t="str">
        <f t="shared" si="15"/>
        <v>N/A</v>
      </c>
      <c r="G71" s="29">
        <v>20889.385879000001</v>
      </c>
      <c r="H71" s="27" t="str">
        <f t="shared" si="16"/>
        <v>N/A</v>
      </c>
      <c r="I71" s="8">
        <v>3.7759999999999998</v>
      </c>
      <c r="J71" s="8">
        <v>2.5640000000000001</v>
      </c>
      <c r="K71" s="28" t="s">
        <v>734</v>
      </c>
      <c r="L71" s="105" t="str">
        <f t="shared" ref="L71:L81" si="18">IF(J71="Div by 0", "N/A", IF(K71="N/A","N/A", IF(J71&gt;VALUE(MID(K71,1,2)), "No", IF(J71&lt;-1*VALUE(MID(K71,1,2)), "No", "Yes"))))</f>
        <v>Yes</v>
      </c>
    </row>
    <row r="72" spans="1:12" ht="25.5" x14ac:dyDescent="0.2">
      <c r="A72" s="128" t="s">
        <v>1144</v>
      </c>
      <c r="B72" s="22" t="s">
        <v>213</v>
      </c>
      <c r="C72" s="29">
        <v>16217.263091999999</v>
      </c>
      <c r="D72" s="27" t="str">
        <f t="shared" si="14"/>
        <v>N/A</v>
      </c>
      <c r="E72" s="29">
        <v>12475.347761999999</v>
      </c>
      <c r="F72" s="27" t="str">
        <f t="shared" si="15"/>
        <v>N/A</v>
      </c>
      <c r="G72" s="29">
        <v>6048.7879698999996</v>
      </c>
      <c r="H72" s="27" t="str">
        <f t="shared" si="16"/>
        <v>N/A</v>
      </c>
      <c r="I72" s="8">
        <v>-23.1</v>
      </c>
      <c r="J72" s="8">
        <v>-51.5</v>
      </c>
      <c r="K72" s="28" t="s">
        <v>734</v>
      </c>
      <c r="L72" s="105" t="str">
        <f t="shared" si="18"/>
        <v>No</v>
      </c>
    </row>
    <row r="73" spans="1:12" ht="25.5" x14ac:dyDescent="0.2">
      <c r="A73" s="128" t="s">
        <v>1145</v>
      </c>
      <c r="B73" s="22" t="s">
        <v>213</v>
      </c>
      <c r="C73" s="29">
        <v>3502.1244646999999</v>
      </c>
      <c r="D73" s="27" t="str">
        <f t="shared" si="14"/>
        <v>N/A</v>
      </c>
      <c r="E73" s="29">
        <v>3311.3730991000002</v>
      </c>
      <c r="F73" s="27" t="str">
        <f t="shared" si="15"/>
        <v>N/A</v>
      </c>
      <c r="G73" s="29">
        <v>649.46658179999997</v>
      </c>
      <c r="H73" s="27" t="str">
        <f t="shared" si="16"/>
        <v>N/A</v>
      </c>
      <c r="I73" s="8">
        <v>-5.45</v>
      </c>
      <c r="J73" s="8">
        <v>-80.400000000000006</v>
      </c>
      <c r="K73" s="28" t="s">
        <v>734</v>
      </c>
      <c r="L73" s="105" t="str">
        <f t="shared" si="18"/>
        <v>No</v>
      </c>
    </row>
    <row r="74" spans="1:12" ht="25.5" x14ac:dyDescent="0.2">
      <c r="A74" s="128" t="s">
        <v>1146</v>
      </c>
      <c r="B74" s="22" t="s">
        <v>213</v>
      </c>
      <c r="C74" s="29">
        <v>31304.440489000001</v>
      </c>
      <c r="D74" s="27" t="str">
        <f t="shared" si="14"/>
        <v>N/A</v>
      </c>
      <c r="E74" s="29">
        <v>33470.104835999999</v>
      </c>
      <c r="F74" s="27" t="str">
        <f t="shared" si="15"/>
        <v>N/A</v>
      </c>
      <c r="G74" s="29">
        <v>9565.3761061999994</v>
      </c>
      <c r="H74" s="27" t="str">
        <f t="shared" si="16"/>
        <v>N/A</v>
      </c>
      <c r="I74" s="8">
        <v>6.9180000000000001</v>
      </c>
      <c r="J74" s="8">
        <v>-71.400000000000006</v>
      </c>
      <c r="K74" s="28" t="s">
        <v>734</v>
      </c>
      <c r="L74" s="105" t="str">
        <f t="shared" si="18"/>
        <v>No</v>
      </c>
    </row>
    <row r="75" spans="1:12" ht="25.5" x14ac:dyDescent="0.2">
      <c r="A75" s="128" t="s">
        <v>1147</v>
      </c>
      <c r="B75" s="22" t="s">
        <v>213</v>
      </c>
      <c r="C75" s="29" t="s">
        <v>1750</v>
      </c>
      <c r="D75" s="27" t="str">
        <f t="shared" si="14"/>
        <v>N/A</v>
      </c>
      <c r="E75" s="29" t="s">
        <v>1750</v>
      </c>
      <c r="F75" s="27" t="str">
        <f t="shared" si="15"/>
        <v>N/A</v>
      </c>
      <c r="G75" s="29" t="s">
        <v>1750</v>
      </c>
      <c r="H75" s="27" t="str">
        <f t="shared" si="16"/>
        <v>N/A</v>
      </c>
      <c r="I75" s="8" t="s">
        <v>1750</v>
      </c>
      <c r="J75" s="8" t="s">
        <v>1750</v>
      </c>
      <c r="K75" s="28" t="s">
        <v>734</v>
      </c>
      <c r="L75" s="105" t="str">
        <f t="shared" si="18"/>
        <v>N/A</v>
      </c>
    </row>
    <row r="76" spans="1:12" ht="25.5" x14ac:dyDescent="0.2">
      <c r="A76" s="128" t="s">
        <v>1148</v>
      </c>
      <c r="B76" s="22" t="s">
        <v>213</v>
      </c>
      <c r="C76" s="29">
        <v>5862.1106870000003</v>
      </c>
      <c r="D76" s="27" t="str">
        <f t="shared" si="14"/>
        <v>N/A</v>
      </c>
      <c r="E76" s="29">
        <v>5626.2313026000002</v>
      </c>
      <c r="F76" s="27" t="str">
        <f t="shared" si="15"/>
        <v>N/A</v>
      </c>
      <c r="G76" s="29">
        <v>2012.4299754000001</v>
      </c>
      <c r="H76" s="27" t="str">
        <f t="shared" si="16"/>
        <v>N/A</v>
      </c>
      <c r="I76" s="8">
        <v>-4.0199999999999996</v>
      </c>
      <c r="J76" s="8">
        <v>-64.2</v>
      </c>
      <c r="K76" s="28" t="s">
        <v>734</v>
      </c>
      <c r="L76" s="105" t="str">
        <f t="shared" si="18"/>
        <v>No</v>
      </c>
    </row>
    <row r="77" spans="1:12" ht="25.5" x14ac:dyDescent="0.2">
      <c r="A77" s="128" t="s">
        <v>1149</v>
      </c>
      <c r="B77" s="22" t="s">
        <v>213</v>
      </c>
      <c r="C77" s="29">
        <v>21263.058661999999</v>
      </c>
      <c r="D77" s="27" t="str">
        <f t="shared" si="14"/>
        <v>N/A</v>
      </c>
      <c r="E77" s="29">
        <v>22125.703329</v>
      </c>
      <c r="F77" s="27" t="str">
        <f t="shared" si="15"/>
        <v>N/A</v>
      </c>
      <c r="G77" s="29">
        <v>4811.3020751000004</v>
      </c>
      <c r="H77" s="27" t="str">
        <f t="shared" si="16"/>
        <v>N/A</v>
      </c>
      <c r="I77" s="8">
        <v>4.0570000000000004</v>
      </c>
      <c r="J77" s="8">
        <v>-78.3</v>
      </c>
      <c r="K77" s="28" t="s">
        <v>734</v>
      </c>
      <c r="L77" s="105" t="str">
        <f t="shared" si="18"/>
        <v>No</v>
      </c>
    </row>
    <row r="78" spans="1:12" ht="25.5" x14ac:dyDescent="0.2">
      <c r="A78" s="128" t="s">
        <v>1150</v>
      </c>
      <c r="B78" s="22" t="s">
        <v>213</v>
      </c>
      <c r="C78" s="29" t="s">
        <v>1750</v>
      </c>
      <c r="D78" s="27" t="str">
        <f t="shared" si="14"/>
        <v>N/A</v>
      </c>
      <c r="E78" s="29" t="s">
        <v>1750</v>
      </c>
      <c r="F78" s="27" t="str">
        <f t="shared" si="15"/>
        <v>N/A</v>
      </c>
      <c r="G78" s="29" t="s">
        <v>1750</v>
      </c>
      <c r="H78" s="27" t="str">
        <f t="shared" si="16"/>
        <v>N/A</v>
      </c>
      <c r="I78" s="8" t="s">
        <v>1750</v>
      </c>
      <c r="J78" s="8" t="s">
        <v>1750</v>
      </c>
      <c r="K78" s="28" t="s">
        <v>734</v>
      </c>
      <c r="L78" s="105" t="str">
        <f t="shared" si="18"/>
        <v>N/A</v>
      </c>
    </row>
    <row r="79" spans="1:12" ht="25.5" x14ac:dyDescent="0.2">
      <c r="A79" s="128" t="s">
        <v>1151</v>
      </c>
      <c r="B79" s="22" t="s">
        <v>213</v>
      </c>
      <c r="C79" s="29">
        <v>507.66071428999999</v>
      </c>
      <c r="D79" s="27" t="str">
        <f t="shared" si="14"/>
        <v>N/A</v>
      </c>
      <c r="E79" s="29">
        <v>1574.9398495999999</v>
      </c>
      <c r="F79" s="27" t="str">
        <f t="shared" si="15"/>
        <v>N/A</v>
      </c>
      <c r="G79" s="29">
        <v>0</v>
      </c>
      <c r="H79" s="27" t="str">
        <f t="shared" si="16"/>
        <v>N/A</v>
      </c>
      <c r="I79" s="8">
        <v>210.2</v>
      </c>
      <c r="J79" s="8">
        <v>-100</v>
      </c>
      <c r="K79" s="28" t="s">
        <v>734</v>
      </c>
      <c r="L79" s="105" t="str">
        <f t="shared" si="18"/>
        <v>No</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v>22031.299504999999</v>
      </c>
      <c r="H81" s="27" t="str">
        <f t="shared" si="16"/>
        <v>N/A</v>
      </c>
      <c r="I81" s="8" t="s">
        <v>1750</v>
      </c>
      <c r="J81" s="8" t="s">
        <v>1750</v>
      </c>
      <c r="K81" s="28" t="s">
        <v>734</v>
      </c>
      <c r="L81" s="105" t="str">
        <f t="shared" si="18"/>
        <v>N/A</v>
      </c>
    </row>
    <row r="82" spans="1:12" x14ac:dyDescent="0.2">
      <c r="A82" s="128" t="s">
        <v>357</v>
      </c>
      <c r="B82" s="22" t="s">
        <v>213</v>
      </c>
      <c r="C82" s="29">
        <v>2527948168</v>
      </c>
      <c r="D82" s="27" t="str">
        <f t="shared" si="14"/>
        <v>N/A</v>
      </c>
      <c r="E82" s="29">
        <v>2786211679</v>
      </c>
      <c r="F82" s="27" t="str">
        <f t="shared" si="15"/>
        <v>N/A</v>
      </c>
      <c r="G82" s="29">
        <v>3024252987</v>
      </c>
      <c r="H82" s="27" t="str">
        <f t="shared" si="16"/>
        <v>N/A</v>
      </c>
      <c r="I82" s="8">
        <v>10.220000000000001</v>
      </c>
      <c r="J82" s="8">
        <v>8.5440000000000005</v>
      </c>
      <c r="K82" s="28" t="s">
        <v>734</v>
      </c>
      <c r="L82" s="105" t="str">
        <f t="shared" ref="L82:L138" si="19">IF(J82="Div by 0", "N/A", IF(K82="N/A","N/A", IF(J82&gt;VALUE(MID(K82,1,2)), "No", IF(J82&lt;-1*VALUE(MID(K82,1,2)), "No", "Yes"))))</f>
        <v>Yes</v>
      </c>
    </row>
    <row r="83" spans="1:12" x14ac:dyDescent="0.2">
      <c r="A83" s="128" t="s">
        <v>363</v>
      </c>
      <c r="B83" s="22" t="s">
        <v>213</v>
      </c>
      <c r="C83" s="23">
        <v>120525</v>
      </c>
      <c r="D83" s="27" t="str">
        <f t="shared" ref="D83:D114" si="20">IF($B83="N/A","N/A",IF(C83&gt;10,"No",IF(C83&lt;-10,"No","Yes")))</f>
        <v>N/A</v>
      </c>
      <c r="E83" s="23">
        <v>126958</v>
      </c>
      <c r="F83" s="27" t="str">
        <f t="shared" ref="F83:F114" si="21">IF($B83="N/A","N/A",IF(E83&gt;10,"No",IF(E83&lt;-10,"No","Yes")))</f>
        <v>N/A</v>
      </c>
      <c r="G83" s="23">
        <v>130669</v>
      </c>
      <c r="H83" s="27" t="str">
        <f t="shared" ref="H83:H114" si="22">IF($B83="N/A","N/A",IF(G83&gt;10,"No",IF(G83&lt;-10,"No","Yes")))</f>
        <v>N/A</v>
      </c>
      <c r="I83" s="8">
        <v>5.3369999999999997</v>
      </c>
      <c r="J83" s="8">
        <v>2.923</v>
      </c>
      <c r="K83" s="28" t="s">
        <v>734</v>
      </c>
      <c r="L83" s="105" t="str">
        <f t="shared" si="19"/>
        <v>Yes</v>
      </c>
    </row>
    <row r="84" spans="1:12" x14ac:dyDescent="0.2">
      <c r="A84" s="128" t="s">
        <v>358</v>
      </c>
      <c r="B84" s="22" t="s">
        <v>213</v>
      </c>
      <c r="C84" s="29">
        <v>20974.471420999998</v>
      </c>
      <c r="D84" s="27" t="str">
        <f t="shared" si="20"/>
        <v>N/A</v>
      </c>
      <c r="E84" s="29">
        <v>21945.932347999998</v>
      </c>
      <c r="F84" s="27" t="str">
        <f t="shared" si="21"/>
        <v>N/A</v>
      </c>
      <c r="G84" s="29">
        <v>23144.379975</v>
      </c>
      <c r="H84" s="27" t="str">
        <f t="shared" si="22"/>
        <v>N/A</v>
      </c>
      <c r="I84" s="8">
        <v>4.6319999999999997</v>
      </c>
      <c r="J84" s="8">
        <v>5.4610000000000003</v>
      </c>
      <c r="K84" s="28" t="s">
        <v>734</v>
      </c>
      <c r="L84" s="105" t="str">
        <f t="shared" si="19"/>
        <v>Yes</v>
      </c>
    </row>
    <row r="85" spans="1:12" ht="25.5" x14ac:dyDescent="0.2">
      <c r="A85" s="128" t="s">
        <v>1154</v>
      </c>
      <c r="B85" s="22" t="s">
        <v>213</v>
      </c>
      <c r="C85" s="29">
        <v>25198553</v>
      </c>
      <c r="D85" s="27" t="str">
        <f t="shared" si="20"/>
        <v>N/A</v>
      </c>
      <c r="E85" s="29">
        <v>25765837</v>
      </c>
      <c r="F85" s="27" t="str">
        <f t="shared" si="21"/>
        <v>N/A</v>
      </c>
      <c r="G85" s="29">
        <v>19719180</v>
      </c>
      <c r="H85" s="27" t="str">
        <f t="shared" si="22"/>
        <v>N/A</v>
      </c>
      <c r="I85" s="8">
        <v>2.2509999999999999</v>
      </c>
      <c r="J85" s="8">
        <v>-23.5</v>
      </c>
      <c r="K85" s="28" t="s">
        <v>734</v>
      </c>
      <c r="L85" s="105" t="str">
        <f t="shared" si="19"/>
        <v>Yes</v>
      </c>
    </row>
    <row r="86" spans="1:12" x14ac:dyDescent="0.2">
      <c r="A86" s="128" t="s">
        <v>724</v>
      </c>
      <c r="B86" s="22" t="s">
        <v>213</v>
      </c>
      <c r="C86" s="23">
        <v>16996</v>
      </c>
      <c r="D86" s="27" t="str">
        <f t="shared" si="20"/>
        <v>N/A</v>
      </c>
      <c r="E86" s="23">
        <v>17733</v>
      </c>
      <c r="F86" s="27" t="str">
        <f t="shared" si="21"/>
        <v>N/A</v>
      </c>
      <c r="G86" s="23">
        <v>15154</v>
      </c>
      <c r="H86" s="27" t="str">
        <f t="shared" si="22"/>
        <v>N/A</v>
      </c>
      <c r="I86" s="8">
        <v>4.3360000000000003</v>
      </c>
      <c r="J86" s="8">
        <v>-14.5</v>
      </c>
      <c r="K86" s="28" t="s">
        <v>734</v>
      </c>
      <c r="L86" s="105" t="str">
        <f t="shared" si="19"/>
        <v>Yes</v>
      </c>
    </row>
    <row r="87" spans="1:12" ht="25.5" x14ac:dyDescent="0.2">
      <c r="A87" s="128" t="s">
        <v>1155</v>
      </c>
      <c r="B87" s="22" t="s">
        <v>213</v>
      </c>
      <c r="C87" s="29">
        <v>1482.6166745</v>
      </c>
      <c r="D87" s="27" t="str">
        <f t="shared" si="20"/>
        <v>N/A</v>
      </c>
      <c r="E87" s="29">
        <v>1452.9880449</v>
      </c>
      <c r="F87" s="27" t="str">
        <f t="shared" si="21"/>
        <v>N/A</v>
      </c>
      <c r="G87" s="29">
        <v>1301.2524745999999</v>
      </c>
      <c r="H87" s="27" t="str">
        <f t="shared" si="22"/>
        <v>N/A</v>
      </c>
      <c r="I87" s="8">
        <v>-2</v>
      </c>
      <c r="J87" s="8">
        <v>-10.4</v>
      </c>
      <c r="K87" s="28" t="s">
        <v>734</v>
      </c>
      <c r="L87" s="105" t="str">
        <f t="shared" si="19"/>
        <v>Yes</v>
      </c>
    </row>
    <row r="88" spans="1:12" ht="25.5" x14ac:dyDescent="0.2">
      <c r="A88" s="128" t="s">
        <v>1156</v>
      </c>
      <c r="B88" s="22" t="s">
        <v>213</v>
      </c>
      <c r="C88" s="29">
        <v>1166591657</v>
      </c>
      <c r="D88" s="27" t="str">
        <f t="shared" si="20"/>
        <v>N/A</v>
      </c>
      <c r="E88" s="29">
        <v>1301545099</v>
      </c>
      <c r="F88" s="27" t="str">
        <f t="shared" si="21"/>
        <v>N/A</v>
      </c>
      <c r="G88" s="29">
        <v>1455268998</v>
      </c>
      <c r="H88" s="27" t="str">
        <f t="shared" si="22"/>
        <v>N/A</v>
      </c>
      <c r="I88" s="8">
        <v>11.57</v>
      </c>
      <c r="J88" s="8">
        <v>11.81</v>
      </c>
      <c r="K88" s="28" t="s">
        <v>734</v>
      </c>
      <c r="L88" s="105" t="str">
        <f t="shared" si="19"/>
        <v>Yes</v>
      </c>
    </row>
    <row r="89" spans="1:12" x14ac:dyDescent="0.2">
      <c r="A89" s="128" t="s">
        <v>725</v>
      </c>
      <c r="B89" s="22" t="s">
        <v>213</v>
      </c>
      <c r="C89" s="23">
        <v>34739</v>
      </c>
      <c r="D89" s="27" t="str">
        <f t="shared" si="20"/>
        <v>N/A</v>
      </c>
      <c r="E89" s="23">
        <v>37161</v>
      </c>
      <c r="F89" s="27" t="str">
        <f t="shared" si="21"/>
        <v>N/A</v>
      </c>
      <c r="G89" s="23">
        <v>39602</v>
      </c>
      <c r="H89" s="27" t="str">
        <f t="shared" si="22"/>
        <v>N/A</v>
      </c>
      <c r="I89" s="8">
        <v>6.9720000000000004</v>
      </c>
      <c r="J89" s="8">
        <v>6.569</v>
      </c>
      <c r="K89" s="28" t="s">
        <v>734</v>
      </c>
      <c r="L89" s="105" t="str">
        <f t="shared" si="19"/>
        <v>Yes</v>
      </c>
    </row>
    <row r="90" spans="1:12" ht="25.5" x14ac:dyDescent="0.2">
      <c r="A90" s="128" t="s">
        <v>1157</v>
      </c>
      <c r="B90" s="22" t="s">
        <v>213</v>
      </c>
      <c r="C90" s="29">
        <v>33581.613085999998</v>
      </c>
      <c r="D90" s="27" t="str">
        <f t="shared" si="20"/>
        <v>N/A</v>
      </c>
      <c r="E90" s="29">
        <v>35024.490703000003</v>
      </c>
      <c r="F90" s="27" t="str">
        <f t="shared" si="21"/>
        <v>N/A</v>
      </c>
      <c r="G90" s="29">
        <v>36747.361193999997</v>
      </c>
      <c r="H90" s="27" t="str">
        <f t="shared" si="22"/>
        <v>N/A</v>
      </c>
      <c r="I90" s="8">
        <v>4.2969999999999997</v>
      </c>
      <c r="J90" s="8">
        <v>4.9189999999999996</v>
      </c>
      <c r="K90" s="28" t="s">
        <v>734</v>
      </c>
      <c r="L90" s="105" t="str">
        <f t="shared" si="19"/>
        <v>Yes</v>
      </c>
    </row>
    <row r="91" spans="1:12" ht="25.5" x14ac:dyDescent="0.2">
      <c r="A91" s="128" t="s">
        <v>1158</v>
      </c>
      <c r="B91" s="22" t="s">
        <v>213</v>
      </c>
      <c r="C91" s="29">
        <v>31350479</v>
      </c>
      <c r="D91" s="27" t="str">
        <f t="shared" si="20"/>
        <v>N/A</v>
      </c>
      <c r="E91" s="29">
        <v>30782221</v>
      </c>
      <c r="F91" s="27" t="str">
        <f t="shared" si="21"/>
        <v>N/A</v>
      </c>
      <c r="G91" s="29">
        <v>32042614</v>
      </c>
      <c r="H91" s="27" t="str">
        <f t="shared" si="22"/>
        <v>N/A</v>
      </c>
      <c r="I91" s="8">
        <v>-1.81</v>
      </c>
      <c r="J91" s="8">
        <v>4.0949999999999998</v>
      </c>
      <c r="K91" s="28" t="s">
        <v>734</v>
      </c>
      <c r="L91" s="105" t="str">
        <f t="shared" si="19"/>
        <v>Yes</v>
      </c>
    </row>
    <row r="92" spans="1:12" x14ac:dyDescent="0.2">
      <c r="A92" s="128" t="s">
        <v>726</v>
      </c>
      <c r="B92" s="22" t="s">
        <v>213</v>
      </c>
      <c r="C92" s="23">
        <v>3283</v>
      </c>
      <c r="D92" s="27" t="str">
        <f t="shared" si="20"/>
        <v>N/A</v>
      </c>
      <c r="E92" s="23">
        <v>3211</v>
      </c>
      <c r="F92" s="27" t="str">
        <f t="shared" si="21"/>
        <v>N/A</v>
      </c>
      <c r="G92" s="23">
        <v>3316</v>
      </c>
      <c r="H92" s="27" t="str">
        <f t="shared" si="22"/>
        <v>N/A</v>
      </c>
      <c r="I92" s="8">
        <v>-2.19</v>
      </c>
      <c r="J92" s="8">
        <v>3.27</v>
      </c>
      <c r="K92" s="28" t="s">
        <v>734</v>
      </c>
      <c r="L92" s="105" t="str">
        <f t="shared" si="19"/>
        <v>Yes</v>
      </c>
    </row>
    <row r="93" spans="1:12" ht="25.5" x14ac:dyDescent="0.2">
      <c r="A93" s="128" t="s">
        <v>1159</v>
      </c>
      <c r="B93" s="22" t="s">
        <v>213</v>
      </c>
      <c r="C93" s="29">
        <v>9549.3387146000005</v>
      </c>
      <c r="D93" s="27" t="str">
        <f t="shared" si="20"/>
        <v>N/A</v>
      </c>
      <c r="E93" s="29">
        <v>9586.4905013999996</v>
      </c>
      <c r="F93" s="27" t="str">
        <f t="shared" si="21"/>
        <v>N/A</v>
      </c>
      <c r="G93" s="29">
        <v>9663.0319662000002</v>
      </c>
      <c r="H93" s="27" t="str">
        <f t="shared" si="22"/>
        <v>N/A</v>
      </c>
      <c r="I93" s="8">
        <v>0.3891</v>
      </c>
      <c r="J93" s="8">
        <v>0.7984</v>
      </c>
      <c r="K93" s="28" t="s">
        <v>734</v>
      </c>
      <c r="L93" s="105" t="str">
        <f t="shared" si="19"/>
        <v>Yes</v>
      </c>
    </row>
    <row r="94" spans="1:12" x14ac:dyDescent="0.2">
      <c r="A94" s="128" t="s">
        <v>1160</v>
      </c>
      <c r="B94" s="22" t="s">
        <v>213</v>
      </c>
      <c r="C94" s="29">
        <v>431382688</v>
      </c>
      <c r="D94" s="27" t="str">
        <f t="shared" si="20"/>
        <v>N/A</v>
      </c>
      <c r="E94" s="29">
        <v>462086835</v>
      </c>
      <c r="F94" s="27" t="str">
        <f t="shared" si="21"/>
        <v>N/A</v>
      </c>
      <c r="G94" s="29">
        <v>498192451</v>
      </c>
      <c r="H94" s="27" t="str">
        <f t="shared" si="22"/>
        <v>N/A</v>
      </c>
      <c r="I94" s="8">
        <v>7.1180000000000003</v>
      </c>
      <c r="J94" s="8">
        <v>7.8140000000000001</v>
      </c>
      <c r="K94" s="28" t="s">
        <v>734</v>
      </c>
      <c r="L94" s="105" t="str">
        <f t="shared" si="19"/>
        <v>Yes</v>
      </c>
    </row>
    <row r="95" spans="1:12" x14ac:dyDescent="0.2">
      <c r="A95" s="128" t="s">
        <v>727</v>
      </c>
      <c r="B95" s="22" t="s">
        <v>213</v>
      </c>
      <c r="C95" s="23">
        <v>39295</v>
      </c>
      <c r="D95" s="27" t="str">
        <f t="shared" si="20"/>
        <v>N/A</v>
      </c>
      <c r="E95" s="23">
        <v>40939</v>
      </c>
      <c r="F95" s="27" t="str">
        <f t="shared" si="21"/>
        <v>N/A</v>
      </c>
      <c r="G95" s="23">
        <v>42992</v>
      </c>
      <c r="H95" s="27" t="str">
        <f t="shared" si="22"/>
        <v>N/A</v>
      </c>
      <c r="I95" s="8">
        <v>4.1840000000000002</v>
      </c>
      <c r="J95" s="8">
        <v>5.0149999999999997</v>
      </c>
      <c r="K95" s="28" t="s">
        <v>734</v>
      </c>
      <c r="L95" s="105" t="str">
        <f t="shared" si="19"/>
        <v>Yes</v>
      </c>
    </row>
    <row r="96" spans="1:12" x14ac:dyDescent="0.2">
      <c r="A96" s="128" t="s">
        <v>1161</v>
      </c>
      <c r="B96" s="22" t="s">
        <v>213</v>
      </c>
      <c r="C96" s="29">
        <v>10978.055426999999</v>
      </c>
      <c r="D96" s="27" t="str">
        <f t="shared" si="20"/>
        <v>N/A</v>
      </c>
      <c r="E96" s="29">
        <v>11287.203767000001</v>
      </c>
      <c r="F96" s="27" t="str">
        <f t="shared" si="21"/>
        <v>N/A</v>
      </c>
      <c r="G96" s="29">
        <v>11588.026865</v>
      </c>
      <c r="H96" s="27" t="str">
        <f t="shared" si="22"/>
        <v>N/A</v>
      </c>
      <c r="I96" s="8">
        <v>2.8159999999999998</v>
      </c>
      <c r="J96" s="8">
        <v>2.665</v>
      </c>
      <c r="K96" s="28" t="s">
        <v>734</v>
      </c>
      <c r="L96" s="105" t="str">
        <f t="shared" si="19"/>
        <v>Yes</v>
      </c>
    </row>
    <row r="97" spans="1:12" x14ac:dyDescent="0.2">
      <c r="A97" s="128" t="s">
        <v>1162</v>
      </c>
      <c r="B97" s="22" t="s">
        <v>213</v>
      </c>
      <c r="C97" s="29">
        <v>69380484</v>
      </c>
      <c r="D97" s="27" t="str">
        <f t="shared" si="20"/>
        <v>N/A</v>
      </c>
      <c r="E97" s="29">
        <v>80461550</v>
      </c>
      <c r="F97" s="27" t="str">
        <f t="shared" si="21"/>
        <v>N/A</v>
      </c>
      <c r="G97" s="29">
        <v>80819838</v>
      </c>
      <c r="H97" s="27" t="str">
        <f t="shared" si="22"/>
        <v>N/A</v>
      </c>
      <c r="I97" s="8">
        <v>15.97</v>
      </c>
      <c r="J97" s="8">
        <v>0.44529999999999997</v>
      </c>
      <c r="K97" s="28" t="s">
        <v>734</v>
      </c>
      <c r="L97" s="105" t="str">
        <f t="shared" si="19"/>
        <v>Yes</v>
      </c>
    </row>
    <row r="98" spans="1:12" x14ac:dyDescent="0.2">
      <c r="A98" s="128" t="s">
        <v>517</v>
      </c>
      <c r="B98" s="22" t="s">
        <v>213</v>
      </c>
      <c r="C98" s="23">
        <v>2930</v>
      </c>
      <c r="D98" s="27" t="str">
        <f t="shared" si="20"/>
        <v>N/A</v>
      </c>
      <c r="E98" s="23">
        <v>3888</v>
      </c>
      <c r="F98" s="27" t="str">
        <f t="shared" si="21"/>
        <v>N/A</v>
      </c>
      <c r="G98" s="23">
        <v>2223</v>
      </c>
      <c r="H98" s="27" t="str">
        <f t="shared" si="22"/>
        <v>N/A</v>
      </c>
      <c r="I98" s="8">
        <v>32.700000000000003</v>
      </c>
      <c r="J98" s="8">
        <v>-42.8</v>
      </c>
      <c r="K98" s="28" t="s">
        <v>734</v>
      </c>
      <c r="L98" s="105" t="str">
        <f t="shared" si="19"/>
        <v>No</v>
      </c>
    </row>
    <row r="99" spans="1:12" x14ac:dyDescent="0.2">
      <c r="A99" s="128" t="s">
        <v>1163</v>
      </c>
      <c r="B99" s="22" t="s">
        <v>213</v>
      </c>
      <c r="C99" s="29">
        <v>23679.346075000001</v>
      </c>
      <c r="D99" s="27" t="str">
        <f t="shared" si="20"/>
        <v>N/A</v>
      </c>
      <c r="E99" s="29">
        <v>20694.843107000001</v>
      </c>
      <c r="F99" s="27" t="str">
        <f t="shared" si="21"/>
        <v>N/A</v>
      </c>
      <c r="G99" s="29">
        <v>36356.202428999997</v>
      </c>
      <c r="H99" s="27" t="str">
        <f t="shared" si="22"/>
        <v>N/A</v>
      </c>
      <c r="I99" s="8">
        <v>-12.6</v>
      </c>
      <c r="J99" s="8">
        <v>75.680000000000007</v>
      </c>
      <c r="K99" s="28" t="s">
        <v>734</v>
      </c>
      <c r="L99" s="105" t="str">
        <f t="shared" si="19"/>
        <v>No</v>
      </c>
    </row>
    <row r="100" spans="1:12" ht="25.5" x14ac:dyDescent="0.2">
      <c r="A100" s="128" t="s">
        <v>1164</v>
      </c>
      <c r="B100" s="22" t="s">
        <v>213</v>
      </c>
      <c r="C100" s="29">
        <v>1340841</v>
      </c>
      <c r="D100" s="27" t="str">
        <f t="shared" si="20"/>
        <v>N/A</v>
      </c>
      <c r="E100" s="29">
        <v>1157054</v>
      </c>
      <c r="F100" s="27" t="str">
        <f t="shared" si="21"/>
        <v>N/A</v>
      </c>
      <c r="G100" s="29">
        <v>705716</v>
      </c>
      <c r="H100" s="27" t="str">
        <f t="shared" si="22"/>
        <v>N/A</v>
      </c>
      <c r="I100" s="8">
        <v>-13.7</v>
      </c>
      <c r="J100" s="8">
        <v>-39</v>
      </c>
      <c r="K100" s="28" t="s">
        <v>734</v>
      </c>
      <c r="L100" s="105" t="str">
        <f t="shared" si="19"/>
        <v>No</v>
      </c>
    </row>
    <row r="101" spans="1:12" x14ac:dyDescent="0.2">
      <c r="A101" s="128" t="s">
        <v>518</v>
      </c>
      <c r="B101" s="22" t="s">
        <v>213</v>
      </c>
      <c r="C101" s="23">
        <v>1920</v>
      </c>
      <c r="D101" s="27" t="str">
        <f t="shared" si="20"/>
        <v>N/A</v>
      </c>
      <c r="E101" s="23">
        <v>1878</v>
      </c>
      <c r="F101" s="27" t="str">
        <f t="shared" si="21"/>
        <v>N/A</v>
      </c>
      <c r="G101" s="23">
        <v>1406</v>
      </c>
      <c r="H101" s="27" t="str">
        <f t="shared" si="22"/>
        <v>N/A</v>
      </c>
      <c r="I101" s="8">
        <v>-2.19</v>
      </c>
      <c r="J101" s="8">
        <v>-25.1</v>
      </c>
      <c r="K101" s="28" t="s">
        <v>734</v>
      </c>
      <c r="L101" s="105" t="str">
        <f t="shared" si="19"/>
        <v>Yes</v>
      </c>
    </row>
    <row r="102" spans="1:12" ht="25.5" x14ac:dyDescent="0.2">
      <c r="A102" s="128" t="s">
        <v>1165</v>
      </c>
      <c r="B102" s="22" t="s">
        <v>213</v>
      </c>
      <c r="C102" s="29">
        <v>698.35468749999995</v>
      </c>
      <c r="D102" s="27" t="str">
        <f t="shared" si="20"/>
        <v>N/A</v>
      </c>
      <c r="E102" s="29">
        <v>616.10969116000001</v>
      </c>
      <c r="F102" s="27" t="str">
        <f t="shared" si="21"/>
        <v>N/A</v>
      </c>
      <c r="G102" s="29">
        <v>501.93172119000002</v>
      </c>
      <c r="H102" s="27" t="str">
        <f t="shared" si="22"/>
        <v>N/A</v>
      </c>
      <c r="I102" s="8">
        <v>-11.8</v>
      </c>
      <c r="J102" s="8">
        <v>-18.5</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48854172</v>
      </c>
      <c r="D106" s="27" t="str">
        <f t="shared" si="20"/>
        <v>N/A</v>
      </c>
      <c r="E106" s="29">
        <v>54800371</v>
      </c>
      <c r="F106" s="27" t="str">
        <f t="shared" si="21"/>
        <v>N/A</v>
      </c>
      <c r="G106" s="29">
        <v>58831624</v>
      </c>
      <c r="H106" s="27" t="str">
        <f t="shared" si="22"/>
        <v>N/A</v>
      </c>
      <c r="I106" s="8">
        <v>12.17</v>
      </c>
      <c r="J106" s="8">
        <v>7.3559999999999999</v>
      </c>
      <c r="K106" s="28" t="s">
        <v>734</v>
      </c>
      <c r="L106" s="105" t="str">
        <f t="shared" si="19"/>
        <v>Yes</v>
      </c>
    </row>
    <row r="107" spans="1:12" x14ac:dyDescent="0.2">
      <c r="A107" s="128" t="s">
        <v>520</v>
      </c>
      <c r="B107" s="22" t="s">
        <v>213</v>
      </c>
      <c r="C107" s="23">
        <v>6319</v>
      </c>
      <c r="D107" s="27" t="str">
        <f t="shared" si="20"/>
        <v>N/A</v>
      </c>
      <c r="E107" s="23">
        <v>6269</v>
      </c>
      <c r="F107" s="27" t="str">
        <f t="shared" si="21"/>
        <v>N/A</v>
      </c>
      <c r="G107" s="23">
        <v>6313</v>
      </c>
      <c r="H107" s="27" t="str">
        <f t="shared" si="22"/>
        <v>N/A</v>
      </c>
      <c r="I107" s="8">
        <v>-0.79100000000000004</v>
      </c>
      <c r="J107" s="8">
        <v>0.70189999999999997</v>
      </c>
      <c r="K107" s="28" t="s">
        <v>734</v>
      </c>
      <c r="L107" s="105" t="str">
        <f t="shared" si="19"/>
        <v>Yes</v>
      </c>
    </row>
    <row r="108" spans="1:12" ht="25.5" x14ac:dyDescent="0.2">
      <c r="A108" s="128" t="s">
        <v>1169</v>
      </c>
      <c r="B108" s="22" t="s">
        <v>213</v>
      </c>
      <c r="C108" s="29">
        <v>7731.3138154999997</v>
      </c>
      <c r="D108" s="27" t="str">
        <f t="shared" si="20"/>
        <v>N/A</v>
      </c>
      <c r="E108" s="29">
        <v>8741.4852449000009</v>
      </c>
      <c r="F108" s="27" t="str">
        <f t="shared" si="21"/>
        <v>N/A</v>
      </c>
      <c r="G108" s="29">
        <v>9319.1230794000003</v>
      </c>
      <c r="H108" s="27" t="str">
        <f t="shared" si="22"/>
        <v>N/A</v>
      </c>
      <c r="I108" s="8">
        <v>13.07</v>
      </c>
      <c r="J108" s="8">
        <v>6.6079999999999997</v>
      </c>
      <c r="K108" s="28" t="s">
        <v>734</v>
      </c>
      <c r="L108" s="105" t="str">
        <f t="shared" si="19"/>
        <v>Yes</v>
      </c>
    </row>
    <row r="109" spans="1:12" ht="25.5" x14ac:dyDescent="0.2">
      <c r="A109" s="128" t="s">
        <v>1170</v>
      </c>
      <c r="B109" s="22" t="s">
        <v>213</v>
      </c>
      <c r="C109" s="29">
        <v>132800089</v>
      </c>
      <c r="D109" s="27" t="str">
        <f t="shared" si="20"/>
        <v>N/A</v>
      </c>
      <c r="E109" s="29">
        <v>148947260</v>
      </c>
      <c r="F109" s="27" t="str">
        <f t="shared" si="21"/>
        <v>N/A</v>
      </c>
      <c r="G109" s="29">
        <v>166528576</v>
      </c>
      <c r="H109" s="27" t="str">
        <f t="shared" si="22"/>
        <v>N/A</v>
      </c>
      <c r="I109" s="8">
        <v>12.16</v>
      </c>
      <c r="J109" s="8">
        <v>11.8</v>
      </c>
      <c r="K109" s="28" t="s">
        <v>734</v>
      </c>
      <c r="L109" s="105" t="str">
        <f t="shared" si="19"/>
        <v>Yes</v>
      </c>
    </row>
    <row r="110" spans="1:12" x14ac:dyDescent="0.2">
      <c r="A110" s="128" t="s">
        <v>521</v>
      </c>
      <c r="B110" s="22" t="s">
        <v>213</v>
      </c>
      <c r="C110" s="23">
        <v>38635</v>
      </c>
      <c r="D110" s="27" t="str">
        <f t="shared" si="20"/>
        <v>N/A</v>
      </c>
      <c r="E110" s="23">
        <v>40415</v>
      </c>
      <c r="F110" s="27" t="str">
        <f t="shared" si="21"/>
        <v>N/A</v>
      </c>
      <c r="G110" s="23">
        <v>43277</v>
      </c>
      <c r="H110" s="27" t="str">
        <f t="shared" si="22"/>
        <v>N/A</v>
      </c>
      <c r="I110" s="8">
        <v>4.6070000000000002</v>
      </c>
      <c r="J110" s="8">
        <v>7.0819999999999999</v>
      </c>
      <c r="K110" s="28" t="s">
        <v>734</v>
      </c>
      <c r="L110" s="105" t="str">
        <f t="shared" si="19"/>
        <v>Yes</v>
      </c>
    </row>
    <row r="111" spans="1:12" ht="25.5" x14ac:dyDescent="0.2">
      <c r="A111" s="128" t="s">
        <v>1171</v>
      </c>
      <c r="B111" s="22" t="s">
        <v>213</v>
      </c>
      <c r="C111" s="29">
        <v>3437.3000906000002</v>
      </c>
      <c r="D111" s="27" t="str">
        <f t="shared" si="20"/>
        <v>N/A</v>
      </c>
      <c r="E111" s="29">
        <v>3685.4450080000001</v>
      </c>
      <c r="F111" s="27" t="str">
        <f t="shared" si="21"/>
        <v>N/A</v>
      </c>
      <c r="G111" s="29">
        <v>3847.9694988000001</v>
      </c>
      <c r="H111" s="27" t="str">
        <f t="shared" si="22"/>
        <v>N/A</v>
      </c>
      <c r="I111" s="8">
        <v>7.2190000000000003</v>
      </c>
      <c r="J111" s="8">
        <v>4.41</v>
      </c>
      <c r="K111" s="28" t="s">
        <v>734</v>
      </c>
      <c r="L111" s="105" t="str">
        <f t="shared" si="19"/>
        <v>Yes</v>
      </c>
    </row>
    <row r="112" spans="1:12" ht="25.5" x14ac:dyDescent="0.2">
      <c r="A112" s="128" t="s">
        <v>1172</v>
      </c>
      <c r="B112" s="22" t="s">
        <v>213</v>
      </c>
      <c r="C112" s="29">
        <v>303461443</v>
      </c>
      <c r="D112" s="27" t="str">
        <f t="shared" si="20"/>
        <v>N/A</v>
      </c>
      <c r="E112" s="29">
        <v>337716054</v>
      </c>
      <c r="F112" s="27" t="str">
        <f t="shared" si="21"/>
        <v>N/A</v>
      </c>
      <c r="G112" s="29">
        <v>358330838</v>
      </c>
      <c r="H112" s="27" t="str">
        <f t="shared" si="22"/>
        <v>N/A</v>
      </c>
      <c r="I112" s="8">
        <v>11.29</v>
      </c>
      <c r="J112" s="8">
        <v>6.1040000000000001</v>
      </c>
      <c r="K112" s="28" t="s">
        <v>734</v>
      </c>
      <c r="L112" s="105" t="str">
        <f t="shared" si="19"/>
        <v>Yes</v>
      </c>
    </row>
    <row r="113" spans="1:12" ht="25.5" x14ac:dyDescent="0.2">
      <c r="A113" s="128" t="s">
        <v>522</v>
      </c>
      <c r="B113" s="22" t="s">
        <v>213</v>
      </c>
      <c r="C113" s="23">
        <v>27085</v>
      </c>
      <c r="D113" s="27" t="str">
        <f t="shared" si="20"/>
        <v>N/A</v>
      </c>
      <c r="E113" s="23">
        <v>28812</v>
      </c>
      <c r="F113" s="27" t="str">
        <f t="shared" si="21"/>
        <v>N/A</v>
      </c>
      <c r="G113" s="23">
        <v>29760</v>
      </c>
      <c r="H113" s="27" t="str">
        <f t="shared" si="22"/>
        <v>N/A</v>
      </c>
      <c r="I113" s="8">
        <v>6.3760000000000003</v>
      </c>
      <c r="J113" s="8">
        <v>3.29</v>
      </c>
      <c r="K113" s="28" t="s">
        <v>734</v>
      </c>
      <c r="L113" s="105" t="str">
        <f t="shared" si="19"/>
        <v>Yes</v>
      </c>
    </row>
    <row r="114" spans="1:12" ht="25.5" x14ac:dyDescent="0.2">
      <c r="A114" s="128" t="s">
        <v>1173</v>
      </c>
      <c r="B114" s="22" t="s">
        <v>213</v>
      </c>
      <c r="C114" s="29">
        <v>11204.040724</v>
      </c>
      <c r="D114" s="27" t="str">
        <f t="shared" si="20"/>
        <v>N/A</v>
      </c>
      <c r="E114" s="29">
        <v>11721.367972</v>
      </c>
      <c r="F114" s="27" t="str">
        <f t="shared" si="21"/>
        <v>N/A</v>
      </c>
      <c r="G114" s="29">
        <v>12040.686761000001</v>
      </c>
      <c r="H114" s="27" t="str">
        <f t="shared" si="22"/>
        <v>N/A</v>
      </c>
      <c r="I114" s="8">
        <v>4.617</v>
      </c>
      <c r="J114" s="8">
        <v>2.7240000000000002</v>
      </c>
      <c r="K114" s="28" t="s">
        <v>734</v>
      </c>
      <c r="L114" s="105" t="str">
        <f t="shared" si="19"/>
        <v>Yes</v>
      </c>
    </row>
    <row r="115" spans="1:12" ht="25.5" x14ac:dyDescent="0.2">
      <c r="A115" s="128" t="s">
        <v>1174</v>
      </c>
      <c r="B115" s="22" t="s">
        <v>213</v>
      </c>
      <c r="C115" s="29">
        <v>8034141</v>
      </c>
      <c r="D115" s="27" t="str">
        <f t="shared" ref="D115:D146" si="23">IF($B115="N/A","N/A",IF(C115&gt;10,"No",IF(C115&lt;-10,"No","Yes")))</f>
        <v>N/A</v>
      </c>
      <c r="E115" s="29">
        <v>8722791</v>
      </c>
      <c r="F115" s="27" t="str">
        <f t="shared" ref="F115:F146" si="24">IF($B115="N/A","N/A",IF(E115&gt;10,"No",IF(E115&lt;-10,"No","Yes")))</f>
        <v>N/A</v>
      </c>
      <c r="G115" s="29">
        <v>10433994</v>
      </c>
      <c r="H115" s="27" t="str">
        <f t="shared" ref="H115:H146" si="25">IF($B115="N/A","N/A",IF(G115&gt;10,"No",IF(G115&lt;-10,"No","Yes")))</f>
        <v>N/A</v>
      </c>
      <c r="I115" s="8">
        <v>8.5719999999999992</v>
      </c>
      <c r="J115" s="8">
        <v>19.62</v>
      </c>
      <c r="K115" s="28" t="s">
        <v>734</v>
      </c>
      <c r="L115" s="105" t="str">
        <f t="shared" si="19"/>
        <v>Yes</v>
      </c>
    </row>
    <row r="116" spans="1:12" ht="25.5" x14ac:dyDescent="0.2">
      <c r="A116" s="128" t="s">
        <v>523</v>
      </c>
      <c r="B116" s="22" t="s">
        <v>213</v>
      </c>
      <c r="C116" s="23">
        <v>3863</v>
      </c>
      <c r="D116" s="27" t="str">
        <f t="shared" si="23"/>
        <v>N/A</v>
      </c>
      <c r="E116" s="23">
        <v>3948</v>
      </c>
      <c r="F116" s="27" t="str">
        <f t="shared" si="24"/>
        <v>N/A</v>
      </c>
      <c r="G116" s="23">
        <v>3364</v>
      </c>
      <c r="H116" s="27" t="str">
        <f t="shared" si="25"/>
        <v>N/A</v>
      </c>
      <c r="I116" s="8">
        <v>2.2000000000000002</v>
      </c>
      <c r="J116" s="8">
        <v>-14.8</v>
      </c>
      <c r="K116" s="28" t="s">
        <v>734</v>
      </c>
      <c r="L116" s="105" t="str">
        <f t="shared" si="19"/>
        <v>Yes</v>
      </c>
    </row>
    <row r="117" spans="1:12" ht="25.5" x14ac:dyDescent="0.2">
      <c r="A117" s="128" t="s">
        <v>1175</v>
      </c>
      <c r="B117" s="22" t="s">
        <v>213</v>
      </c>
      <c r="C117" s="29">
        <v>2079.7672793000002</v>
      </c>
      <c r="D117" s="27" t="str">
        <f t="shared" si="23"/>
        <v>N/A</v>
      </c>
      <c r="E117" s="29">
        <v>2209.4202128000002</v>
      </c>
      <c r="F117" s="27" t="str">
        <f t="shared" si="24"/>
        <v>N/A</v>
      </c>
      <c r="G117" s="29">
        <v>3101.6629013000002</v>
      </c>
      <c r="H117" s="27" t="str">
        <f t="shared" si="25"/>
        <v>N/A</v>
      </c>
      <c r="I117" s="8">
        <v>6.234</v>
      </c>
      <c r="J117" s="8">
        <v>40.380000000000003</v>
      </c>
      <c r="K117" s="28" t="s">
        <v>734</v>
      </c>
      <c r="L117" s="105" t="str">
        <f t="shared" si="19"/>
        <v>No</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1750</v>
      </c>
      <c r="J118" s="8" t="s">
        <v>1750</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1750</v>
      </c>
      <c r="J119" s="8" t="s">
        <v>1750</v>
      </c>
      <c r="K119" s="28" t="s">
        <v>734</v>
      </c>
      <c r="L119" s="105" t="str">
        <f t="shared" si="19"/>
        <v>N/A</v>
      </c>
    </row>
    <row r="120" spans="1:12" ht="25.5" x14ac:dyDescent="0.2">
      <c r="A120" s="128" t="s">
        <v>1177</v>
      </c>
      <c r="B120" s="22" t="s">
        <v>213</v>
      </c>
      <c r="C120" s="29" t="s">
        <v>1750</v>
      </c>
      <c r="D120" s="27" t="str">
        <f t="shared" si="23"/>
        <v>N/A</v>
      </c>
      <c r="E120" s="29" t="s">
        <v>1750</v>
      </c>
      <c r="F120" s="27" t="str">
        <f t="shared" si="24"/>
        <v>N/A</v>
      </c>
      <c r="G120" s="29" t="s">
        <v>1750</v>
      </c>
      <c r="H120" s="27" t="str">
        <f t="shared" si="25"/>
        <v>N/A</v>
      </c>
      <c r="I120" s="8" t="s">
        <v>1750</v>
      </c>
      <c r="J120" s="8" t="s">
        <v>1750</v>
      </c>
      <c r="K120" s="28" t="s">
        <v>734</v>
      </c>
      <c r="L120" s="105" t="str">
        <f t="shared" si="19"/>
        <v>N/A</v>
      </c>
    </row>
    <row r="121" spans="1:12" ht="25.5" x14ac:dyDescent="0.2">
      <c r="A121" s="128" t="s">
        <v>1178</v>
      </c>
      <c r="B121" s="22" t="s">
        <v>213</v>
      </c>
      <c r="C121" s="29">
        <v>44570377</v>
      </c>
      <c r="D121" s="27" t="str">
        <f t="shared" si="23"/>
        <v>N/A</v>
      </c>
      <c r="E121" s="29">
        <v>47171851</v>
      </c>
      <c r="F121" s="27" t="str">
        <f t="shared" si="24"/>
        <v>N/A</v>
      </c>
      <c r="G121" s="29">
        <v>50188840</v>
      </c>
      <c r="H121" s="27" t="str">
        <f t="shared" si="25"/>
        <v>N/A</v>
      </c>
      <c r="I121" s="8">
        <v>5.8369999999999997</v>
      </c>
      <c r="J121" s="8">
        <v>6.3959999999999999</v>
      </c>
      <c r="K121" s="28" t="s">
        <v>734</v>
      </c>
      <c r="L121" s="105" t="str">
        <f t="shared" si="19"/>
        <v>Yes</v>
      </c>
    </row>
    <row r="122" spans="1:12" x14ac:dyDescent="0.2">
      <c r="A122" s="128" t="s">
        <v>525</v>
      </c>
      <c r="B122" s="22" t="s">
        <v>213</v>
      </c>
      <c r="C122" s="23">
        <v>8389</v>
      </c>
      <c r="D122" s="27" t="str">
        <f t="shared" si="23"/>
        <v>N/A</v>
      </c>
      <c r="E122" s="23">
        <v>8816</v>
      </c>
      <c r="F122" s="27" t="str">
        <f t="shared" si="24"/>
        <v>N/A</v>
      </c>
      <c r="G122" s="23">
        <v>8793</v>
      </c>
      <c r="H122" s="27" t="str">
        <f t="shared" si="25"/>
        <v>N/A</v>
      </c>
      <c r="I122" s="8">
        <v>5.09</v>
      </c>
      <c r="J122" s="8">
        <v>-0.26100000000000001</v>
      </c>
      <c r="K122" s="28" t="s">
        <v>734</v>
      </c>
      <c r="L122" s="105" t="str">
        <f t="shared" si="19"/>
        <v>Yes</v>
      </c>
    </row>
    <row r="123" spans="1:12" ht="25.5" x14ac:dyDescent="0.2">
      <c r="A123" s="128" t="s">
        <v>1179</v>
      </c>
      <c r="B123" s="22" t="s">
        <v>213</v>
      </c>
      <c r="C123" s="29">
        <v>5312.9547026</v>
      </c>
      <c r="D123" s="27" t="str">
        <f t="shared" si="23"/>
        <v>N/A</v>
      </c>
      <c r="E123" s="29">
        <v>5350.7090516999997</v>
      </c>
      <c r="F123" s="27" t="str">
        <f t="shared" si="24"/>
        <v>N/A</v>
      </c>
      <c r="G123" s="29">
        <v>5707.8175822000003</v>
      </c>
      <c r="H123" s="27" t="str">
        <f t="shared" si="25"/>
        <v>N/A</v>
      </c>
      <c r="I123" s="8">
        <v>0.71060000000000001</v>
      </c>
      <c r="J123" s="8">
        <v>6.6740000000000004</v>
      </c>
      <c r="K123" s="28" t="s">
        <v>734</v>
      </c>
      <c r="L123" s="105" t="str">
        <f t="shared" si="19"/>
        <v>Yes</v>
      </c>
    </row>
    <row r="124" spans="1:12" ht="25.5" x14ac:dyDescent="0.2">
      <c r="A124" s="128" t="s">
        <v>1180</v>
      </c>
      <c r="B124" s="22" t="s">
        <v>213</v>
      </c>
      <c r="C124" s="29">
        <v>9352351</v>
      </c>
      <c r="D124" s="27" t="str">
        <f t="shared" si="23"/>
        <v>N/A</v>
      </c>
      <c r="E124" s="29">
        <v>9787899</v>
      </c>
      <c r="F124" s="27" t="str">
        <f t="shared" si="24"/>
        <v>N/A</v>
      </c>
      <c r="G124" s="29">
        <v>10155120</v>
      </c>
      <c r="H124" s="27" t="str">
        <f t="shared" si="25"/>
        <v>N/A</v>
      </c>
      <c r="I124" s="8">
        <v>4.657</v>
      </c>
      <c r="J124" s="8">
        <v>3.7519999999999998</v>
      </c>
      <c r="K124" s="28" t="s">
        <v>734</v>
      </c>
      <c r="L124" s="105" t="str">
        <f t="shared" si="19"/>
        <v>Yes</v>
      </c>
    </row>
    <row r="125" spans="1:12" ht="25.5" x14ac:dyDescent="0.2">
      <c r="A125" s="128" t="s">
        <v>526</v>
      </c>
      <c r="B125" s="22" t="s">
        <v>213</v>
      </c>
      <c r="C125" s="23">
        <v>13035</v>
      </c>
      <c r="D125" s="27" t="str">
        <f t="shared" si="23"/>
        <v>N/A</v>
      </c>
      <c r="E125" s="23">
        <v>13595</v>
      </c>
      <c r="F125" s="27" t="str">
        <f t="shared" si="24"/>
        <v>N/A</v>
      </c>
      <c r="G125" s="23">
        <v>11466</v>
      </c>
      <c r="H125" s="27" t="str">
        <f t="shared" si="25"/>
        <v>N/A</v>
      </c>
      <c r="I125" s="8">
        <v>4.2960000000000003</v>
      </c>
      <c r="J125" s="8">
        <v>-15.7</v>
      </c>
      <c r="K125" s="28" t="s">
        <v>734</v>
      </c>
      <c r="L125" s="105" t="str">
        <f t="shared" si="19"/>
        <v>Yes</v>
      </c>
    </row>
    <row r="126" spans="1:12" ht="25.5" x14ac:dyDescent="0.2">
      <c r="A126" s="128" t="s">
        <v>1181</v>
      </c>
      <c r="B126" s="22" t="s">
        <v>213</v>
      </c>
      <c r="C126" s="29">
        <v>717.47993862999999</v>
      </c>
      <c r="D126" s="27" t="str">
        <f t="shared" si="23"/>
        <v>N/A</v>
      </c>
      <c r="E126" s="29">
        <v>719.96314821999999</v>
      </c>
      <c r="F126" s="27" t="str">
        <f t="shared" si="24"/>
        <v>N/A</v>
      </c>
      <c r="G126" s="29">
        <v>885.67242281999995</v>
      </c>
      <c r="H126" s="27" t="str">
        <f t="shared" si="25"/>
        <v>N/A</v>
      </c>
      <c r="I126" s="8">
        <v>0.34610000000000002</v>
      </c>
      <c r="J126" s="8">
        <v>23.02</v>
      </c>
      <c r="K126" s="28" t="s">
        <v>734</v>
      </c>
      <c r="L126" s="105" t="str">
        <f t="shared" si="19"/>
        <v>Yes</v>
      </c>
    </row>
    <row r="127" spans="1:12" ht="25.5" x14ac:dyDescent="0.2">
      <c r="A127" s="128" t="s">
        <v>1182</v>
      </c>
      <c r="B127" s="22" t="s">
        <v>213</v>
      </c>
      <c r="C127" s="29">
        <v>147527784</v>
      </c>
      <c r="D127" s="27" t="str">
        <f t="shared" si="23"/>
        <v>N/A</v>
      </c>
      <c r="E127" s="29">
        <v>163285155</v>
      </c>
      <c r="F127" s="27" t="str">
        <f t="shared" si="24"/>
        <v>N/A</v>
      </c>
      <c r="G127" s="29">
        <v>175329475</v>
      </c>
      <c r="H127" s="27" t="str">
        <f t="shared" si="25"/>
        <v>N/A</v>
      </c>
      <c r="I127" s="8">
        <v>10.68</v>
      </c>
      <c r="J127" s="8">
        <v>7.3760000000000003</v>
      </c>
      <c r="K127" s="28" t="s">
        <v>734</v>
      </c>
      <c r="L127" s="105" t="str">
        <f t="shared" si="19"/>
        <v>Yes</v>
      </c>
    </row>
    <row r="128" spans="1:12" x14ac:dyDescent="0.2">
      <c r="A128" s="128" t="s">
        <v>527</v>
      </c>
      <c r="B128" s="22" t="s">
        <v>213</v>
      </c>
      <c r="C128" s="23">
        <v>46239</v>
      </c>
      <c r="D128" s="27" t="str">
        <f t="shared" si="23"/>
        <v>N/A</v>
      </c>
      <c r="E128" s="23">
        <v>48524</v>
      </c>
      <c r="F128" s="27" t="str">
        <f t="shared" si="24"/>
        <v>N/A</v>
      </c>
      <c r="G128" s="23">
        <v>49633</v>
      </c>
      <c r="H128" s="27" t="str">
        <f t="shared" si="25"/>
        <v>N/A</v>
      </c>
      <c r="I128" s="8">
        <v>4.9420000000000002</v>
      </c>
      <c r="J128" s="8">
        <v>2.2850000000000001</v>
      </c>
      <c r="K128" s="28" t="s">
        <v>734</v>
      </c>
      <c r="L128" s="105" t="str">
        <f t="shared" si="19"/>
        <v>Yes</v>
      </c>
    </row>
    <row r="129" spans="1:12" ht="25.5" x14ac:dyDescent="0.2">
      <c r="A129" s="128" t="s">
        <v>1183</v>
      </c>
      <c r="B129" s="22" t="s">
        <v>213</v>
      </c>
      <c r="C129" s="29">
        <v>3190.5487575000002</v>
      </c>
      <c r="D129" s="27" t="str">
        <f t="shared" si="23"/>
        <v>N/A</v>
      </c>
      <c r="E129" s="29">
        <v>3365.0390527999998</v>
      </c>
      <c r="F129" s="27" t="str">
        <f t="shared" si="24"/>
        <v>N/A</v>
      </c>
      <c r="G129" s="29">
        <v>3532.5181834999999</v>
      </c>
      <c r="H129" s="27" t="str">
        <f t="shared" si="25"/>
        <v>N/A</v>
      </c>
      <c r="I129" s="8">
        <v>5.4690000000000003</v>
      </c>
      <c r="J129" s="8">
        <v>4.9770000000000003</v>
      </c>
      <c r="K129" s="28" t="s">
        <v>734</v>
      </c>
      <c r="L129" s="105" t="str">
        <f t="shared" si="19"/>
        <v>Yes</v>
      </c>
    </row>
    <row r="130" spans="1:12" ht="25.5" x14ac:dyDescent="0.2">
      <c r="A130" s="128" t="s">
        <v>1184</v>
      </c>
      <c r="B130" s="22" t="s">
        <v>213</v>
      </c>
      <c r="C130" s="29">
        <v>450112</v>
      </c>
      <c r="D130" s="27" t="str">
        <f t="shared" si="23"/>
        <v>N/A</v>
      </c>
      <c r="E130" s="29">
        <v>369623</v>
      </c>
      <c r="F130" s="27" t="str">
        <f t="shared" si="24"/>
        <v>N/A</v>
      </c>
      <c r="G130" s="29">
        <v>528071</v>
      </c>
      <c r="H130" s="27" t="str">
        <f t="shared" si="25"/>
        <v>N/A</v>
      </c>
      <c r="I130" s="8">
        <v>-17.899999999999999</v>
      </c>
      <c r="J130" s="8">
        <v>42.87</v>
      </c>
      <c r="K130" s="28" t="s">
        <v>734</v>
      </c>
      <c r="L130" s="105" t="str">
        <f t="shared" si="19"/>
        <v>No</v>
      </c>
    </row>
    <row r="131" spans="1:12" ht="25.5" x14ac:dyDescent="0.2">
      <c r="A131" s="128" t="s">
        <v>528</v>
      </c>
      <c r="B131" s="22" t="s">
        <v>213</v>
      </c>
      <c r="C131" s="23">
        <v>231</v>
      </c>
      <c r="D131" s="27" t="str">
        <f t="shared" si="23"/>
        <v>N/A</v>
      </c>
      <c r="E131" s="23">
        <v>179</v>
      </c>
      <c r="F131" s="27" t="str">
        <f t="shared" si="24"/>
        <v>N/A</v>
      </c>
      <c r="G131" s="23">
        <v>299</v>
      </c>
      <c r="H131" s="27" t="str">
        <f t="shared" si="25"/>
        <v>N/A</v>
      </c>
      <c r="I131" s="8">
        <v>-22.5</v>
      </c>
      <c r="J131" s="8">
        <v>67.040000000000006</v>
      </c>
      <c r="K131" s="28" t="s">
        <v>734</v>
      </c>
      <c r="L131" s="105" t="str">
        <f t="shared" si="19"/>
        <v>No</v>
      </c>
    </row>
    <row r="132" spans="1:12" ht="25.5" x14ac:dyDescent="0.2">
      <c r="A132" s="128" t="s">
        <v>1185</v>
      </c>
      <c r="B132" s="22" t="s">
        <v>213</v>
      </c>
      <c r="C132" s="29">
        <v>1948.5367965</v>
      </c>
      <c r="D132" s="27" t="str">
        <f t="shared" si="23"/>
        <v>N/A</v>
      </c>
      <c r="E132" s="29">
        <v>2064.9329609000001</v>
      </c>
      <c r="F132" s="27" t="str">
        <f t="shared" si="24"/>
        <v>N/A</v>
      </c>
      <c r="G132" s="29">
        <v>1766.1237458000001</v>
      </c>
      <c r="H132" s="27" t="str">
        <f t="shared" si="25"/>
        <v>N/A</v>
      </c>
      <c r="I132" s="8">
        <v>5.9740000000000002</v>
      </c>
      <c r="J132" s="8">
        <v>-14.5</v>
      </c>
      <c r="K132" s="28" t="s">
        <v>734</v>
      </c>
      <c r="L132" s="105" t="str">
        <f t="shared" si="19"/>
        <v>Yes</v>
      </c>
    </row>
    <row r="133" spans="1:12" ht="25.5" x14ac:dyDescent="0.2">
      <c r="A133" s="128" t="s">
        <v>1186</v>
      </c>
      <c r="B133" s="22" t="s">
        <v>213</v>
      </c>
      <c r="C133" s="29">
        <v>19055590</v>
      </c>
      <c r="D133" s="27" t="str">
        <f t="shared" si="23"/>
        <v>N/A</v>
      </c>
      <c r="E133" s="29">
        <v>23538371</v>
      </c>
      <c r="F133" s="27" t="str">
        <f t="shared" si="24"/>
        <v>N/A</v>
      </c>
      <c r="G133" s="29">
        <v>19458104</v>
      </c>
      <c r="H133" s="27" t="str">
        <f t="shared" si="25"/>
        <v>N/A</v>
      </c>
      <c r="I133" s="8">
        <v>23.52</v>
      </c>
      <c r="J133" s="8">
        <v>-17.3</v>
      </c>
      <c r="K133" s="28" t="s">
        <v>734</v>
      </c>
      <c r="L133" s="105" t="str">
        <f t="shared" si="19"/>
        <v>Yes</v>
      </c>
    </row>
    <row r="134" spans="1:12" x14ac:dyDescent="0.2">
      <c r="A134" s="128" t="s">
        <v>529</v>
      </c>
      <c r="B134" s="22" t="s">
        <v>213</v>
      </c>
      <c r="C134" s="23">
        <v>15258</v>
      </c>
      <c r="D134" s="27" t="str">
        <f t="shared" si="23"/>
        <v>N/A</v>
      </c>
      <c r="E134" s="23">
        <v>16606</v>
      </c>
      <c r="F134" s="27" t="str">
        <f t="shared" si="24"/>
        <v>N/A</v>
      </c>
      <c r="G134" s="23">
        <v>14656</v>
      </c>
      <c r="H134" s="27" t="str">
        <f t="shared" si="25"/>
        <v>N/A</v>
      </c>
      <c r="I134" s="8">
        <v>8.8350000000000009</v>
      </c>
      <c r="J134" s="8">
        <v>-11.7</v>
      </c>
      <c r="K134" s="28" t="s">
        <v>734</v>
      </c>
      <c r="L134" s="105" t="str">
        <f t="shared" si="19"/>
        <v>Yes</v>
      </c>
    </row>
    <row r="135" spans="1:12" ht="25.5" x14ac:dyDescent="0.2">
      <c r="A135" s="128" t="s">
        <v>1187</v>
      </c>
      <c r="B135" s="22" t="s">
        <v>213</v>
      </c>
      <c r="C135" s="29">
        <v>1248.8917289000001</v>
      </c>
      <c r="D135" s="27" t="str">
        <f t="shared" si="23"/>
        <v>N/A</v>
      </c>
      <c r="E135" s="29">
        <v>1417.4618210000001</v>
      </c>
      <c r="F135" s="27" t="str">
        <f t="shared" si="24"/>
        <v>N/A</v>
      </c>
      <c r="G135" s="29">
        <v>1327.6544759999999</v>
      </c>
      <c r="H135" s="27" t="str">
        <f t="shared" si="25"/>
        <v>N/A</v>
      </c>
      <c r="I135" s="8">
        <v>13.5</v>
      </c>
      <c r="J135" s="8">
        <v>-6.34</v>
      </c>
      <c r="K135" s="28" t="s">
        <v>734</v>
      </c>
      <c r="L135" s="105" t="str">
        <f t="shared" si="19"/>
        <v>Yes</v>
      </c>
    </row>
    <row r="136" spans="1:12" x14ac:dyDescent="0.2">
      <c r="A136" s="128" t="s">
        <v>1188</v>
      </c>
      <c r="B136" s="22" t="s">
        <v>213</v>
      </c>
      <c r="C136" s="29">
        <v>88597407</v>
      </c>
      <c r="D136" s="27" t="str">
        <f t="shared" si="23"/>
        <v>N/A</v>
      </c>
      <c r="E136" s="29">
        <v>90073708</v>
      </c>
      <c r="F136" s="27" t="str">
        <f t="shared" si="24"/>
        <v>N/A</v>
      </c>
      <c r="G136" s="29">
        <v>87719548</v>
      </c>
      <c r="H136" s="27" t="str">
        <f t="shared" si="25"/>
        <v>N/A</v>
      </c>
      <c r="I136" s="8">
        <v>1.6659999999999999</v>
      </c>
      <c r="J136" s="8">
        <v>-2.61</v>
      </c>
      <c r="K136" s="28" t="s">
        <v>734</v>
      </c>
      <c r="L136" s="105" t="str">
        <f t="shared" si="19"/>
        <v>Yes</v>
      </c>
    </row>
    <row r="137" spans="1:12" x14ac:dyDescent="0.2">
      <c r="A137" s="128" t="s">
        <v>530</v>
      </c>
      <c r="B137" s="22" t="s">
        <v>213</v>
      </c>
      <c r="C137" s="23">
        <v>25032</v>
      </c>
      <c r="D137" s="27" t="str">
        <f t="shared" si="23"/>
        <v>N/A</v>
      </c>
      <c r="E137" s="23">
        <v>26669</v>
      </c>
      <c r="F137" s="27" t="str">
        <f t="shared" si="24"/>
        <v>N/A</v>
      </c>
      <c r="G137" s="23">
        <v>24635</v>
      </c>
      <c r="H137" s="27" t="str">
        <f t="shared" si="25"/>
        <v>N/A</v>
      </c>
      <c r="I137" s="8">
        <v>6.54</v>
      </c>
      <c r="J137" s="8">
        <v>-7.63</v>
      </c>
      <c r="K137" s="28" t="s">
        <v>734</v>
      </c>
      <c r="L137" s="105" t="str">
        <f t="shared" si="19"/>
        <v>Yes</v>
      </c>
    </row>
    <row r="138" spans="1:12" x14ac:dyDescent="0.2">
      <c r="A138" s="128" t="s">
        <v>1189</v>
      </c>
      <c r="B138" s="22" t="s">
        <v>213</v>
      </c>
      <c r="C138" s="29">
        <v>3539.3658916999998</v>
      </c>
      <c r="D138" s="27" t="str">
        <f t="shared" si="23"/>
        <v>N/A</v>
      </c>
      <c r="E138" s="29">
        <v>3377.4685215</v>
      </c>
      <c r="F138" s="27" t="str">
        <f t="shared" si="24"/>
        <v>N/A</v>
      </c>
      <c r="G138" s="29">
        <v>3560.7691496000002</v>
      </c>
      <c r="H138" s="27" t="str">
        <f t="shared" si="25"/>
        <v>N/A</v>
      </c>
      <c r="I138" s="8">
        <v>-4.57</v>
      </c>
      <c r="J138" s="8">
        <v>5.4269999999999996</v>
      </c>
      <c r="K138" s="28" t="s">
        <v>734</v>
      </c>
      <c r="L138" s="105" t="str">
        <f t="shared" si="19"/>
        <v>Yes</v>
      </c>
    </row>
    <row r="139" spans="1:12" x14ac:dyDescent="0.2">
      <c r="A139" s="156" t="s">
        <v>404</v>
      </c>
      <c r="B139" s="10" t="s">
        <v>213</v>
      </c>
      <c r="C139" s="10">
        <v>40304490115</v>
      </c>
      <c r="D139" s="7" t="str">
        <f t="shared" si="23"/>
        <v>N/A</v>
      </c>
      <c r="E139" s="10">
        <v>56812379010</v>
      </c>
      <c r="F139" s="7" t="str">
        <f t="shared" si="24"/>
        <v>N/A</v>
      </c>
      <c r="G139" s="10">
        <v>47859952565</v>
      </c>
      <c r="H139" s="7" t="str">
        <f t="shared" si="25"/>
        <v>N/A</v>
      </c>
      <c r="I139" s="8">
        <v>40.96</v>
      </c>
      <c r="J139" s="8">
        <v>-15.8</v>
      </c>
      <c r="K139" s="10" t="s">
        <v>213</v>
      </c>
      <c r="L139" s="105" t="str">
        <f t="shared" ref="L139:L158" si="26">IF(J139="Div by 0", "N/A", IF(K139="N/A","N/A", IF(J139&gt;VALUE(MID(K139,1,2)), "No", IF(J139&lt;-1*VALUE(MID(K139,1,2)), "No", "Yes"))))</f>
        <v>N/A</v>
      </c>
    </row>
    <row r="140" spans="1:12" x14ac:dyDescent="0.2">
      <c r="A140" s="156" t="s">
        <v>1190</v>
      </c>
      <c r="B140" s="10" t="s">
        <v>213</v>
      </c>
      <c r="C140" s="10">
        <v>4290.1105250999999</v>
      </c>
      <c r="D140" s="7" t="str">
        <f t="shared" si="23"/>
        <v>N/A</v>
      </c>
      <c r="E140" s="10">
        <v>4561.3205783000003</v>
      </c>
      <c r="F140" s="7" t="str">
        <f t="shared" si="24"/>
        <v>N/A</v>
      </c>
      <c r="G140" s="10">
        <v>3416.7176436999998</v>
      </c>
      <c r="H140" s="7" t="str">
        <f t="shared" si="25"/>
        <v>N/A</v>
      </c>
      <c r="I140" s="8">
        <v>6.3220000000000001</v>
      </c>
      <c r="J140" s="8">
        <v>-25.1</v>
      </c>
      <c r="K140" s="10" t="s">
        <v>213</v>
      </c>
      <c r="L140" s="105" t="str">
        <f t="shared" si="26"/>
        <v>N/A</v>
      </c>
    </row>
    <row r="141" spans="1:12" x14ac:dyDescent="0.2">
      <c r="A141" s="156" t="s">
        <v>405</v>
      </c>
      <c r="B141" s="10" t="s">
        <v>213</v>
      </c>
      <c r="C141" s="10">
        <v>1005638555</v>
      </c>
      <c r="D141" s="7" t="str">
        <f t="shared" si="23"/>
        <v>N/A</v>
      </c>
      <c r="E141" s="10">
        <v>1081761172</v>
      </c>
      <c r="F141" s="7" t="str">
        <f t="shared" si="24"/>
        <v>N/A</v>
      </c>
      <c r="G141" s="10">
        <v>1276050767</v>
      </c>
      <c r="H141" s="7" t="str">
        <f t="shared" si="25"/>
        <v>N/A</v>
      </c>
      <c r="I141" s="8">
        <v>7.57</v>
      </c>
      <c r="J141" s="8">
        <v>17.96</v>
      </c>
      <c r="K141" s="10" t="s">
        <v>213</v>
      </c>
      <c r="L141" s="105" t="str">
        <f t="shared" si="26"/>
        <v>N/A</v>
      </c>
    </row>
    <row r="142" spans="1:12" x14ac:dyDescent="0.2">
      <c r="A142" s="156" t="s">
        <v>1191</v>
      </c>
      <c r="B142" s="10" t="s">
        <v>213</v>
      </c>
      <c r="C142" s="10">
        <v>1095.621989</v>
      </c>
      <c r="D142" s="7" t="str">
        <f t="shared" si="23"/>
        <v>N/A</v>
      </c>
      <c r="E142" s="10">
        <v>1117.7193202999999</v>
      </c>
      <c r="F142" s="7" t="str">
        <f t="shared" si="24"/>
        <v>N/A</v>
      </c>
      <c r="G142" s="10">
        <v>1091.0585215000001</v>
      </c>
      <c r="H142" s="7" t="str">
        <f t="shared" si="25"/>
        <v>N/A</v>
      </c>
      <c r="I142" s="8">
        <v>2.0169999999999999</v>
      </c>
      <c r="J142" s="8">
        <v>-2.39</v>
      </c>
      <c r="K142" s="10" t="s">
        <v>213</v>
      </c>
      <c r="L142" s="105" t="str">
        <f t="shared" si="26"/>
        <v>N/A</v>
      </c>
    </row>
    <row r="143" spans="1:12" x14ac:dyDescent="0.2">
      <c r="A143" s="156" t="s">
        <v>406</v>
      </c>
      <c r="B143" s="10" t="s">
        <v>213</v>
      </c>
      <c r="C143" s="10">
        <v>232818029</v>
      </c>
      <c r="D143" s="7" t="str">
        <f t="shared" si="23"/>
        <v>N/A</v>
      </c>
      <c r="E143" s="10">
        <v>252550912</v>
      </c>
      <c r="F143" s="7" t="str">
        <f t="shared" si="24"/>
        <v>N/A</v>
      </c>
      <c r="G143" s="10">
        <v>197643722</v>
      </c>
      <c r="H143" s="7" t="str">
        <f t="shared" si="25"/>
        <v>N/A</v>
      </c>
      <c r="I143" s="8">
        <v>8.4760000000000009</v>
      </c>
      <c r="J143" s="8">
        <v>-21.7</v>
      </c>
      <c r="K143" s="10" t="s">
        <v>213</v>
      </c>
      <c r="L143" s="105" t="str">
        <f t="shared" si="26"/>
        <v>N/A</v>
      </c>
    </row>
    <row r="144" spans="1:12" ht="25.5" x14ac:dyDescent="0.2">
      <c r="A144" s="156" t="s">
        <v>1192</v>
      </c>
      <c r="B144" s="10" t="s">
        <v>213</v>
      </c>
      <c r="C144" s="10">
        <v>7212.9013260000002</v>
      </c>
      <c r="D144" s="7" t="str">
        <f t="shared" si="23"/>
        <v>N/A</v>
      </c>
      <c r="E144" s="10">
        <v>7063.5708451999999</v>
      </c>
      <c r="F144" s="7" t="str">
        <f t="shared" si="24"/>
        <v>N/A</v>
      </c>
      <c r="G144" s="10">
        <v>5544.9366513000004</v>
      </c>
      <c r="H144" s="7" t="str">
        <f t="shared" si="25"/>
        <v>N/A</v>
      </c>
      <c r="I144" s="8">
        <v>-2.0699999999999998</v>
      </c>
      <c r="J144" s="8">
        <v>-21.5</v>
      </c>
      <c r="K144" s="10" t="s">
        <v>213</v>
      </c>
      <c r="L144" s="105" t="str">
        <f t="shared" si="26"/>
        <v>N/A</v>
      </c>
    </row>
    <row r="145" spans="1:13" x14ac:dyDescent="0.2">
      <c r="A145" s="156" t="s">
        <v>407</v>
      </c>
      <c r="B145" s="10" t="s">
        <v>213</v>
      </c>
      <c r="C145" s="10">
        <v>383026183</v>
      </c>
      <c r="D145" s="7" t="str">
        <f t="shared" si="23"/>
        <v>N/A</v>
      </c>
      <c r="E145" s="10">
        <v>334075678</v>
      </c>
      <c r="F145" s="7" t="str">
        <f t="shared" si="24"/>
        <v>N/A</v>
      </c>
      <c r="G145" s="10">
        <v>226268085</v>
      </c>
      <c r="H145" s="7" t="str">
        <f t="shared" si="25"/>
        <v>N/A</v>
      </c>
      <c r="I145" s="8">
        <v>-12.8</v>
      </c>
      <c r="J145" s="8">
        <v>-32.299999999999997</v>
      </c>
      <c r="K145" s="10" t="s">
        <v>213</v>
      </c>
      <c r="L145" s="105" t="str">
        <f t="shared" si="26"/>
        <v>N/A</v>
      </c>
    </row>
    <row r="146" spans="1:13" x14ac:dyDescent="0.2">
      <c r="A146" s="156" t="s">
        <v>1193</v>
      </c>
      <c r="B146" s="10" t="s">
        <v>213</v>
      </c>
      <c r="C146" s="10">
        <v>4626.478838</v>
      </c>
      <c r="D146" s="7" t="str">
        <f t="shared" si="23"/>
        <v>N/A</v>
      </c>
      <c r="E146" s="10">
        <v>4653.3830789000003</v>
      </c>
      <c r="F146" s="7" t="str">
        <f t="shared" si="24"/>
        <v>N/A</v>
      </c>
      <c r="G146" s="10">
        <v>3637.5166387999998</v>
      </c>
      <c r="H146" s="7" t="str">
        <f t="shared" si="25"/>
        <v>N/A</v>
      </c>
      <c r="I146" s="8">
        <v>0.58150000000000002</v>
      </c>
      <c r="J146" s="8">
        <v>-21.8</v>
      </c>
      <c r="K146" s="10" t="s">
        <v>213</v>
      </c>
      <c r="L146" s="105" t="str">
        <f t="shared" si="26"/>
        <v>N/A</v>
      </c>
    </row>
    <row r="147" spans="1:13" x14ac:dyDescent="0.2">
      <c r="A147" s="156" t="s">
        <v>408</v>
      </c>
      <c r="B147" s="10" t="s">
        <v>213</v>
      </c>
      <c r="C147" s="10">
        <v>379501660</v>
      </c>
      <c r="D147" s="7" t="str">
        <f t="shared" ref="D147:D160" si="27">IF($B147="N/A","N/A",IF(C147&gt;10,"No",IF(C147&lt;-10,"No","Yes")))</f>
        <v>N/A</v>
      </c>
      <c r="E147" s="10">
        <v>394376046</v>
      </c>
      <c r="F147" s="7" t="str">
        <f t="shared" ref="F147:F160" si="28">IF($B147="N/A","N/A",IF(E147&gt;10,"No",IF(E147&lt;-10,"No","Yes")))</f>
        <v>N/A</v>
      </c>
      <c r="G147" s="10">
        <v>363505573</v>
      </c>
      <c r="H147" s="7" t="str">
        <f t="shared" ref="H147:H160" si="29">IF($B147="N/A","N/A",IF(G147&gt;10,"No",IF(G147&lt;-10,"No","Yes")))</f>
        <v>N/A</v>
      </c>
      <c r="I147" s="8">
        <v>3.919</v>
      </c>
      <c r="J147" s="8">
        <v>-7.83</v>
      </c>
      <c r="K147" s="10" t="s">
        <v>213</v>
      </c>
      <c r="L147" s="105" t="str">
        <f t="shared" si="26"/>
        <v>N/A</v>
      </c>
    </row>
    <row r="148" spans="1:13" x14ac:dyDescent="0.2">
      <c r="A148" s="156" t="s">
        <v>1194</v>
      </c>
      <c r="B148" s="10" t="s">
        <v>213</v>
      </c>
      <c r="C148" s="10">
        <v>10842.594783</v>
      </c>
      <c r="D148" s="7" t="str">
        <f t="shared" si="27"/>
        <v>N/A</v>
      </c>
      <c r="E148" s="10">
        <v>9138.8062752000005</v>
      </c>
      <c r="F148" s="7" t="str">
        <f t="shared" si="28"/>
        <v>N/A</v>
      </c>
      <c r="G148" s="10">
        <v>8120.4890759999998</v>
      </c>
      <c r="H148" s="7" t="str">
        <f t="shared" si="29"/>
        <v>N/A</v>
      </c>
      <c r="I148" s="8">
        <v>-15.7</v>
      </c>
      <c r="J148" s="8">
        <v>-11.1</v>
      </c>
      <c r="K148" s="10" t="s">
        <v>213</v>
      </c>
      <c r="L148" s="105" t="str">
        <f t="shared" si="26"/>
        <v>N/A</v>
      </c>
    </row>
    <row r="149" spans="1:13" x14ac:dyDescent="0.2">
      <c r="A149" s="156" t="s">
        <v>409</v>
      </c>
      <c r="B149" s="10" t="s">
        <v>213</v>
      </c>
      <c r="C149" s="10">
        <v>601172394</v>
      </c>
      <c r="D149" s="7" t="str">
        <f t="shared" si="27"/>
        <v>N/A</v>
      </c>
      <c r="E149" s="10">
        <v>500639471</v>
      </c>
      <c r="F149" s="7" t="str">
        <f t="shared" si="28"/>
        <v>N/A</v>
      </c>
      <c r="G149" s="10">
        <v>443426929</v>
      </c>
      <c r="H149" s="7" t="str">
        <f t="shared" si="29"/>
        <v>N/A</v>
      </c>
      <c r="I149" s="8">
        <v>-16.7</v>
      </c>
      <c r="J149" s="8">
        <v>-11.4</v>
      </c>
      <c r="K149" s="10" t="s">
        <v>213</v>
      </c>
      <c r="L149" s="105" t="str">
        <f t="shared" si="26"/>
        <v>N/A</v>
      </c>
    </row>
    <row r="150" spans="1:13" x14ac:dyDescent="0.2">
      <c r="A150" s="156" t="s">
        <v>1195</v>
      </c>
      <c r="B150" s="10" t="s">
        <v>213</v>
      </c>
      <c r="C150" s="10">
        <v>219.42512285000001</v>
      </c>
      <c r="D150" s="7" t="str">
        <f t="shared" si="27"/>
        <v>N/A</v>
      </c>
      <c r="E150" s="10">
        <v>196.56948159999999</v>
      </c>
      <c r="F150" s="7" t="str">
        <f t="shared" si="28"/>
        <v>N/A</v>
      </c>
      <c r="G150" s="10">
        <v>203.54830490000001</v>
      </c>
      <c r="H150" s="7" t="str">
        <f t="shared" si="29"/>
        <v>N/A</v>
      </c>
      <c r="I150" s="8">
        <v>-10.4</v>
      </c>
      <c r="J150" s="8">
        <v>3.55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5" t="str">
        <f t="shared" si="26"/>
        <v>N/A</v>
      </c>
    </row>
    <row r="153" spans="1:13" x14ac:dyDescent="0.2">
      <c r="A153" s="156" t="s">
        <v>411</v>
      </c>
      <c r="B153" s="10" t="s">
        <v>213</v>
      </c>
      <c r="C153" s="10">
        <v>57965238</v>
      </c>
      <c r="D153" s="7" t="str">
        <f t="shared" si="27"/>
        <v>N/A</v>
      </c>
      <c r="E153" s="10">
        <v>71588928</v>
      </c>
      <c r="F153" s="7" t="str">
        <f t="shared" si="28"/>
        <v>N/A</v>
      </c>
      <c r="G153" s="10">
        <v>64396355</v>
      </c>
      <c r="H153" s="7" t="str">
        <f t="shared" si="29"/>
        <v>N/A</v>
      </c>
      <c r="I153" s="8">
        <v>23.5</v>
      </c>
      <c r="J153" s="8">
        <v>-10</v>
      </c>
      <c r="K153" s="10" t="s">
        <v>213</v>
      </c>
      <c r="L153" s="105" t="str">
        <f t="shared" si="26"/>
        <v>N/A</v>
      </c>
      <c r="M153" s="41"/>
    </row>
    <row r="154" spans="1:13" x14ac:dyDescent="0.2">
      <c r="A154" s="156" t="s">
        <v>1197</v>
      </c>
      <c r="B154" s="10" t="s">
        <v>213</v>
      </c>
      <c r="C154" s="10">
        <v>63211.818975000002</v>
      </c>
      <c r="D154" s="7" t="str">
        <f t="shared" si="27"/>
        <v>N/A</v>
      </c>
      <c r="E154" s="10">
        <v>74727.482254999995</v>
      </c>
      <c r="F154" s="7" t="str">
        <f t="shared" si="28"/>
        <v>N/A</v>
      </c>
      <c r="G154" s="10">
        <v>64460.815816000002</v>
      </c>
      <c r="H154" s="7" t="str">
        <f t="shared" si="29"/>
        <v>N/A</v>
      </c>
      <c r="I154" s="8">
        <v>18.22</v>
      </c>
      <c r="J154" s="8">
        <v>-13.7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5" t="str">
        <f t="shared" si="26"/>
        <v>N/A</v>
      </c>
    </row>
    <row r="156" spans="1:13" x14ac:dyDescent="0.2">
      <c r="A156" s="156"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v>1279.4473869000001</v>
      </c>
      <c r="D164" s="88" t="str">
        <f t="shared" ref="D164" si="31">IF($B164="N/A","N/A",IF(C164&gt;10,"No",IF(C164&lt;-10,"No","Yes")))</f>
        <v>N/A</v>
      </c>
      <c r="E164" s="87">
        <v>1553.9905788000001</v>
      </c>
      <c r="F164" s="88" t="str">
        <f t="shared" ref="F164" si="32">IF($B164="N/A","N/A",IF(E164&gt;10,"No",IF(E164&lt;-10,"No","Yes")))</f>
        <v>N/A</v>
      </c>
      <c r="G164" s="87">
        <v>1046.5418843</v>
      </c>
      <c r="H164" s="88" t="str">
        <f t="shared" ref="H164" si="33">IF($B164="N/A","N/A",IF(G164&gt;10,"No",IF(G164&lt;-10,"No","Yes")))</f>
        <v>N/A</v>
      </c>
      <c r="I164" s="89">
        <v>21.46</v>
      </c>
      <c r="J164" s="89">
        <v>-32.700000000000003</v>
      </c>
      <c r="K164" s="90" t="s">
        <v>734</v>
      </c>
      <c r="L164" s="107" t="str">
        <f>IF(J164="Div by 0", "N/A", IF(OR(J164="N/A",K164="N/A"),"N/A", IF(J164&gt;VALUE(MID(K164,1,2)), "No", IF(J164&lt;-1*VALUE(MID(K164,1,2)), "No", "Yes"))))</f>
        <v>No</v>
      </c>
      <c r="N164" s="42"/>
    </row>
    <row r="165" spans="1:16" x14ac:dyDescent="0.2">
      <c r="A165" s="156" t="s">
        <v>1202</v>
      </c>
      <c r="B165" s="10" t="s">
        <v>213</v>
      </c>
      <c r="C165" s="10">
        <v>1283.9003894</v>
      </c>
      <c r="D165" s="7" t="str">
        <f t="shared" ref="D165:D171" si="34">IF($B165="N/A","N/A",IF(C165&gt;10,"No",IF(C165&lt;-10,"No","Yes")))</f>
        <v>N/A</v>
      </c>
      <c r="E165" s="10">
        <v>1528.8116891</v>
      </c>
      <c r="F165" s="7" t="str">
        <f t="shared" ref="F165:F171" si="35">IF($B165="N/A","N/A",IF(E165&gt;10,"No",IF(E165&lt;-10,"No","Yes")))</f>
        <v>N/A</v>
      </c>
      <c r="G165" s="10">
        <v>1026.3906846</v>
      </c>
      <c r="H165" s="7" t="str">
        <f t="shared" ref="H165:H171" si="36">IF($B165="N/A","N/A",IF(G165&gt;10,"No",IF(G165&lt;-10,"No","Yes")))</f>
        <v>N/A</v>
      </c>
      <c r="I165" s="8">
        <v>19.079999999999998</v>
      </c>
      <c r="J165" s="8">
        <v>-32.9</v>
      </c>
      <c r="K165" s="28" t="s">
        <v>734</v>
      </c>
      <c r="L165" s="105" t="str">
        <f>IF(J165="Div by 0", "N/A", IF(OR(J165="N/A",K165="N/A"),"N/A", IF(J165&gt;VALUE(MID(K165,1,2)), "No", IF(J165&lt;-1*VALUE(MID(K165,1,2)), "No", "Yes"))))</f>
        <v>No</v>
      </c>
      <c r="N165" s="42"/>
    </row>
    <row r="166" spans="1:16" x14ac:dyDescent="0.2">
      <c r="A166" s="156" t="s">
        <v>1203</v>
      </c>
      <c r="B166" s="10" t="s">
        <v>213</v>
      </c>
      <c r="C166" s="10">
        <v>1167.2745606000001</v>
      </c>
      <c r="D166" s="7" t="str">
        <f t="shared" si="34"/>
        <v>N/A</v>
      </c>
      <c r="E166" s="10">
        <v>1973.8553783</v>
      </c>
      <c r="F166" s="7" t="str">
        <f t="shared" si="35"/>
        <v>N/A</v>
      </c>
      <c r="G166" s="10">
        <v>1329.9341432000001</v>
      </c>
      <c r="H166" s="7" t="str">
        <f t="shared" si="36"/>
        <v>N/A</v>
      </c>
      <c r="I166" s="8">
        <v>69.099999999999994</v>
      </c>
      <c r="J166" s="8">
        <v>-32.6</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15</v>
      </c>
      <c r="D167" s="7" t="str">
        <f t="shared" si="34"/>
        <v>N/A</v>
      </c>
      <c r="E167" s="1">
        <v>33</v>
      </c>
      <c r="F167" s="7" t="str">
        <f t="shared" si="35"/>
        <v>N/A</v>
      </c>
      <c r="G167" s="1">
        <v>0</v>
      </c>
      <c r="H167" s="7" t="str">
        <f t="shared" si="36"/>
        <v>N/A</v>
      </c>
      <c r="I167" s="8">
        <v>120</v>
      </c>
      <c r="J167" s="8">
        <v>-100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1.140202E-4</v>
      </c>
      <c r="D168" s="7" t="str">
        <f t="shared" si="34"/>
        <v>N/A</v>
      </c>
      <c r="E168" s="9">
        <v>2.0539890000000001E-4</v>
      </c>
      <c r="F168" s="7" t="str">
        <f t="shared" si="35"/>
        <v>N/A</v>
      </c>
      <c r="G168" s="9">
        <v>0</v>
      </c>
      <c r="H168" s="7" t="str">
        <f t="shared" si="36"/>
        <v>N/A</v>
      </c>
      <c r="I168" s="8">
        <v>80.14</v>
      </c>
      <c r="J168" s="8">
        <v>-100</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15</v>
      </c>
      <c r="D169" s="7" t="str">
        <f t="shared" si="34"/>
        <v>N/A</v>
      </c>
      <c r="E169" s="1">
        <v>35</v>
      </c>
      <c r="F169" s="7" t="str">
        <f t="shared" si="35"/>
        <v>N/A</v>
      </c>
      <c r="G169" s="1">
        <v>0</v>
      </c>
      <c r="H169" s="7" t="str">
        <f t="shared" si="36"/>
        <v>N/A</v>
      </c>
      <c r="I169" s="8">
        <v>133.30000000000001</v>
      </c>
      <c r="J169" s="8">
        <v>-100</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v>1677.9333333</v>
      </c>
      <c r="D170" s="7" t="str">
        <f t="shared" si="34"/>
        <v>N/A</v>
      </c>
      <c r="E170" s="10">
        <v>1531.7142856999999</v>
      </c>
      <c r="F170" s="7" t="str">
        <f t="shared" si="35"/>
        <v>N/A</v>
      </c>
      <c r="G170" s="10" t="s">
        <v>1750</v>
      </c>
      <c r="H170" s="7" t="str">
        <f t="shared" si="36"/>
        <v>N/A</v>
      </c>
      <c r="I170" s="8">
        <v>-8.7100000000000009</v>
      </c>
      <c r="J170" s="8" t="s">
        <v>1750</v>
      </c>
      <c r="K170" s="10" t="s">
        <v>213</v>
      </c>
      <c r="L170" s="105" t="str">
        <f t="shared" si="38"/>
        <v>N/A</v>
      </c>
    </row>
    <row r="171" spans="1:16" ht="25.5" x14ac:dyDescent="0.2">
      <c r="A171" s="165" t="s">
        <v>1205</v>
      </c>
      <c r="B171" s="166" t="s">
        <v>213</v>
      </c>
      <c r="C171" s="166">
        <v>2832218156.5</v>
      </c>
      <c r="D171" s="167" t="str">
        <f t="shared" si="34"/>
        <v>N/A</v>
      </c>
      <c r="E171" s="166">
        <v>1785059464.8</v>
      </c>
      <c r="F171" s="167" t="str">
        <f t="shared" si="35"/>
        <v>N/A</v>
      </c>
      <c r="G171" s="166" t="s">
        <v>1750</v>
      </c>
      <c r="H171" s="167" t="str">
        <f t="shared" si="36"/>
        <v>N/A</v>
      </c>
      <c r="I171" s="146">
        <v>-37</v>
      </c>
      <c r="J171" s="146" t="s">
        <v>1750</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9465367</v>
      </c>
      <c r="D6" s="7" t="str">
        <f t="shared" ref="D6:D11" si="0">IF($B6="N/A","N/A",IF(C6&gt;10,"No",IF(C6&lt;-10,"No","Yes")))</f>
        <v>N/A</v>
      </c>
      <c r="E6" s="1">
        <v>12515534</v>
      </c>
      <c r="F6" s="7" t="str">
        <f t="shared" ref="F6:F11" si="1">IF($B6="N/A","N/A",IF(E6&gt;10,"No",IF(E6&lt;-10,"No","Yes")))</f>
        <v>N/A</v>
      </c>
      <c r="G6" s="1">
        <v>14065921</v>
      </c>
      <c r="H6" s="7" t="str">
        <f t="shared" ref="H6:H11" si="2">IF($B6="N/A","N/A",IF(G6&gt;10,"No",IF(G6&lt;-10,"No","Yes")))</f>
        <v>N/A</v>
      </c>
      <c r="I6" s="8">
        <v>32.22</v>
      </c>
      <c r="J6" s="8">
        <v>12.39</v>
      </c>
      <c r="K6" s="1" t="s">
        <v>734</v>
      </c>
      <c r="L6" s="105" t="str">
        <f t="shared" ref="L6:L14" si="3">IF(J6="Div by 0", "N/A", IF(K6="N/A","N/A", IF(J6&gt;VALUE(MID(K6,1,2)), "No", IF(J6&lt;-1*VALUE(MID(K6,1,2)), "No", "Yes"))))</f>
        <v>Yes</v>
      </c>
    </row>
    <row r="7" spans="1:12" x14ac:dyDescent="0.2">
      <c r="A7" s="138" t="s">
        <v>100</v>
      </c>
      <c r="B7" s="30" t="s">
        <v>213</v>
      </c>
      <c r="C7" s="1">
        <v>908654</v>
      </c>
      <c r="D7" s="7" t="str">
        <f t="shared" si="0"/>
        <v>N/A</v>
      </c>
      <c r="E7" s="1">
        <v>961174</v>
      </c>
      <c r="F7" s="7" t="str">
        <f t="shared" si="1"/>
        <v>N/A</v>
      </c>
      <c r="G7" s="1">
        <v>68762</v>
      </c>
      <c r="H7" s="7" t="str">
        <f t="shared" si="2"/>
        <v>N/A</v>
      </c>
      <c r="I7" s="8">
        <v>5.78</v>
      </c>
      <c r="J7" s="8">
        <v>-92.8</v>
      </c>
      <c r="K7" s="30" t="s">
        <v>734</v>
      </c>
      <c r="L7" s="105" t="str">
        <f t="shared" si="3"/>
        <v>No</v>
      </c>
    </row>
    <row r="8" spans="1:12" x14ac:dyDescent="0.2">
      <c r="A8" s="138" t="s">
        <v>101</v>
      </c>
      <c r="B8" s="30" t="s">
        <v>213</v>
      </c>
      <c r="C8" s="1">
        <v>1301448</v>
      </c>
      <c r="D8" s="7" t="str">
        <f t="shared" si="0"/>
        <v>N/A</v>
      </c>
      <c r="E8" s="1">
        <v>1286009</v>
      </c>
      <c r="F8" s="7" t="str">
        <f t="shared" si="1"/>
        <v>N/A</v>
      </c>
      <c r="G8" s="1">
        <v>49036</v>
      </c>
      <c r="H8" s="7" t="str">
        <f t="shared" si="2"/>
        <v>N/A</v>
      </c>
      <c r="I8" s="8">
        <v>-1.19</v>
      </c>
      <c r="J8" s="8">
        <v>-96.2</v>
      </c>
      <c r="K8" s="30" t="s">
        <v>734</v>
      </c>
      <c r="L8" s="105" t="str">
        <f t="shared" si="3"/>
        <v>No</v>
      </c>
    </row>
    <row r="9" spans="1:12" x14ac:dyDescent="0.2">
      <c r="A9" s="138" t="s">
        <v>104</v>
      </c>
      <c r="B9" s="30" t="s">
        <v>213</v>
      </c>
      <c r="C9" s="1">
        <v>5129630</v>
      </c>
      <c r="D9" s="7" t="str">
        <f t="shared" si="0"/>
        <v>N/A</v>
      </c>
      <c r="E9" s="1">
        <v>5394632</v>
      </c>
      <c r="F9" s="7" t="str">
        <f t="shared" si="1"/>
        <v>N/A</v>
      </c>
      <c r="G9" s="1">
        <v>603860</v>
      </c>
      <c r="H9" s="7" t="str">
        <f t="shared" si="2"/>
        <v>N/A</v>
      </c>
      <c r="I9" s="8">
        <v>5.1660000000000004</v>
      </c>
      <c r="J9" s="8">
        <v>-88.8</v>
      </c>
      <c r="K9" s="30" t="s">
        <v>734</v>
      </c>
      <c r="L9" s="105" t="str">
        <f t="shared" si="3"/>
        <v>No</v>
      </c>
    </row>
    <row r="10" spans="1:12" x14ac:dyDescent="0.2">
      <c r="A10" s="138" t="s">
        <v>105</v>
      </c>
      <c r="B10" s="30" t="s">
        <v>213</v>
      </c>
      <c r="C10" s="1">
        <v>2125635</v>
      </c>
      <c r="D10" s="7" t="str">
        <f t="shared" si="0"/>
        <v>N/A</v>
      </c>
      <c r="E10" s="1">
        <v>4873709</v>
      </c>
      <c r="F10" s="7" t="str">
        <f t="shared" si="1"/>
        <v>N/A</v>
      </c>
      <c r="G10" s="1">
        <v>661399</v>
      </c>
      <c r="H10" s="7" t="str">
        <f t="shared" si="2"/>
        <v>N/A</v>
      </c>
      <c r="I10" s="8">
        <v>129.30000000000001</v>
      </c>
      <c r="J10" s="8">
        <v>-86.4</v>
      </c>
      <c r="K10" s="30" t="s">
        <v>734</v>
      </c>
      <c r="L10" s="105" t="str">
        <f t="shared" si="3"/>
        <v>No</v>
      </c>
    </row>
    <row r="11" spans="1:12" x14ac:dyDescent="0.2">
      <c r="A11" s="138" t="s">
        <v>77</v>
      </c>
      <c r="B11" s="1" t="s">
        <v>213</v>
      </c>
      <c r="C11" s="1">
        <v>7876473.6299000001</v>
      </c>
      <c r="D11" s="27" t="str">
        <f t="shared" si="0"/>
        <v>N/A</v>
      </c>
      <c r="E11" s="1">
        <v>10635190.18</v>
      </c>
      <c r="F11" s="7" t="str">
        <f t="shared" si="1"/>
        <v>N/A</v>
      </c>
      <c r="G11" s="1">
        <v>12019898.48</v>
      </c>
      <c r="H11" s="7" t="str">
        <f t="shared" si="2"/>
        <v>N/A</v>
      </c>
      <c r="I11" s="8">
        <v>35.020000000000003</v>
      </c>
      <c r="J11" s="8">
        <v>13.02</v>
      </c>
      <c r="K11" s="1" t="s">
        <v>735</v>
      </c>
      <c r="L11" s="105" t="str">
        <f t="shared" si="3"/>
        <v>No</v>
      </c>
    </row>
    <row r="12" spans="1:12" x14ac:dyDescent="0.2">
      <c r="A12" s="138" t="s">
        <v>115</v>
      </c>
      <c r="B12" s="1" t="s">
        <v>213</v>
      </c>
      <c r="C12" s="1">
        <v>1410756</v>
      </c>
      <c r="D12" s="1" t="s">
        <v>213</v>
      </c>
      <c r="E12" s="1">
        <v>1489356</v>
      </c>
      <c r="F12" s="1" t="s">
        <v>213</v>
      </c>
      <c r="G12" s="1">
        <v>1605532</v>
      </c>
      <c r="H12" s="1" t="s">
        <v>213</v>
      </c>
      <c r="I12" s="8">
        <v>5.5709999999999997</v>
      </c>
      <c r="J12" s="8">
        <v>7.8</v>
      </c>
      <c r="K12" s="1" t="s">
        <v>735</v>
      </c>
      <c r="L12" s="105" t="str">
        <f t="shared" si="3"/>
        <v>Yes</v>
      </c>
    </row>
    <row r="13" spans="1:12" x14ac:dyDescent="0.2">
      <c r="A13" s="138" t="s">
        <v>446</v>
      </c>
      <c r="B13" s="1" t="s">
        <v>213</v>
      </c>
      <c r="C13" s="1">
        <v>800963</v>
      </c>
      <c r="D13" s="1" t="s">
        <v>213</v>
      </c>
      <c r="E13" s="1">
        <v>843086</v>
      </c>
      <c r="F13" s="1" t="s">
        <v>213</v>
      </c>
      <c r="G13" s="1">
        <v>58013</v>
      </c>
      <c r="H13" s="1" t="s">
        <v>213</v>
      </c>
      <c r="I13" s="8">
        <v>5.2590000000000003</v>
      </c>
      <c r="J13" s="8">
        <v>-93.1</v>
      </c>
      <c r="K13" s="1" t="s">
        <v>735</v>
      </c>
      <c r="L13" s="105" t="str">
        <f t="shared" si="3"/>
        <v>No</v>
      </c>
    </row>
    <row r="14" spans="1:12" x14ac:dyDescent="0.2">
      <c r="A14" s="138" t="s">
        <v>447</v>
      </c>
      <c r="B14" s="1" t="s">
        <v>213</v>
      </c>
      <c r="C14" s="1">
        <v>582335</v>
      </c>
      <c r="D14" s="1" t="s">
        <v>213</v>
      </c>
      <c r="E14" s="1">
        <v>590867</v>
      </c>
      <c r="F14" s="1" t="s">
        <v>213</v>
      </c>
      <c r="G14" s="1">
        <v>26087</v>
      </c>
      <c r="H14" s="1" t="s">
        <v>213</v>
      </c>
      <c r="I14" s="8">
        <v>1.4650000000000001</v>
      </c>
      <c r="J14" s="8">
        <v>-95.6</v>
      </c>
      <c r="K14" s="1" t="s">
        <v>735</v>
      </c>
      <c r="L14" s="105" t="str">
        <f t="shared" si="3"/>
        <v>No</v>
      </c>
    </row>
    <row r="15" spans="1:12" x14ac:dyDescent="0.2">
      <c r="A15" s="137" t="s">
        <v>58</v>
      </c>
      <c r="B15" s="30" t="s">
        <v>213</v>
      </c>
      <c r="C15" s="10">
        <v>40641771573</v>
      </c>
      <c r="D15" s="7" t="str">
        <f t="shared" ref="D15:D20" si="4">IF($B15="N/A","N/A",IF(C15&gt;10,"No",IF(C15&lt;-10,"No","Yes")))</f>
        <v>N/A</v>
      </c>
      <c r="E15" s="10">
        <v>57070468146</v>
      </c>
      <c r="F15" s="7" t="str">
        <f t="shared" ref="F15:F20" si="5">IF($B15="N/A","N/A",IF(E15&gt;10,"No",IF(E15&lt;-10,"No","Yes")))</f>
        <v>N/A</v>
      </c>
      <c r="G15" s="10">
        <v>48044638237</v>
      </c>
      <c r="H15" s="7" t="str">
        <f t="shared" ref="H15:H20" si="6">IF($B15="N/A","N/A",IF(G15&gt;10,"No",IF(G15&lt;-10,"No","Yes")))</f>
        <v>N/A</v>
      </c>
      <c r="I15" s="8">
        <v>40.42</v>
      </c>
      <c r="J15" s="8">
        <v>-15.8</v>
      </c>
      <c r="K15" s="30" t="s">
        <v>734</v>
      </c>
      <c r="L15" s="105" t="str">
        <f t="shared" ref="L15:L20" si="7">IF(J15="Div by 0", "N/A", IF(K15="N/A","N/A", IF(J15&gt;VALUE(MID(K15,1,2)), "No", IF(J15&lt;-1*VALUE(MID(K15,1,2)), "No", "Yes"))))</f>
        <v>Yes</v>
      </c>
    </row>
    <row r="16" spans="1:12" x14ac:dyDescent="0.2">
      <c r="A16" s="137" t="s">
        <v>1106</v>
      </c>
      <c r="B16" s="30" t="s">
        <v>213</v>
      </c>
      <c r="C16" s="10">
        <v>4293.7343658</v>
      </c>
      <c r="D16" s="7" t="str">
        <f t="shared" si="4"/>
        <v>N/A</v>
      </c>
      <c r="E16" s="10">
        <v>4559.9706849000004</v>
      </c>
      <c r="F16" s="7" t="str">
        <f t="shared" si="5"/>
        <v>N/A</v>
      </c>
      <c r="G16" s="10">
        <v>3415.6766725000002</v>
      </c>
      <c r="H16" s="7" t="str">
        <f t="shared" si="6"/>
        <v>N/A</v>
      </c>
      <c r="I16" s="8">
        <v>6.2009999999999996</v>
      </c>
      <c r="J16" s="8">
        <v>-25.1</v>
      </c>
      <c r="K16" s="30" t="s">
        <v>734</v>
      </c>
      <c r="L16" s="105" t="str">
        <f t="shared" si="7"/>
        <v>Yes</v>
      </c>
    </row>
    <row r="17" spans="1:12" x14ac:dyDescent="0.2">
      <c r="A17" s="137" t="s">
        <v>1206</v>
      </c>
      <c r="B17" s="30" t="s">
        <v>213</v>
      </c>
      <c r="C17" s="10">
        <v>8309.6413728000007</v>
      </c>
      <c r="D17" s="7" t="str">
        <f t="shared" si="4"/>
        <v>N/A</v>
      </c>
      <c r="E17" s="10">
        <v>8817.3956973000004</v>
      </c>
      <c r="F17" s="7" t="str">
        <f t="shared" si="5"/>
        <v>N/A</v>
      </c>
      <c r="G17" s="10">
        <v>6591.5865885000003</v>
      </c>
      <c r="H17" s="7" t="str">
        <f t="shared" si="6"/>
        <v>N/A</v>
      </c>
      <c r="I17" s="8">
        <v>6.11</v>
      </c>
      <c r="J17" s="8">
        <v>-25.2</v>
      </c>
      <c r="K17" s="30" t="s">
        <v>734</v>
      </c>
      <c r="L17" s="105" t="str">
        <f t="shared" si="7"/>
        <v>Yes</v>
      </c>
    </row>
    <row r="18" spans="1:12" x14ac:dyDescent="0.2">
      <c r="A18" s="137" t="s">
        <v>1207</v>
      </c>
      <c r="B18" s="30" t="s">
        <v>213</v>
      </c>
      <c r="C18" s="10">
        <v>14691.075483000001</v>
      </c>
      <c r="D18" s="7" t="str">
        <f t="shared" si="4"/>
        <v>N/A</v>
      </c>
      <c r="E18" s="10">
        <v>15904.605713999999</v>
      </c>
      <c r="F18" s="7" t="str">
        <f t="shared" si="5"/>
        <v>N/A</v>
      </c>
      <c r="G18" s="10">
        <v>7801.4836650999996</v>
      </c>
      <c r="H18" s="7" t="str">
        <f t="shared" si="6"/>
        <v>N/A</v>
      </c>
      <c r="I18" s="8">
        <v>8.26</v>
      </c>
      <c r="J18" s="8">
        <v>-50.9</v>
      </c>
      <c r="K18" s="30" t="s">
        <v>734</v>
      </c>
      <c r="L18" s="105" t="str">
        <f t="shared" si="7"/>
        <v>No</v>
      </c>
    </row>
    <row r="19" spans="1:12" x14ac:dyDescent="0.2">
      <c r="A19" s="137" t="s">
        <v>1208</v>
      </c>
      <c r="B19" s="30" t="s">
        <v>213</v>
      </c>
      <c r="C19" s="10">
        <v>1826.7274898999999</v>
      </c>
      <c r="D19" s="7" t="str">
        <f t="shared" si="4"/>
        <v>N/A</v>
      </c>
      <c r="E19" s="10">
        <v>1820.7323429999999</v>
      </c>
      <c r="F19" s="7" t="str">
        <f t="shared" si="5"/>
        <v>N/A</v>
      </c>
      <c r="G19" s="10">
        <v>838.82168715</v>
      </c>
      <c r="H19" s="7" t="str">
        <f t="shared" si="6"/>
        <v>N/A</v>
      </c>
      <c r="I19" s="8">
        <v>-0.32800000000000001</v>
      </c>
      <c r="J19" s="8">
        <v>-53.9</v>
      </c>
      <c r="K19" s="30" t="s">
        <v>734</v>
      </c>
      <c r="L19" s="105" t="str">
        <f t="shared" si="7"/>
        <v>No</v>
      </c>
    </row>
    <row r="20" spans="1:12" x14ac:dyDescent="0.2">
      <c r="A20" s="137" t="s">
        <v>1209</v>
      </c>
      <c r="B20" s="30" t="s">
        <v>213</v>
      </c>
      <c r="C20" s="10">
        <v>2164.5653003000002</v>
      </c>
      <c r="D20" s="7" t="str">
        <f t="shared" si="4"/>
        <v>N/A</v>
      </c>
      <c r="E20" s="10">
        <v>3758.8926495000001</v>
      </c>
      <c r="F20" s="7" t="str">
        <f t="shared" si="5"/>
        <v>N/A</v>
      </c>
      <c r="G20" s="10">
        <v>1480.0456941</v>
      </c>
      <c r="H20" s="7" t="str">
        <f t="shared" si="6"/>
        <v>N/A</v>
      </c>
      <c r="I20" s="8">
        <v>73.66</v>
      </c>
      <c r="J20" s="8">
        <v>-60.6</v>
      </c>
      <c r="K20" s="30" t="s">
        <v>734</v>
      </c>
      <c r="L20" s="105" t="str">
        <f t="shared" si="7"/>
        <v>No</v>
      </c>
    </row>
    <row r="21" spans="1:12" x14ac:dyDescent="0.2">
      <c r="A21" s="128" t="s">
        <v>1110</v>
      </c>
      <c r="B21" s="30" t="s">
        <v>213</v>
      </c>
      <c r="C21" s="10">
        <v>4251.2297359000004</v>
      </c>
      <c r="D21" s="7" t="str">
        <f t="shared" ref="D21:D22" si="8">IF($B21="N/A","N/A",IF(C21&gt;10,"No",IF(C21&lt;-10,"No","Yes")))</f>
        <v>N/A</v>
      </c>
      <c r="E21" s="10">
        <v>4511.6849865000004</v>
      </c>
      <c r="F21" s="7" t="str">
        <f t="shared" ref="F21:F22" si="9">IF($B21="N/A","N/A",IF(E21&gt;10,"No",IF(E21&lt;-10,"No","Yes")))</f>
        <v>N/A</v>
      </c>
      <c r="G21" s="10">
        <v>3358.8323700999999</v>
      </c>
      <c r="H21" s="7" t="str">
        <f t="shared" ref="H21:H22" si="10">IF($B21="N/A","N/A",IF(G21&gt;10,"No",IF(G21&lt;-10,"No","Yes")))</f>
        <v>N/A</v>
      </c>
      <c r="I21" s="8">
        <v>6.1269999999999998</v>
      </c>
      <c r="J21" s="8">
        <v>-25.6</v>
      </c>
      <c r="K21" s="30" t="s">
        <v>734</v>
      </c>
      <c r="L21" s="105" t="str">
        <f>IF(J21="Div by 0", "N/A", IF(OR(J21="N/A",K21="N/A"),"N/A", IF(J21&gt;VALUE(MID(K21,1,2)), "No", IF(J21&lt;-1*VALUE(MID(K21,1,2)), "No", "Yes"))))</f>
        <v>Yes</v>
      </c>
    </row>
    <row r="22" spans="1:12" x14ac:dyDescent="0.2">
      <c r="A22" s="128" t="s">
        <v>1111</v>
      </c>
      <c r="B22" s="30" t="s">
        <v>213</v>
      </c>
      <c r="C22" s="10">
        <v>4345.2474149</v>
      </c>
      <c r="D22" s="7" t="str">
        <f t="shared" si="8"/>
        <v>N/A</v>
      </c>
      <c r="E22" s="10">
        <v>4615.0371335999998</v>
      </c>
      <c r="F22" s="7" t="str">
        <f t="shared" si="9"/>
        <v>N/A</v>
      </c>
      <c r="G22" s="10">
        <v>3479.2697782999999</v>
      </c>
      <c r="H22" s="7" t="str">
        <f t="shared" si="10"/>
        <v>N/A</v>
      </c>
      <c r="I22" s="8">
        <v>6.2089999999999996</v>
      </c>
      <c r="J22" s="8">
        <v>-24.6</v>
      </c>
      <c r="K22" s="30" t="s">
        <v>734</v>
      </c>
      <c r="L22" s="105" t="str">
        <f>IF(J22="Div by 0", "N/A", IF(OR(J22="N/A",K22="N/A"),"N/A", IF(J22&gt;VALUE(MID(K22,1,2)), "No", IF(J22&lt;-1*VALUE(MID(K22,1,2)), "No", "Yes"))))</f>
        <v>Yes</v>
      </c>
    </row>
    <row r="23" spans="1:12" x14ac:dyDescent="0.2">
      <c r="A23" s="137" t="s">
        <v>1210</v>
      </c>
      <c r="B23" s="30" t="s">
        <v>213</v>
      </c>
      <c r="C23" s="10">
        <v>8763.9967364999993</v>
      </c>
      <c r="D23" s="7" t="str">
        <f>IF($B23="N/A","N/A",IF(C23&gt;10,"No",IF(C23&lt;-10,"No","Yes")))</f>
        <v>N/A</v>
      </c>
      <c r="E23" s="10">
        <v>9418.7498362000006</v>
      </c>
      <c r="F23" s="7" t="str">
        <f>IF($B23="N/A","N/A",IF(E23&gt;10,"No",IF(E23&lt;-10,"No","Yes")))</f>
        <v>N/A</v>
      </c>
      <c r="G23" s="10">
        <v>8362.1983</v>
      </c>
      <c r="H23" s="7" t="str">
        <f>IF($B23="N/A","N/A",IF(G23&gt;10,"No",IF(G23&lt;-10,"No","Yes")))</f>
        <v>N/A</v>
      </c>
      <c r="I23" s="8">
        <v>7.4710000000000001</v>
      </c>
      <c r="J23" s="8">
        <v>-11.2</v>
      </c>
      <c r="K23" s="30" t="s">
        <v>734</v>
      </c>
      <c r="L23" s="105" t="str">
        <f>IF(J23="Div by 0", "N/A", IF(K23="N/A","N/A", IF(J23&gt;VALUE(MID(K23,1,2)), "No", IF(J23&lt;-1*VALUE(MID(K23,1,2)), "No", "Yes"))))</f>
        <v>Yes</v>
      </c>
    </row>
    <row r="24" spans="1:12" x14ac:dyDescent="0.2">
      <c r="A24" s="137" t="s">
        <v>1211</v>
      </c>
      <c r="B24" s="30" t="s">
        <v>213</v>
      </c>
      <c r="C24" s="10">
        <v>8183.3052213000001</v>
      </c>
      <c r="D24" s="7" t="str">
        <f>IF($B24="N/A","N/A",IF(C24&gt;10,"No",IF(C24&lt;-10,"No","Yes")))</f>
        <v>N/A</v>
      </c>
      <c r="E24" s="10">
        <v>8650.8755701999999</v>
      </c>
      <c r="F24" s="7" t="str">
        <f>IF($B24="N/A","N/A",IF(E24&gt;10,"No",IF(E24&lt;-10,"No","Yes")))</f>
        <v>N/A</v>
      </c>
      <c r="G24" s="10">
        <v>6838.5442056000002</v>
      </c>
      <c r="H24" s="7" t="str">
        <f>IF($B24="N/A","N/A",IF(G24&gt;10,"No",IF(G24&lt;-10,"No","Yes")))</f>
        <v>N/A</v>
      </c>
      <c r="I24" s="8">
        <v>5.7140000000000004</v>
      </c>
      <c r="J24" s="8">
        <v>-20.9</v>
      </c>
      <c r="K24" s="30" t="s">
        <v>734</v>
      </c>
      <c r="L24" s="105" t="str">
        <f>IF(J24="Div by 0", "N/A", IF(K24="N/A","N/A", IF(J24&gt;VALUE(MID(K24,1,2)), "No", IF(J24&lt;-1*VALUE(MID(K24,1,2)), "No", "Yes"))))</f>
        <v>Yes</v>
      </c>
    </row>
    <row r="25" spans="1:12" x14ac:dyDescent="0.2">
      <c r="A25" s="137" t="s">
        <v>1212</v>
      </c>
      <c r="B25" s="30" t="s">
        <v>213</v>
      </c>
      <c r="C25" s="10">
        <v>9805.7216035000001</v>
      </c>
      <c r="D25" s="7" t="str">
        <f>IF($B25="N/A","N/A",IF(C25&gt;10,"No",IF(C25&lt;-10,"No","Yes")))</f>
        <v>N/A</v>
      </c>
      <c r="E25" s="10">
        <v>10886.142148999999</v>
      </c>
      <c r="F25" s="7" t="str">
        <f>IF($B25="N/A","N/A",IF(E25&gt;10,"No",IF(E25&lt;-10,"No","Yes")))</f>
        <v>N/A</v>
      </c>
      <c r="G25" s="10">
        <v>5236.0985547999999</v>
      </c>
      <c r="H25" s="7" t="str">
        <f>IF($B25="N/A","N/A",IF(G25&gt;10,"No",IF(G25&lt;-10,"No","Yes")))</f>
        <v>N/A</v>
      </c>
      <c r="I25" s="8">
        <v>11.02</v>
      </c>
      <c r="J25" s="8">
        <v>-51.9</v>
      </c>
      <c r="K25" s="30" t="s">
        <v>734</v>
      </c>
      <c r="L25" s="105" t="str">
        <f>IF(J25="Div by 0", "N/A", IF(K25="N/A","N/A", IF(J25&gt;VALUE(MID(K25,1,2)), "No", IF(J25&lt;-1*VALUE(MID(K25,1,2)), "No", "Yes"))))</f>
        <v>No</v>
      </c>
    </row>
    <row r="26" spans="1:12" x14ac:dyDescent="0.2">
      <c r="A26" s="137" t="s">
        <v>1213</v>
      </c>
      <c r="B26" s="30" t="s">
        <v>213</v>
      </c>
      <c r="C26" s="10">
        <v>9141.1032236999999</v>
      </c>
      <c r="D26" s="7" t="str">
        <f t="shared" ref="D26:D27" si="11">IF($B26="N/A","N/A",IF(C26&gt;10,"No",IF(C26&lt;-10,"No","Yes")))</f>
        <v>N/A</v>
      </c>
      <c r="E26" s="10">
        <v>9805.9402255000005</v>
      </c>
      <c r="F26" s="7" t="str">
        <f t="shared" ref="F26:F30" si="12">IF($B26="N/A","N/A",IF(E26&gt;10,"No",IF(E26&lt;-10,"No","Yes")))</f>
        <v>N/A</v>
      </c>
      <c r="G26" s="10">
        <v>8716.6987062999997</v>
      </c>
      <c r="H26" s="7" t="str">
        <f t="shared" ref="H26:H27" si="13">IF($B26="N/A","N/A",IF(G26&gt;10,"No",IF(G26&lt;-10,"No","Yes")))</f>
        <v>N/A</v>
      </c>
      <c r="I26" s="8">
        <v>7.2729999999999997</v>
      </c>
      <c r="J26" s="8">
        <v>-11.1</v>
      </c>
      <c r="K26" s="30" t="s">
        <v>734</v>
      </c>
      <c r="L26" s="105" t="str">
        <f>IF(J26="Div by 0", "N/A", IF(OR(J26="N/A",K26="N/A"),"N/A", IF(J26&gt;VALUE(MID(K26,1,2)), "No", IF(J26&lt;-1*VALUE(MID(K26,1,2)), "No", "Yes"))))</f>
        <v>Yes</v>
      </c>
    </row>
    <row r="27" spans="1:12" x14ac:dyDescent="0.2">
      <c r="A27" s="137" t="s">
        <v>1214</v>
      </c>
      <c r="B27" s="30" t="s">
        <v>213</v>
      </c>
      <c r="C27" s="10">
        <v>8252.3644695000003</v>
      </c>
      <c r="D27" s="7" t="str">
        <f t="shared" si="11"/>
        <v>N/A</v>
      </c>
      <c r="E27" s="10">
        <v>8902.9395953000003</v>
      </c>
      <c r="F27" s="7" t="str">
        <f t="shared" si="12"/>
        <v>N/A</v>
      </c>
      <c r="G27" s="10">
        <v>7897.8999609000002</v>
      </c>
      <c r="H27" s="7" t="str">
        <f t="shared" si="13"/>
        <v>N/A</v>
      </c>
      <c r="I27" s="8">
        <v>7.883</v>
      </c>
      <c r="J27" s="8">
        <v>-11.3</v>
      </c>
      <c r="K27" s="30" t="s">
        <v>734</v>
      </c>
      <c r="L27" s="105" t="str">
        <f>IF(J27="Div by 0", "N/A", IF(OR(J27="N/A",K27="N/A"),"N/A", IF(J27&gt;VALUE(MID(K27,1,2)), "No", IF(J27&lt;-1*VALUE(MID(K27,1,2)), "No", "Yes"))))</f>
        <v>Yes</v>
      </c>
    </row>
    <row r="28" spans="1:12" x14ac:dyDescent="0.2">
      <c r="A28" s="156" t="s">
        <v>1215</v>
      </c>
      <c r="B28" s="10" t="s">
        <v>213</v>
      </c>
      <c r="C28" s="10">
        <v>1288.3403625999999</v>
      </c>
      <c r="D28" s="7" t="str">
        <f t="shared" ref="D28:D30" si="14">IF($B28="N/A","N/A",IF(C28&gt;10,"No",IF(C28&lt;-10,"No","Yes")))</f>
        <v>N/A</v>
      </c>
      <c r="E28" s="10">
        <v>1565.3832087999999</v>
      </c>
      <c r="F28" s="7" t="str">
        <f t="shared" si="12"/>
        <v>N/A</v>
      </c>
      <c r="G28" s="10">
        <v>1058.1620935999999</v>
      </c>
      <c r="H28" s="7" t="str">
        <f t="shared" ref="H28:H30" si="15">IF($B28="N/A","N/A",IF(G28&gt;10,"No",IF(G28&lt;-10,"No","Yes")))</f>
        <v>N/A</v>
      </c>
      <c r="I28" s="8">
        <v>21.5</v>
      </c>
      <c r="J28" s="8">
        <v>-32.4</v>
      </c>
      <c r="K28" s="28" t="s">
        <v>734</v>
      </c>
      <c r="L28" s="105" t="str">
        <f>IF(J28="Div by 0", "N/A", IF(OR(J28="N/A",K28="N/A"),"N/A", IF(J28&gt;VALUE(MID(K28,1,2)), "No", IF(J28&lt;-1*VALUE(MID(K28,1,2)), "No", "Yes"))))</f>
        <v>No</v>
      </c>
    </row>
    <row r="29" spans="1:12" x14ac:dyDescent="0.2">
      <c r="A29" s="156" t="s">
        <v>1216</v>
      </c>
      <c r="B29" s="10" t="s">
        <v>213</v>
      </c>
      <c r="C29" s="10">
        <v>1293.0450202</v>
      </c>
      <c r="D29" s="7" t="str">
        <f t="shared" si="14"/>
        <v>N/A</v>
      </c>
      <c r="E29" s="10">
        <v>1540.0792231</v>
      </c>
      <c r="F29" s="7" t="str">
        <f t="shared" si="12"/>
        <v>N/A</v>
      </c>
      <c r="G29" s="10">
        <v>1037.6493872999999</v>
      </c>
      <c r="H29" s="7" t="str">
        <f t="shared" si="15"/>
        <v>N/A</v>
      </c>
      <c r="I29" s="8">
        <v>19.100000000000001</v>
      </c>
      <c r="J29" s="8">
        <v>-32.6</v>
      </c>
      <c r="K29" s="28" t="s">
        <v>734</v>
      </c>
      <c r="L29" s="105" t="str">
        <f t="shared" ref="L29:L30" si="16">IF(J29="Div by 0", "N/A", IF(OR(J29="N/A",K29="N/A"),"N/A", IF(J29&gt;VALUE(MID(K29,1,2)), "No", IF(J29&lt;-1*VALUE(MID(K29,1,2)), "No", "Yes"))))</f>
        <v>No</v>
      </c>
    </row>
    <row r="30" spans="1:12" x14ac:dyDescent="0.2">
      <c r="A30" s="156" t="s">
        <v>1217</v>
      </c>
      <c r="B30" s="10" t="s">
        <v>213</v>
      </c>
      <c r="C30" s="10">
        <v>1168.4802923</v>
      </c>
      <c r="D30" s="7" t="str">
        <f t="shared" si="14"/>
        <v>N/A</v>
      </c>
      <c r="E30" s="10">
        <v>1989.1837355</v>
      </c>
      <c r="F30" s="7" t="str">
        <f t="shared" si="12"/>
        <v>N/A</v>
      </c>
      <c r="G30" s="10">
        <v>1348.1082752</v>
      </c>
      <c r="H30" s="7" t="str">
        <f t="shared" si="15"/>
        <v>N/A</v>
      </c>
      <c r="I30" s="8">
        <v>70.239999999999995</v>
      </c>
      <c r="J30" s="8">
        <v>-32.200000000000003</v>
      </c>
      <c r="K30" s="28" t="s">
        <v>734</v>
      </c>
      <c r="L30" s="105" t="str">
        <f t="shared" si="16"/>
        <v>No</v>
      </c>
    </row>
    <row r="31" spans="1:12" x14ac:dyDescent="0.2">
      <c r="A31" s="168" t="s">
        <v>2</v>
      </c>
      <c r="B31" s="22" t="s">
        <v>213</v>
      </c>
      <c r="C31" s="9">
        <v>95.830505040000006</v>
      </c>
      <c r="D31" s="27" t="str">
        <f t="shared" ref="D31:D69" si="17">IF($B31="N/A","N/A",IF(C31&gt;10,"No",IF(C31&lt;-10,"No","Yes")))</f>
        <v>N/A</v>
      </c>
      <c r="E31" s="9">
        <v>79.923221814000001</v>
      </c>
      <c r="F31" s="27" t="str">
        <f t="shared" ref="F31:F69" si="18">IF($B31="N/A","N/A",IF(E31&gt;10,"No",IF(E31&lt;-10,"No","Yes")))</f>
        <v>N/A</v>
      </c>
      <c r="G31" s="9">
        <v>83.450504236</v>
      </c>
      <c r="H31" s="27" t="str">
        <f t="shared" ref="H31:H69" si="19">IF($B31="N/A","N/A",IF(G31&gt;10,"No",IF(G31&lt;-10,"No","Yes")))</f>
        <v>N/A</v>
      </c>
      <c r="I31" s="8">
        <v>-16.600000000000001</v>
      </c>
      <c r="J31" s="8">
        <v>4.4130000000000003</v>
      </c>
      <c r="K31" s="28" t="s">
        <v>734</v>
      </c>
      <c r="L31" s="105" t="str">
        <f t="shared" ref="L31:L99" si="20">IF(J31="Div by 0", "N/A", IF(K31="N/A","N/A", IF(J31&gt;VALUE(MID(K31,1,2)), "No", IF(J31&lt;-1*VALUE(MID(K31,1,2)), "No", "Yes"))))</f>
        <v>Yes</v>
      </c>
    </row>
    <row r="32" spans="1:12" x14ac:dyDescent="0.2">
      <c r="A32" s="168" t="s">
        <v>22</v>
      </c>
      <c r="B32" s="22" t="s">
        <v>213</v>
      </c>
      <c r="C32" s="1">
        <v>9070709</v>
      </c>
      <c r="D32" s="27" t="str">
        <f t="shared" si="17"/>
        <v>N/A</v>
      </c>
      <c r="E32" s="1">
        <v>10002818</v>
      </c>
      <c r="F32" s="27" t="str">
        <f t="shared" si="18"/>
        <v>N/A</v>
      </c>
      <c r="G32" s="1">
        <v>11738082</v>
      </c>
      <c r="H32" s="27" t="str">
        <f t="shared" si="19"/>
        <v>N/A</v>
      </c>
      <c r="I32" s="8">
        <v>10.28</v>
      </c>
      <c r="J32" s="8">
        <v>17.350000000000001</v>
      </c>
      <c r="K32" s="28" t="s">
        <v>734</v>
      </c>
      <c r="L32" s="105" t="str">
        <f t="shared" si="20"/>
        <v>Yes</v>
      </c>
    </row>
    <row r="33" spans="1:12" x14ac:dyDescent="0.2">
      <c r="A33" s="168" t="s">
        <v>448</v>
      </c>
      <c r="B33" s="30" t="s">
        <v>213</v>
      </c>
      <c r="C33" s="1">
        <v>883781</v>
      </c>
      <c r="D33" s="1" t="str">
        <f t="shared" si="17"/>
        <v>N/A</v>
      </c>
      <c r="E33" s="1">
        <v>483497</v>
      </c>
      <c r="F33" s="1" t="str">
        <f t="shared" si="18"/>
        <v>N/A</v>
      </c>
      <c r="G33" s="1">
        <v>36858</v>
      </c>
      <c r="H33" s="7" t="str">
        <f t="shared" si="19"/>
        <v>N/A</v>
      </c>
      <c r="I33" s="8">
        <v>-45.3</v>
      </c>
      <c r="J33" s="8">
        <v>-92.4</v>
      </c>
      <c r="K33" s="30" t="s">
        <v>734</v>
      </c>
      <c r="L33" s="105" t="str">
        <f t="shared" si="20"/>
        <v>No</v>
      </c>
    </row>
    <row r="34" spans="1:12" x14ac:dyDescent="0.2">
      <c r="A34" s="168" t="s">
        <v>1218</v>
      </c>
      <c r="B34" s="3" t="s">
        <v>213</v>
      </c>
      <c r="C34" s="1">
        <v>411203</v>
      </c>
      <c r="D34" s="5" t="str">
        <f t="shared" ref="D34:D38" si="21">IF($B34="N/A","N/A",IF(C34&lt;0,"No","Yes"))</f>
        <v>N/A</v>
      </c>
      <c r="E34" s="1">
        <v>212787</v>
      </c>
      <c r="F34" s="5" t="str">
        <f t="shared" ref="F34:F38" si="22">IF($B34="N/A","N/A",IF(E34&lt;0,"No","Yes"))</f>
        <v>N/A</v>
      </c>
      <c r="G34" s="1">
        <v>10436</v>
      </c>
      <c r="H34" s="5" t="str">
        <f t="shared" ref="H34:H38" si="23">IF($B34="N/A","N/A",IF(G34&lt;0,"No","Yes"))</f>
        <v>N/A</v>
      </c>
      <c r="I34" s="8">
        <v>-48.3</v>
      </c>
      <c r="J34" s="8">
        <v>-95.1</v>
      </c>
      <c r="K34" s="1" t="s">
        <v>734</v>
      </c>
      <c r="L34" s="105" t="str">
        <f t="shared" si="20"/>
        <v>No</v>
      </c>
    </row>
    <row r="35" spans="1:12" x14ac:dyDescent="0.2">
      <c r="A35" s="168" t="s">
        <v>1219</v>
      </c>
      <c r="B35" s="3" t="s">
        <v>213</v>
      </c>
      <c r="C35" s="1">
        <v>274056</v>
      </c>
      <c r="D35" s="5" t="str">
        <f t="shared" si="21"/>
        <v>N/A</v>
      </c>
      <c r="E35" s="1">
        <v>154855</v>
      </c>
      <c r="F35" s="5" t="str">
        <f t="shared" si="22"/>
        <v>N/A</v>
      </c>
      <c r="G35" s="1">
        <v>15093</v>
      </c>
      <c r="H35" s="5" t="str">
        <f t="shared" si="23"/>
        <v>N/A</v>
      </c>
      <c r="I35" s="8">
        <v>-43.5</v>
      </c>
      <c r="J35" s="8">
        <v>-90.3</v>
      </c>
      <c r="K35" s="1" t="s">
        <v>734</v>
      </c>
      <c r="L35" s="105" t="str">
        <f t="shared" si="20"/>
        <v>No</v>
      </c>
    </row>
    <row r="36" spans="1:12" x14ac:dyDescent="0.2">
      <c r="A36" s="168" t="s">
        <v>1220</v>
      </c>
      <c r="B36" s="3" t="s">
        <v>213</v>
      </c>
      <c r="C36" s="1">
        <v>183174</v>
      </c>
      <c r="D36" s="5" t="str">
        <f t="shared" si="21"/>
        <v>N/A</v>
      </c>
      <c r="E36" s="1">
        <v>95579</v>
      </c>
      <c r="F36" s="5" t="str">
        <f t="shared" si="22"/>
        <v>N/A</v>
      </c>
      <c r="G36" s="1">
        <v>7549</v>
      </c>
      <c r="H36" s="5" t="str">
        <f t="shared" si="23"/>
        <v>N/A</v>
      </c>
      <c r="I36" s="8">
        <v>-47.8</v>
      </c>
      <c r="J36" s="8">
        <v>-92.1</v>
      </c>
      <c r="K36" s="1" t="s">
        <v>734</v>
      </c>
      <c r="L36" s="105" t="str">
        <f t="shared" si="20"/>
        <v>No</v>
      </c>
    </row>
    <row r="37" spans="1:12" x14ac:dyDescent="0.2">
      <c r="A37" s="168" t="s">
        <v>1221</v>
      </c>
      <c r="B37" s="3" t="s">
        <v>213</v>
      </c>
      <c r="C37" s="1">
        <v>15348</v>
      </c>
      <c r="D37" s="5" t="str">
        <f t="shared" si="21"/>
        <v>N/A</v>
      </c>
      <c r="E37" s="1">
        <v>20276</v>
      </c>
      <c r="F37" s="5" t="str">
        <f t="shared" si="22"/>
        <v>N/A</v>
      </c>
      <c r="G37" s="1">
        <v>3780</v>
      </c>
      <c r="H37" s="5" t="str">
        <f t="shared" si="23"/>
        <v>N/A</v>
      </c>
      <c r="I37" s="8">
        <v>32.11</v>
      </c>
      <c r="J37" s="8">
        <v>-81.400000000000006</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1275620</v>
      </c>
      <c r="D39" s="1" t="str">
        <f t="shared" si="17"/>
        <v>N/A</v>
      </c>
      <c r="E39" s="1">
        <v>931645</v>
      </c>
      <c r="F39" s="1" t="str">
        <f t="shared" si="18"/>
        <v>N/A</v>
      </c>
      <c r="G39" s="1">
        <v>31560</v>
      </c>
      <c r="H39" s="7" t="str">
        <f t="shared" si="19"/>
        <v>N/A</v>
      </c>
      <c r="I39" s="8">
        <v>-27</v>
      </c>
      <c r="J39" s="8">
        <v>-96.6</v>
      </c>
      <c r="K39" s="30" t="s">
        <v>734</v>
      </c>
      <c r="L39" s="105" t="str">
        <f t="shared" si="20"/>
        <v>No</v>
      </c>
    </row>
    <row r="40" spans="1:12" x14ac:dyDescent="0.2">
      <c r="A40" s="168" t="s">
        <v>1223</v>
      </c>
      <c r="B40" s="3" t="s">
        <v>213</v>
      </c>
      <c r="C40" s="1">
        <v>967286</v>
      </c>
      <c r="D40" s="5" t="str">
        <f t="shared" ref="D40:D45" si="24">IF($B40="N/A","N/A",IF(C40&lt;0,"No","Yes"))</f>
        <v>N/A</v>
      </c>
      <c r="E40" s="1">
        <v>756244</v>
      </c>
      <c r="F40" s="5" t="str">
        <f t="shared" ref="F40:F45" si="25">IF($B40="N/A","N/A",IF(E40&lt;0,"No","Yes"))</f>
        <v>N/A</v>
      </c>
      <c r="G40" s="1">
        <v>19044</v>
      </c>
      <c r="H40" s="5" t="str">
        <f t="shared" ref="H40:H45" si="26">IF($B40="N/A","N/A",IF(G40&lt;0,"No","Yes"))</f>
        <v>N/A</v>
      </c>
      <c r="I40" s="8">
        <v>-21.8</v>
      </c>
      <c r="J40" s="8">
        <v>-97.5</v>
      </c>
      <c r="K40" s="1" t="s">
        <v>734</v>
      </c>
      <c r="L40" s="105" t="str">
        <f t="shared" si="20"/>
        <v>No</v>
      </c>
    </row>
    <row r="41" spans="1:12" x14ac:dyDescent="0.2">
      <c r="A41" s="168" t="s">
        <v>1224</v>
      </c>
      <c r="B41" s="3" t="s">
        <v>213</v>
      </c>
      <c r="C41" s="1">
        <v>155294</v>
      </c>
      <c r="D41" s="5" t="str">
        <f t="shared" si="24"/>
        <v>N/A</v>
      </c>
      <c r="E41" s="1">
        <v>91725</v>
      </c>
      <c r="F41" s="5" t="str">
        <f t="shared" si="25"/>
        <v>N/A</v>
      </c>
      <c r="G41" s="1">
        <v>8072</v>
      </c>
      <c r="H41" s="5" t="str">
        <f t="shared" si="26"/>
        <v>N/A</v>
      </c>
      <c r="I41" s="8">
        <v>-40.9</v>
      </c>
      <c r="J41" s="8">
        <v>-91.2</v>
      </c>
      <c r="K41" s="1" t="s">
        <v>734</v>
      </c>
      <c r="L41" s="105" t="str">
        <f t="shared" si="20"/>
        <v>No</v>
      </c>
    </row>
    <row r="42" spans="1:12" x14ac:dyDescent="0.2">
      <c r="A42" s="168" t="s">
        <v>1225</v>
      </c>
      <c r="B42" s="3" t="s">
        <v>213</v>
      </c>
      <c r="C42" s="1">
        <v>114938</v>
      </c>
      <c r="D42" s="5" t="str">
        <f t="shared" si="24"/>
        <v>N/A</v>
      </c>
      <c r="E42" s="1">
        <v>66094</v>
      </c>
      <c r="F42" s="5" t="str">
        <f t="shared" si="25"/>
        <v>N/A</v>
      </c>
      <c r="G42" s="1">
        <v>3474</v>
      </c>
      <c r="H42" s="5" t="str">
        <f t="shared" si="26"/>
        <v>N/A</v>
      </c>
      <c r="I42" s="8">
        <v>-42.5</v>
      </c>
      <c r="J42" s="8">
        <v>-94.7</v>
      </c>
      <c r="K42" s="1" t="s">
        <v>734</v>
      </c>
      <c r="L42" s="105" t="str">
        <f t="shared" si="20"/>
        <v>No</v>
      </c>
    </row>
    <row r="43" spans="1:12" x14ac:dyDescent="0.2">
      <c r="A43" s="168" t="s">
        <v>1226</v>
      </c>
      <c r="B43" s="3" t="s">
        <v>213</v>
      </c>
      <c r="C43" s="1">
        <v>11875</v>
      </c>
      <c r="D43" s="5" t="str">
        <f t="shared" si="24"/>
        <v>N/A</v>
      </c>
      <c r="E43" s="1">
        <v>3292</v>
      </c>
      <c r="F43" s="5" t="str">
        <f t="shared" si="25"/>
        <v>N/A</v>
      </c>
      <c r="G43" s="1">
        <v>336</v>
      </c>
      <c r="H43" s="5" t="str">
        <f t="shared" si="26"/>
        <v>N/A</v>
      </c>
      <c r="I43" s="8">
        <v>-72.3</v>
      </c>
      <c r="J43" s="8">
        <v>-89.8</v>
      </c>
      <c r="K43" s="1" t="s">
        <v>734</v>
      </c>
      <c r="L43" s="105" t="str">
        <f t="shared" si="20"/>
        <v>No</v>
      </c>
    </row>
    <row r="44" spans="1:12" x14ac:dyDescent="0.2">
      <c r="A44" s="168" t="s">
        <v>1227</v>
      </c>
      <c r="B44" s="3" t="s">
        <v>213</v>
      </c>
      <c r="C44" s="1">
        <v>26227</v>
      </c>
      <c r="D44" s="5" t="str">
        <f t="shared" si="24"/>
        <v>N/A</v>
      </c>
      <c r="E44" s="1">
        <v>14290</v>
      </c>
      <c r="F44" s="5" t="str">
        <f t="shared" si="25"/>
        <v>N/A</v>
      </c>
      <c r="G44" s="1">
        <v>634</v>
      </c>
      <c r="H44" s="5" t="str">
        <f t="shared" si="26"/>
        <v>N/A</v>
      </c>
      <c r="I44" s="8">
        <v>-45.5</v>
      </c>
      <c r="J44" s="8">
        <v>-95.6</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1750</v>
      </c>
      <c r="J45" s="8" t="s">
        <v>1750</v>
      </c>
      <c r="K45" s="1" t="s">
        <v>734</v>
      </c>
      <c r="L45" s="105" t="str">
        <f t="shared" si="20"/>
        <v>N/A</v>
      </c>
    </row>
    <row r="46" spans="1:12" x14ac:dyDescent="0.2">
      <c r="A46" s="168" t="s">
        <v>450</v>
      </c>
      <c r="B46" s="30" t="s">
        <v>213</v>
      </c>
      <c r="C46" s="1">
        <v>4945178</v>
      </c>
      <c r="D46" s="1" t="str">
        <f t="shared" si="17"/>
        <v>N/A</v>
      </c>
      <c r="E46" s="1">
        <v>4666463</v>
      </c>
      <c r="F46" s="1" t="str">
        <f t="shared" si="18"/>
        <v>N/A</v>
      </c>
      <c r="G46" s="1">
        <v>353156</v>
      </c>
      <c r="H46" s="7" t="str">
        <f t="shared" si="19"/>
        <v>N/A</v>
      </c>
      <c r="I46" s="8">
        <v>-5.64</v>
      </c>
      <c r="J46" s="8">
        <v>-92.4</v>
      </c>
      <c r="K46" s="30" t="s">
        <v>734</v>
      </c>
      <c r="L46" s="105" t="str">
        <f t="shared" si="20"/>
        <v>No</v>
      </c>
    </row>
    <row r="47" spans="1:12" x14ac:dyDescent="0.2">
      <c r="A47" s="168" t="s">
        <v>1229</v>
      </c>
      <c r="B47" s="3" t="s">
        <v>213</v>
      </c>
      <c r="C47" s="1">
        <v>2660012</v>
      </c>
      <c r="D47" s="5" t="str">
        <f t="shared" ref="D47:D53" si="27">IF($B47="N/A","N/A",IF(C47&lt;0,"No","Yes"))</f>
        <v>N/A</v>
      </c>
      <c r="E47" s="1">
        <v>2027904</v>
      </c>
      <c r="F47" s="5" t="str">
        <f t="shared" ref="F47:F53" si="28">IF($B47="N/A","N/A",IF(E47&lt;0,"No","Yes"))</f>
        <v>N/A</v>
      </c>
      <c r="G47" s="1">
        <v>66248</v>
      </c>
      <c r="H47" s="5" t="str">
        <f t="shared" ref="H47:H53" si="29">IF($B47="N/A","N/A",IF(G47&lt;0,"No","Yes"))</f>
        <v>N/A</v>
      </c>
      <c r="I47" s="8">
        <v>-23.8</v>
      </c>
      <c r="J47" s="8">
        <v>-96.7</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1750</v>
      </c>
      <c r="J48" s="8" t="s">
        <v>1750</v>
      </c>
      <c r="K48" s="1" t="s">
        <v>734</v>
      </c>
      <c r="L48" s="105" t="str">
        <f t="shared" si="20"/>
        <v>N/A</v>
      </c>
    </row>
    <row r="49" spans="1:12" x14ac:dyDescent="0.2">
      <c r="A49" s="168" t="s">
        <v>1231</v>
      </c>
      <c r="B49" s="3" t="s">
        <v>213</v>
      </c>
      <c r="C49" s="1">
        <v>176451</v>
      </c>
      <c r="D49" s="5" t="str">
        <f t="shared" si="27"/>
        <v>N/A</v>
      </c>
      <c r="E49" s="1">
        <v>318117</v>
      </c>
      <c r="F49" s="5" t="str">
        <f t="shared" si="28"/>
        <v>N/A</v>
      </c>
      <c r="G49" s="1">
        <v>21871</v>
      </c>
      <c r="H49" s="5" t="str">
        <f t="shared" si="29"/>
        <v>N/A</v>
      </c>
      <c r="I49" s="8">
        <v>80.290000000000006</v>
      </c>
      <c r="J49" s="8">
        <v>-93.1</v>
      </c>
      <c r="K49" s="1" t="s">
        <v>734</v>
      </c>
      <c r="L49" s="105" t="str">
        <f t="shared" si="20"/>
        <v>No</v>
      </c>
    </row>
    <row r="50" spans="1:12" x14ac:dyDescent="0.2">
      <c r="A50" s="168" t="s">
        <v>1232</v>
      </c>
      <c r="B50" s="3" t="s">
        <v>213</v>
      </c>
      <c r="C50" s="1">
        <v>1460941</v>
      </c>
      <c r="D50" s="5" t="str">
        <f t="shared" si="27"/>
        <v>N/A</v>
      </c>
      <c r="E50" s="1">
        <v>1388336</v>
      </c>
      <c r="F50" s="5" t="str">
        <f t="shared" si="28"/>
        <v>N/A</v>
      </c>
      <c r="G50" s="1">
        <v>114032</v>
      </c>
      <c r="H50" s="5" t="str">
        <f t="shared" si="29"/>
        <v>N/A</v>
      </c>
      <c r="I50" s="8">
        <v>-4.97</v>
      </c>
      <c r="J50" s="8">
        <v>-91.8</v>
      </c>
      <c r="K50" s="1" t="s">
        <v>734</v>
      </c>
      <c r="L50" s="105" t="str">
        <f t="shared" si="20"/>
        <v>No</v>
      </c>
    </row>
    <row r="51" spans="1:12" x14ac:dyDescent="0.2">
      <c r="A51" s="168" t="s">
        <v>1233</v>
      </c>
      <c r="B51" s="3" t="s">
        <v>213</v>
      </c>
      <c r="C51" s="1">
        <v>522118</v>
      </c>
      <c r="D51" s="5" t="str">
        <f t="shared" si="27"/>
        <v>N/A</v>
      </c>
      <c r="E51" s="1">
        <v>878995</v>
      </c>
      <c r="F51" s="5" t="str">
        <f t="shared" si="28"/>
        <v>N/A</v>
      </c>
      <c r="G51" s="1">
        <v>147089</v>
      </c>
      <c r="H51" s="5" t="str">
        <f t="shared" si="29"/>
        <v>N/A</v>
      </c>
      <c r="I51" s="8">
        <v>68.349999999999994</v>
      </c>
      <c r="J51" s="8">
        <v>-83.3</v>
      </c>
      <c r="K51" s="1" t="s">
        <v>734</v>
      </c>
      <c r="L51" s="105" t="str">
        <f t="shared" si="20"/>
        <v>No</v>
      </c>
    </row>
    <row r="52" spans="1:12" x14ac:dyDescent="0.2">
      <c r="A52" s="168" t="s">
        <v>1234</v>
      </c>
      <c r="B52" s="3" t="s">
        <v>213</v>
      </c>
      <c r="C52" s="1">
        <v>125656</v>
      </c>
      <c r="D52" s="5" t="str">
        <f t="shared" si="27"/>
        <v>N/A</v>
      </c>
      <c r="E52" s="1">
        <v>53111</v>
      </c>
      <c r="F52" s="5" t="str">
        <f t="shared" si="28"/>
        <v>N/A</v>
      </c>
      <c r="G52" s="1">
        <v>3916</v>
      </c>
      <c r="H52" s="5" t="str">
        <f t="shared" si="29"/>
        <v>N/A</v>
      </c>
      <c r="I52" s="8">
        <v>-57.7</v>
      </c>
      <c r="J52" s="8">
        <v>-92.6</v>
      </c>
      <c r="K52" s="1" t="s">
        <v>734</v>
      </c>
      <c r="L52" s="105" t="str">
        <f t="shared" si="20"/>
        <v>No</v>
      </c>
    </row>
    <row r="53" spans="1:12" x14ac:dyDescent="0.2">
      <c r="A53" s="168" t="s">
        <v>1235</v>
      </c>
      <c r="B53" s="3" t="s">
        <v>213</v>
      </c>
      <c r="C53" s="1">
        <v>0</v>
      </c>
      <c r="D53" s="5" t="str">
        <f t="shared" si="27"/>
        <v>N/A</v>
      </c>
      <c r="E53" s="1">
        <v>0</v>
      </c>
      <c r="F53" s="5" t="str">
        <f t="shared" si="28"/>
        <v>N/A</v>
      </c>
      <c r="G53" s="1">
        <v>0</v>
      </c>
      <c r="H53" s="5" t="str">
        <f t="shared" si="29"/>
        <v>N/A</v>
      </c>
      <c r="I53" s="8" t="s">
        <v>1750</v>
      </c>
      <c r="J53" s="8" t="s">
        <v>1750</v>
      </c>
      <c r="K53" s="1" t="s">
        <v>734</v>
      </c>
      <c r="L53" s="105" t="str">
        <f t="shared" si="20"/>
        <v>N/A</v>
      </c>
    </row>
    <row r="54" spans="1:12" x14ac:dyDescent="0.2">
      <c r="A54" s="168" t="s">
        <v>451</v>
      </c>
      <c r="B54" s="30" t="s">
        <v>213</v>
      </c>
      <c r="C54" s="1">
        <v>1966130</v>
      </c>
      <c r="D54" s="1" t="str">
        <f t="shared" si="17"/>
        <v>N/A</v>
      </c>
      <c r="E54" s="1">
        <v>3921212</v>
      </c>
      <c r="F54" s="1" t="str">
        <f t="shared" si="18"/>
        <v>N/A</v>
      </c>
      <c r="G54" s="1">
        <v>418463</v>
      </c>
      <c r="H54" s="7" t="str">
        <f t="shared" si="19"/>
        <v>N/A</v>
      </c>
      <c r="I54" s="8">
        <v>99.44</v>
      </c>
      <c r="J54" s="8">
        <v>-89.3</v>
      </c>
      <c r="K54" s="30" t="s">
        <v>734</v>
      </c>
      <c r="L54" s="105" t="str">
        <f t="shared" si="20"/>
        <v>No</v>
      </c>
    </row>
    <row r="55" spans="1:12" x14ac:dyDescent="0.2">
      <c r="A55" s="168" t="s">
        <v>1236</v>
      </c>
      <c r="B55" s="3" t="s">
        <v>213</v>
      </c>
      <c r="C55" s="1">
        <v>1271895</v>
      </c>
      <c r="D55" s="5" t="str">
        <f t="shared" ref="D55:D60" si="30">IF($B55="N/A","N/A",IF(C55&lt;0,"No","Yes"))</f>
        <v>N/A</v>
      </c>
      <c r="E55" s="1">
        <v>852122</v>
      </c>
      <c r="F55" s="5" t="str">
        <f t="shared" ref="F55:F60" si="31">IF($B55="N/A","N/A",IF(E55&lt;0,"No","Yes"))</f>
        <v>N/A</v>
      </c>
      <c r="G55" s="1">
        <v>39650</v>
      </c>
      <c r="H55" s="5" t="str">
        <f t="shared" ref="H55:H60" si="32">IF($B55="N/A","N/A",IF(G55&lt;0,"No","Yes"))</f>
        <v>N/A</v>
      </c>
      <c r="I55" s="8">
        <v>-33</v>
      </c>
      <c r="J55" s="8">
        <v>-95.3</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1750</v>
      </c>
      <c r="J56" s="8" t="s">
        <v>1750</v>
      </c>
      <c r="K56" s="1" t="s">
        <v>734</v>
      </c>
      <c r="L56" s="105" t="str">
        <f t="shared" si="20"/>
        <v>N/A</v>
      </c>
    </row>
    <row r="57" spans="1:12" x14ac:dyDescent="0.2">
      <c r="A57" s="168" t="s">
        <v>1238</v>
      </c>
      <c r="B57" s="3" t="s">
        <v>213</v>
      </c>
      <c r="C57" s="1">
        <v>539998</v>
      </c>
      <c r="D57" s="5" t="str">
        <f t="shared" si="30"/>
        <v>N/A</v>
      </c>
      <c r="E57" s="1">
        <v>405143</v>
      </c>
      <c r="F57" s="5" t="str">
        <f t="shared" si="31"/>
        <v>N/A</v>
      </c>
      <c r="G57" s="1">
        <v>42205</v>
      </c>
      <c r="H57" s="5" t="str">
        <f t="shared" si="32"/>
        <v>N/A</v>
      </c>
      <c r="I57" s="8">
        <v>-25</v>
      </c>
      <c r="J57" s="8">
        <v>-89.6</v>
      </c>
      <c r="K57" s="1" t="s">
        <v>734</v>
      </c>
      <c r="L57" s="105" t="str">
        <f t="shared" si="20"/>
        <v>No</v>
      </c>
    </row>
    <row r="58" spans="1:12" x14ac:dyDescent="0.2">
      <c r="A58" s="168" t="s">
        <v>1239</v>
      </c>
      <c r="B58" s="3" t="s">
        <v>213</v>
      </c>
      <c r="C58" s="1">
        <v>34165</v>
      </c>
      <c r="D58" s="5" t="str">
        <f t="shared" si="30"/>
        <v>N/A</v>
      </c>
      <c r="E58" s="1">
        <v>45003</v>
      </c>
      <c r="F58" s="5" t="str">
        <f t="shared" si="31"/>
        <v>N/A</v>
      </c>
      <c r="G58" s="1">
        <v>10829</v>
      </c>
      <c r="H58" s="5" t="str">
        <f t="shared" si="32"/>
        <v>N/A</v>
      </c>
      <c r="I58" s="8">
        <v>31.72</v>
      </c>
      <c r="J58" s="8">
        <v>-75.900000000000006</v>
      </c>
      <c r="K58" s="1" t="s">
        <v>734</v>
      </c>
      <c r="L58" s="105" t="str">
        <f t="shared" si="20"/>
        <v>No</v>
      </c>
    </row>
    <row r="59" spans="1:12" x14ac:dyDescent="0.2">
      <c r="A59" s="168" t="s">
        <v>1240</v>
      </c>
      <c r="B59" s="3" t="s">
        <v>213</v>
      </c>
      <c r="C59" s="1">
        <v>120072</v>
      </c>
      <c r="D59" s="5" t="str">
        <f t="shared" si="30"/>
        <v>N/A</v>
      </c>
      <c r="E59" s="1">
        <v>2618944</v>
      </c>
      <c r="F59" s="5" t="str">
        <f t="shared" si="31"/>
        <v>N/A</v>
      </c>
      <c r="G59" s="1">
        <v>325779</v>
      </c>
      <c r="H59" s="5" t="str">
        <f t="shared" si="32"/>
        <v>N/A</v>
      </c>
      <c r="I59" s="8">
        <v>2081</v>
      </c>
      <c r="J59" s="8">
        <v>-87.6</v>
      </c>
      <c r="K59" s="1" t="s">
        <v>734</v>
      </c>
      <c r="L59" s="105" t="str">
        <f t="shared" si="20"/>
        <v>No</v>
      </c>
    </row>
    <row r="60" spans="1:12" x14ac:dyDescent="0.2">
      <c r="A60" s="168" t="s">
        <v>1241</v>
      </c>
      <c r="B60" s="3" t="s">
        <v>213</v>
      </c>
      <c r="C60" s="1">
        <v>0</v>
      </c>
      <c r="D60" s="5" t="str">
        <f t="shared" si="30"/>
        <v>N/A</v>
      </c>
      <c r="E60" s="1">
        <v>0</v>
      </c>
      <c r="F60" s="5" t="str">
        <f t="shared" si="31"/>
        <v>N/A</v>
      </c>
      <c r="G60" s="1">
        <v>0</v>
      </c>
      <c r="H60" s="5" t="str">
        <f t="shared" si="32"/>
        <v>N/A</v>
      </c>
      <c r="I60" s="8" t="s">
        <v>1750</v>
      </c>
      <c r="J60" s="8" t="s">
        <v>1750</v>
      </c>
      <c r="K60" s="1" t="s">
        <v>734</v>
      </c>
      <c r="L60" s="105" t="str">
        <f t="shared" si="20"/>
        <v>N/A</v>
      </c>
    </row>
    <row r="61" spans="1:12" x14ac:dyDescent="0.2">
      <c r="A61" s="104" t="s">
        <v>186</v>
      </c>
      <c r="B61" s="22" t="s">
        <v>213</v>
      </c>
      <c r="C61" s="1">
        <v>7261220</v>
      </c>
      <c r="D61" s="1" t="str">
        <f t="shared" si="17"/>
        <v>N/A</v>
      </c>
      <c r="E61" s="1">
        <v>9964489</v>
      </c>
      <c r="F61" s="1" t="str">
        <f t="shared" si="18"/>
        <v>N/A</v>
      </c>
      <c r="G61" s="1">
        <v>11709822</v>
      </c>
      <c r="H61" s="7" t="str">
        <f t="shared" si="19"/>
        <v>N/A</v>
      </c>
      <c r="I61" s="8">
        <v>37.229999999999997</v>
      </c>
      <c r="J61" s="8">
        <v>17.52</v>
      </c>
      <c r="K61" s="28" t="s">
        <v>734</v>
      </c>
      <c r="L61" s="105" t="str">
        <f>IF(J61="Div by 0", "N/A", IF(OR(J61="N/A",K61="N/A"),"N/A", IF(J61&gt;VALUE(MID(K61,1,2)), "No", IF(J61&lt;-1*VALUE(MID(K61,1,2)), "No", "Yes"))))</f>
        <v>Yes</v>
      </c>
    </row>
    <row r="62" spans="1:12" x14ac:dyDescent="0.2">
      <c r="A62" s="104" t="s">
        <v>187</v>
      </c>
      <c r="B62" s="22" t="s">
        <v>213</v>
      </c>
      <c r="C62" s="1">
        <v>8993390</v>
      </c>
      <c r="D62" s="1" t="str">
        <f t="shared" si="17"/>
        <v>N/A</v>
      </c>
      <c r="E62" s="1">
        <v>1024964</v>
      </c>
      <c r="F62" s="1" t="str">
        <f t="shared" si="18"/>
        <v>N/A</v>
      </c>
      <c r="G62" s="1">
        <v>1137562</v>
      </c>
      <c r="H62" s="7" t="str">
        <f t="shared" si="19"/>
        <v>N/A</v>
      </c>
      <c r="I62" s="8">
        <v>-88.6</v>
      </c>
      <c r="J62" s="8">
        <v>10.99</v>
      </c>
      <c r="K62" s="28" t="s">
        <v>734</v>
      </c>
      <c r="L62" s="105" t="str">
        <f t="shared" ref="L62:L69" si="33">IF(J62="Div by 0", "N/A", IF(OR(J62="N/A",K62="N/A"),"N/A", IF(J62&gt;VALUE(MID(K62,1,2)), "No", IF(J62&lt;-1*VALUE(MID(K62,1,2)), "No", "Yes"))))</f>
        <v>Yes</v>
      </c>
    </row>
    <row r="63" spans="1:12" x14ac:dyDescent="0.2">
      <c r="A63" s="104" t="s">
        <v>188</v>
      </c>
      <c r="B63" s="22" t="s">
        <v>213</v>
      </c>
      <c r="C63" s="1">
        <v>0</v>
      </c>
      <c r="D63" s="1" t="str">
        <f t="shared" si="17"/>
        <v>N/A</v>
      </c>
      <c r="E63" s="1">
        <v>0</v>
      </c>
      <c r="F63" s="1" t="str">
        <f t="shared" si="18"/>
        <v>N/A</v>
      </c>
      <c r="G63" s="1">
        <v>0</v>
      </c>
      <c r="H63" s="7" t="str">
        <f t="shared" si="19"/>
        <v>N/A</v>
      </c>
      <c r="I63" s="8" t="s">
        <v>1750</v>
      </c>
      <c r="J63" s="8" t="s">
        <v>1750</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13853</v>
      </c>
      <c r="D66" s="1" t="str">
        <f t="shared" si="17"/>
        <v>N/A</v>
      </c>
      <c r="E66" s="1">
        <v>16361</v>
      </c>
      <c r="F66" s="1" t="str">
        <f t="shared" si="18"/>
        <v>N/A</v>
      </c>
      <c r="G66" s="1">
        <v>19817</v>
      </c>
      <c r="H66" s="7" t="str">
        <f t="shared" si="19"/>
        <v>N/A</v>
      </c>
      <c r="I66" s="8">
        <v>18.100000000000001</v>
      </c>
      <c r="J66" s="8">
        <v>21.12</v>
      </c>
      <c r="K66" s="28" t="s">
        <v>734</v>
      </c>
      <c r="L66" s="105" t="str">
        <f t="shared" si="33"/>
        <v>Yes</v>
      </c>
    </row>
    <row r="67" spans="1:12" x14ac:dyDescent="0.2">
      <c r="A67" s="104" t="s">
        <v>192</v>
      </c>
      <c r="B67" s="22" t="s">
        <v>213</v>
      </c>
      <c r="C67" s="1">
        <v>0</v>
      </c>
      <c r="D67" s="1" t="str">
        <f t="shared" si="17"/>
        <v>N/A</v>
      </c>
      <c r="E67" s="1">
        <v>0</v>
      </c>
      <c r="F67" s="1" t="str">
        <f t="shared" si="18"/>
        <v>N/A</v>
      </c>
      <c r="G67" s="1">
        <v>868</v>
      </c>
      <c r="H67" s="7" t="str">
        <f t="shared" si="19"/>
        <v>N/A</v>
      </c>
      <c r="I67" s="8" t="s">
        <v>1750</v>
      </c>
      <c r="J67" s="8" t="s">
        <v>1750</v>
      </c>
      <c r="K67" s="28" t="s">
        <v>734</v>
      </c>
      <c r="L67" s="105" t="str">
        <f t="shared" si="33"/>
        <v>N/A</v>
      </c>
    </row>
    <row r="68" spans="1:12" x14ac:dyDescent="0.2">
      <c r="A68" s="128" t="s">
        <v>193</v>
      </c>
      <c r="B68" s="30" t="s">
        <v>213</v>
      </c>
      <c r="C68" s="1">
        <v>1093</v>
      </c>
      <c r="D68" s="1" t="str">
        <f t="shared" si="17"/>
        <v>N/A</v>
      </c>
      <c r="E68" s="1">
        <v>1009</v>
      </c>
      <c r="F68" s="1" t="str">
        <f t="shared" si="18"/>
        <v>N/A</v>
      </c>
      <c r="G68" s="1">
        <v>955</v>
      </c>
      <c r="H68" s="7" t="str">
        <f t="shared" si="19"/>
        <v>N/A</v>
      </c>
      <c r="I68" s="36">
        <v>-7.69</v>
      </c>
      <c r="J68" s="36">
        <v>-5.35</v>
      </c>
      <c r="K68" s="30" t="s">
        <v>734</v>
      </c>
      <c r="L68" s="105" t="str">
        <f t="shared" si="33"/>
        <v>Yes</v>
      </c>
    </row>
    <row r="69" spans="1:12" x14ac:dyDescent="0.2">
      <c r="A69" s="128" t="s">
        <v>194</v>
      </c>
      <c r="B69" s="30" t="s">
        <v>213</v>
      </c>
      <c r="C69" s="1">
        <v>8993391</v>
      </c>
      <c r="D69" s="1" t="str">
        <f t="shared" si="17"/>
        <v>N/A</v>
      </c>
      <c r="E69" s="1">
        <v>1025899</v>
      </c>
      <c r="F69" s="1" t="str">
        <f t="shared" si="18"/>
        <v>N/A</v>
      </c>
      <c r="G69" s="1">
        <v>1138440</v>
      </c>
      <c r="H69" s="7" t="str">
        <f t="shared" si="19"/>
        <v>N/A</v>
      </c>
      <c r="I69" s="36">
        <v>-88.6</v>
      </c>
      <c r="J69" s="36">
        <v>10.97</v>
      </c>
      <c r="K69" s="30" t="s">
        <v>734</v>
      </c>
      <c r="L69" s="105" t="str">
        <f t="shared" si="33"/>
        <v>Yes</v>
      </c>
    </row>
    <row r="70" spans="1:12" x14ac:dyDescent="0.2">
      <c r="A70" s="168" t="s">
        <v>78</v>
      </c>
      <c r="B70" s="30" t="s">
        <v>294</v>
      </c>
      <c r="C70" s="9">
        <v>33.706183068000001</v>
      </c>
      <c r="D70" s="27" t="str">
        <f>IF($B70="N/A","N/A",IF(C70&gt;=20,"No",IF(C70&lt;0,"No","Yes")))</f>
        <v>No</v>
      </c>
      <c r="E70" s="9">
        <v>48.959617444999999</v>
      </c>
      <c r="F70" s="27" t="str">
        <f>IF($B70="N/A","N/A",IF(E70&gt;=20,"No",IF(E70&lt;0,"No","Yes")))</f>
        <v>No</v>
      </c>
      <c r="G70" s="9">
        <v>69.245707964999994</v>
      </c>
      <c r="H70" s="27" t="str">
        <f>IF($B70="N/A","N/A",IF(G70&gt;=20,"No",IF(G70&lt;0,"No","Yes")))</f>
        <v>No</v>
      </c>
      <c r="I70" s="8">
        <v>45.25</v>
      </c>
      <c r="J70" s="8">
        <v>41.43</v>
      </c>
      <c r="K70" s="28" t="s">
        <v>734</v>
      </c>
      <c r="L70" s="105" t="str">
        <f t="shared" si="20"/>
        <v>No</v>
      </c>
    </row>
    <row r="71" spans="1:12" x14ac:dyDescent="0.2">
      <c r="A71" s="168" t="s">
        <v>79</v>
      </c>
      <c r="B71" s="22" t="s">
        <v>213</v>
      </c>
      <c r="C71" s="9">
        <v>64.475217542999999</v>
      </c>
      <c r="D71" s="27" t="str">
        <f>IF($B71="N/A","N/A",IF(C71&gt;10,"No",IF(C71&lt;-10,"No","Yes")))</f>
        <v>N/A</v>
      </c>
      <c r="E71" s="9">
        <v>0.77771869179999997</v>
      </c>
      <c r="F71" s="27" t="str">
        <f>IF($B71="N/A","N/A",IF(E71&gt;10,"No",IF(E71&lt;-10,"No","Yes")))</f>
        <v>N/A</v>
      </c>
      <c r="G71" s="9">
        <v>0.4090855866</v>
      </c>
      <c r="H71" s="27" t="str">
        <f>IF($B71="N/A","N/A",IF(G71&gt;10,"No",IF(G71&lt;-10,"No","Yes")))</f>
        <v>N/A</v>
      </c>
      <c r="I71" s="8">
        <v>-98.8</v>
      </c>
      <c r="J71" s="8">
        <v>-47.4</v>
      </c>
      <c r="K71" s="28" t="s">
        <v>734</v>
      </c>
      <c r="L71" s="105" t="str">
        <f t="shared" si="20"/>
        <v>No</v>
      </c>
    </row>
    <row r="72" spans="1:12" x14ac:dyDescent="0.2">
      <c r="A72" s="168" t="s">
        <v>80</v>
      </c>
      <c r="B72" s="22" t="s">
        <v>213</v>
      </c>
      <c r="C72" s="9">
        <v>0</v>
      </c>
      <c r="D72" s="27" t="str">
        <f>IF($B72="N/A","N/A",IF(C72&gt;10,"No",IF(C72&lt;-10,"No","Yes")))</f>
        <v>N/A</v>
      </c>
      <c r="E72" s="9">
        <v>0</v>
      </c>
      <c r="F72" s="27" t="str">
        <f>IF($B72="N/A","N/A",IF(E72&gt;10,"No",IF(E72&lt;-10,"No","Yes")))</f>
        <v>N/A</v>
      </c>
      <c r="G72" s="9">
        <v>1.2456929999999999E-4</v>
      </c>
      <c r="H72" s="27" t="str">
        <f>IF($B72="N/A","N/A",IF(G72&gt;10,"No",IF(G72&lt;-10,"No","Yes")))</f>
        <v>N/A</v>
      </c>
      <c r="I72" s="8" t="s">
        <v>1750</v>
      </c>
      <c r="J72" s="8" t="s">
        <v>1750</v>
      </c>
      <c r="K72" s="28" t="s">
        <v>734</v>
      </c>
      <c r="L72" s="105" t="str">
        <f t="shared" si="20"/>
        <v>N/A</v>
      </c>
    </row>
    <row r="73" spans="1:12" x14ac:dyDescent="0.2">
      <c r="A73" s="168" t="s">
        <v>81</v>
      </c>
      <c r="B73" s="22" t="s">
        <v>213</v>
      </c>
      <c r="C73" s="9">
        <v>64.403889328000005</v>
      </c>
      <c r="D73" s="27" t="str">
        <f>IF($B73="N/A","N/A",IF(C73&gt;10,"No",IF(C73&lt;-10,"No","Yes")))</f>
        <v>N/A</v>
      </c>
      <c r="E73" s="9">
        <v>71.524192006000007</v>
      </c>
      <c r="F73" s="27" t="str">
        <f>IF($B73="N/A","N/A",IF(E73&gt;10,"No",IF(E73&lt;-10,"No","Yes")))</f>
        <v>N/A</v>
      </c>
      <c r="G73" s="9">
        <v>79.785665605000005</v>
      </c>
      <c r="H73" s="27" t="str">
        <f>IF($B73="N/A","N/A",IF(G73&gt;10,"No",IF(G73&lt;-10,"No","Yes")))</f>
        <v>N/A</v>
      </c>
      <c r="I73" s="8">
        <v>11.06</v>
      </c>
      <c r="J73" s="8">
        <v>11.55</v>
      </c>
      <c r="K73" s="28" t="s">
        <v>734</v>
      </c>
      <c r="L73" s="105" t="str">
        <f t="shared" si="20"/>
        <v>Yes</v>
      </c>
    </row>
    <row r="74" spans="1:12" x14ac:dyDescent="0.2">
      <c r="A74" s="168" t="s">
        <v>121</v>
      </c>
      <c r="B74" s="22" t="s">
        <v>213</v>
      </c>
      <c r="C74" s="9">
        <v>35.424016520999999</v>
      </c>
      <c r="D74" s="27" t="str">
        <f>IF($B74="N/A","N/A",IF(C74&gt;10,"No",IF(C74&lt;-10,"No","Yes")))</f>
        <v>N/A</v>
      </c>
      <c r="E74" s="9">
        <v>0.5038468894</v>
      </c>
      <c r="F74" s="27" t="str">
        <f>IF($B74="N/A","N/A",IF(E74&gt;10,"No",IF(E74&lt;-10,"No","Yes")))</f>
        <v>N/A</v>
      </c>
      <c r="G74" s="9">
        <v>0.41795902470000001</v>
      </c>
      <c r="H74" s="27" t="str">
        <f>IF($B74="N/A","N/A",IF(G74&gt;10,"No",IF(G74&lt;-10,"No","Yes")))</f>
        <v>N/A</v>
      </c>
      <c r="I74" s="8">
        <v>-98.6</v>
      </c>
      <c r="J74" s="8">
        <v>-17</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v>93.023488362999998</v>
      </c>
      <c r="D76" s="27" t="str">
        <f t="shared" ref="D76:D98" si="34">IF($B76="N/A","N/A",IF(C76&gt;10,"No",IF(C76&lt;-10,"No","Yes")))</f>
        <v>N/A</v>
      </c>
      <c r="E76" s="9">
        <v>93.129480674000007</v>
      </c>
      <c r="F76" s="27" t="str">
        <f t="shared" ref="F76:F98" si="35">IF($B76="N/A","N/A",IF(E76&gt;10,"No",IF(E76&lt;-10,"No","Yes")))</f>
        <v>N/A</v>
      </c>
      <c r="G76" s="9">
        <v>94.959639073999995</v>
      </c>
      <c r="H76" s="27" t="str">
        <f t="shared" ref="H76:H98" si="36">IF($B76="N/A","N/A",IF(G76&gt;10,"No",IF(G76&lt;-10,"No","Yes")))</f>
        <v>N/A</v>
      </c>
      <c r="I76" s="8">
        <v>0.1139</v>
      </c>
      <c r="J76" s="8">
        <v>1.9650000000000001</v>
      </c>
      <c r="K76" s="28" t="s">
        <v>734</v>
      </c>
      <c r="L76" s="105" t="str">
        <f>IF(J76="Div by 0", "N/A", IF(OR(J76="N/A",K76="N/A"),"N/A", IF(J76&gt;VALUE(MID(K76,1,2)), "No", IF(J76&lt;-1*VALUE(MID(K76,1,2)), "No", "Yes"))))</f>
        <v>Yes</v>
      </c>
    </row>
    <row r="77" spans="1:12" x14ac:dyDescent="0.2">
      <c r="A77" s="168" t="s">
        <v>196</v>
      </c>
      <c r="B77" s="22" t="s">
        <v>213</v>
      </c>
      <c r="C77" s="9">
        <v>4.5993746163999996</v>
      </c>
      <c r="D77" s="27" t="str">
        <f t="shared" si="34"/>
        <v>N/A</v>
      </c>
      <c r="E77" s="9">
        <v>6.7773700399999998E-2</v>
      </c>
      <c r="F77" s="27" t="str">
        <f t="shared" si="35"/>
        <v>N/A</v>
      </c>
      <c r="G77" s="9">
        <v>6.5875393500000004E-2</v>
      </c>
      <c r="H77" s="27" t="str">
        <f t="shared" si="36"/>
        <v>N/A</v>
      </c>
      <c r="I77" s="8">
        <v>-98.5</v>
      </c>
      <c r="J77" s="8">
        <v>-2.8</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1750</v>
      </c>
      <c r="J78" s="8" t="s">
        <v>1750</v>
      </c>
      <c r="K78" s="28" t="s">
        <v>734</v>
      </c>
      <c r="L78" s="105" t="str">
        <f t="shared" si="37"/>
        <v>N/A</v>
      </c>
    </row>
    <row r="79" spans="1:12" x14ac:dyDescent="0.2">
      <c r="A79" s="168" t="s">
        <v>198</v>
      </c>
      <c r="B79" s="22" t="s">
        <v>213</v>
      </c>
      <c r="C79" s="9">
        <v>91.070627443000006</v>
      </c>
      <c r="D79" s="27" t="str">
        <f t="shared" si="34"/>
        <v>N/A</v>
      </c>
      <c r="E79" s="9">
        <v>94.363719224999997</v>
      </c>
      <c r="F79" s="27" t="str">
        <f t="shared" si="35"/>
        <v>N/A</v>
      </c>
      <c r="G79" s="9">
        <v>96.460342804999996</v>
      </c>
      <c r="H79" s="27" t="str">
        <f t="shared" si="36"/>
        <v>N/A</v>
      </c>
      <c r="I79" s="8">
        <v>3.6160000000000001</v>
      </c>
      <c r="J79" s="8">
        <v>2.222</v>
      </c>
      <c r="K79" s="28" t="s">
        <v>734</v>
      </c>
      <c r="L79" s="105" t="str">
        <f t="shared" si="37"/>
        <v>Yes</v>
      </c>
    </row>
    <row r="80" spans="1:12" x14ac:dyDescent="0.2">
      <c r="A80" s="168" t="s">
        <v>199</v>
      </c>
      <c r="B80" s="22" t="s">
        <v>213</v>
      </c>
      <c r="C80" s="9">
        <v>8.3669807087999999</v>
      </c>
      <c r="D80" s="27" t="str">
        <f t="shared" si="34"/>
        <v>N/A</v>
      </c>
      <c r="E80" s="9">
        <v>6.0411433700000003E-2</v>
      </c>
      <c r="F80" s="27" t="str">
        <f t="shared" si="35"/>
        <v>N/A</v>
      </c>
      <c r="G80" s="9">
        <v>5.4581595400000002E-2</v>
      </c>
      <c r="H80" s="27" t="str">
        <f t="shared" si="36"/>
        <v>N/A</v>
      </c>
      <c r="I80" s="8">
        <v>-99.3</v>
      </c>
      <c r="J80" s="8">
        <v>-9.65</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1750</v>
      </c>
      <c r="J81" s="8" t="s">
        <v>1750</v>
      </c>
      <c r="K81" s="30" t="s">
        <v>734</v>
      </c>
      <c r="L81" s="105" t="str">
        <f t="shared" si="37"/>
        <v>N/A</v>
      </c>
    </row>
    <row r="82" spans="1:12" x14ac:dyDescent="0.2">
      <c r="A82" s="168" t="s">
        <v>73</v>
      </c>
      <c r="B82" s="22" t="s">
        <v>213</v>
      </c>
      <c r="C82" s="23">
        <v>7903871</v>
      </c>
      <c r="D82" s="27" t="str">
        <f t="shared" si="34"/>
        <v>N/A</v>
      </c>
      <c r="E82" s="23">
        <v>10657971</v>
      </c>
      <c r="F82" s="27" t="str">
        <f t="shared" si="35"/>
        <v>N/A</v>
      </c>
      <c r="G82" s="23">
        <v>11953462</v>
      </c>
      <c r="H82" s="27" t="str">
        <f t="shared" si="36"/>
        <v>N/A</v>
      </c>
      <c r="I82" s="8">
        <v>34.840000000000003</v>
      </c>
      <c r="J82" s="8">
        <v>12.16</v>
      </c>
      <c r="K82" s="28" t="s">
        <v>734</v>
      </c>
      <c r="L82" s="105" t="str">
        <f t="shared" si="20"/>
        <v>Yes</v>
      </c>
    </row>
    <row r="83" spans="1:12" x14ac:dyDescent="0.2">
      <c r="A83" s="168" t="s">
        <v>1242</v>
      </c>
      <c r="B83" s="22" t="s">
        <v>213</v>
      </c>
      <c r="C83" s="4">
        <v>3.9474328000000001E-3</v>
      </c>
      <c r="D83" s="27" t="str">
        <f t="shared" si="34"/>
        <v>N/A</v>
      </c>
      <c r="E83" s="4">
        <v>64.491787414000001</v>
      </c>
      <c r="F83" s="27" t="str">
        <f t="shared" si="35"/>
        <v>N/A</v>
      </c>
      <c r="G83" s="4">
        <v>74.120008077999998</v>
      </c>
      <c r="H83" s="27" t="str">
        <f t="shared" si="36"/>
        <v>N/A</v>
      </c>
      <c r="I83" s="8">
        <v>1630000</v>
      </c>
      <c r="J83" s="8">
        <v>14.93</v>
      </c>
      <c r="K83" s="28" t="s">
        <v>734</v>
      </c>
      <c r="L83" s="105" t="str">
        <f t="shared" si="20"/>
        <v>Yes</v>
      </c>
    </row>
    <row r="84" spans="1:12" x14ac:dyDescent="0.2">
      <c r="A84" s="168" t="s">
        <v>1243</v>
      </c>
      <c r="B84" s="22" t="s">
        <v>213</v>
      </c>
      <c r="C84" s="4">
        <v>27.550348431</v>
      </c>
      <c r="D84" s="27" t="str">
        <f t="shared" si="34"/>
        <v>N/A</v>
      </c>
      <c r="E84" s="4">
        <v>0.21801523010000001</v>
      </c>
      <c r="F84" s="27" t="str">
        <f t="shared" si="35"/>
        <v>N/A</v>
      </c>
      <c r="G84" s="4">
        <v>0.17641750980000001</v>
      </c>
      <c r="H84" s="27" t="str">
        <f t="shared" si="36"/>
        <v>N/A</v>
      </c>
      <c r="I84" s="8">
        <v>-99.2</v>
      </c>
      <c r="J84" s="8">
        <v>-19.100000000000001</v>
      </c>
      <c r="K84" s="28" t="s">
        <v>734</v>
      </c>
      <c r="L84" s="105" t="str">
        <f t="shared" si="20"/>
        <v>Yes</v>
      </c>
    </row>
    <row r="85" spans="1:12" x14ac:dyDescent="0.2">
      <c r="A85" s="168" t="s">
        <v>1244</v>
      </c>
      <c r="B85" s="22" t="s">
        <v>213</v>
      </c>
      <c r="C85" s="4">
        <v>0</v>
      </c>
      <c r="D85" s="27" t="str">
        <f t="shared" si="34"/>
        <v>N/A</v>
      </c>
      <c r="E85" s="4">
        <v>0</v>
      </c>
      <c r="F85" s="27" t="str">
        <f t="shared" si="35"/>
        <v>N/A</v>
      </c>
      <c r="G85" s="4">
        <v>0</v>
      </c>
      <c r="H85" s="27" t="str">
        <f t="shared" si="36"/>
        <v>N/A</v>
      </c>
      <c r="I85" s="8" t="s">
        <v>1750</v>
      </c>
      <c r="J85" s="8" t="s">
        <v>1750</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1750</v>
      </c>
      <c r="J86" s="8" t="s">
        <v>1750</v>
      </c>
      <c r="K86" s="28" t="s">
        <v>734</v>
      </c>
      <c r="L86" s="105" t="str">
        <f t="shared" si="20"/>
        <v>N/A</v>
      </c>
    </row>
    <row r="87" spans="1:12" x14ac:dyDescent="0.2">
      <c r="A87" s="168" t="s">
        <v>1246</v>
      </c>
      <c r="B87" s="22" t="s">
        <v>213</v>
      </c>
      <c r="C87" s="4">
        <v>0.14368908599999999</v>
      </c>
      <c r="D87" s="27" t="str">
        <f t="shared" si="34"/>
        <v>N/A</v>
      </c>
      <c r="E87" s="4">
        <v>0.12331615460000001</v>
      </c>
      <c r="F87" s="27" t="str">
        <f t="shared" si="35"/>
        <v>N/A</v>
      </c>
      <c r="G87" s="4">
        <v>0.14120595359999999</v>
      </c>
      <c r="H87" s="27" t="str">
        <f t="shared" si="36"/>
        <v>N/A</v>
      </c>
      <c r="I87" s="8">
        <v>-14.2</v>
      </c>
      <c r="J87" s="8">
        <v>14.51</v>
      </c>
      <c r="K87" s="28" t="s">
        <v>734</v>
      </c>
      <c r="L87" s="105" t="str">
        <f t="shared" si="20"/>
        <v>Yes</v>
      </c>
    </row>
    <row r="88" spans="1:12" x14ac:dyDescent="0.2">
      <c r="A88" s="168" t="s">
        <v>1247</v>
      </c>
      <c r="B88" s="22" t="s">
        <v>213</v>
      </c>
      <c r="C88" s="4">
        <v>71.568323926000005</v>
      </c>
      <c r="D88" s="27" t="str">
        <f t="shared" si="34"/>
        <v>N/A</v>
      </c>
      <c r="E88" s="4">
        <v>6.6772277762999996</v>
      </c>
      <c r="F88" s="27" t="str">
        <f t="shared" si="35"/>
        <v>N/A</v>
      </c>
      <c r="G88" s="4">
        <v>7.3099157382</v>
      </c>
      <c r="H88" s="27" t="str">
        <f t="shared" si="36"/>
        <v>N/A</v>
      </c>
      <c r="I88" s="8">
        <v>-90.7</v>
      </c>
      <c r="J88" s="8">
        <v>9.4749999999999996</v>
      </c>
      <c r="K88" s="28" t="s">
        <v>734</v>
      </c>
      <c r="L88" s="105" t="str">
        <f t="shared" si="20"/>
        <v>Yes</v>
      </c>
    </row>
    <row r="89" spans="1:12" x14ac:dyDescent="0.2">
      <c r="A89" s="168" t="s">
        <v>1248</v>
      </c>
      <c r="B89" s="22" t="s">
        <v>213</v>
      </c>
      <c r="C89" s="4">
        <v>0</v>
      </c>
      <c r="D89" s="27" t="str">
        <f t="shared" si="34"/>
        <v>N/A</v>
      </c>
      <c r="E89" s="4">
        <v>0</v>
      </c>
      <c r="F89" s="27" t="str">
        <f t="shared" si="35"/>
        <v>N/A</v>
      </c>
      <c r="G89" s="4">
        <v>0</v>
      </c>
      <c r="H89" s="27" t="str">
        <f t="shared" si="36"/>
        <v>N/A</v>
      </c>
      <c r="I89" s="8" t="s">
        <v>1750</v>
      </c>
      <c r="J89" s="8" t="s">
        <v>1750</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1750</v>
      </c>
      <c r="J90" s="8" t="s">
        <v>1750</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1750</v>
      </c>
      <c r="J91" s="8" t="s">
        <v>1750</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1750</v>
      </c>
      <c r="J93" s="8" t="s">
        <v>1750</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1750</v>
      </c>
      <c r="J94" s="8" t="s">
        <v>1750</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1750</v>
      </c>
      <c r="J96" s="36" t="s">
        <v>1750</v>
      </c>
      <c r="K96" s="30" t="s">
        <v>734</v>
      </c>
      <c r="L96" s="105" t="str">
        <f t="shared" si="20"/>
        <v>N/A</v>
      </c>
    </row>
    <row r="97" spans="1:12" x14ac:dyDescent="0.2">
      <c r="A97" s="168" t="s">
        <v>1256</v>
      </c>
      <c r="B97" s="22" t="s">
        <v>213</v>
      </c>
      <c r="C97" s="4">
        <v>1.1981470899999999E-2</v>
      </c>
      <c r="D97" s="27" t="str">
        <f t="shared" si="34"/>
        <v>N/A</v>
      </c>
      <c r="E97" s="4">
        <v>5.7234159999999996E-4</v>
      </c>
      <c r="F97" s="27" t="str">
        <f t="shared" si="35"/>
        <v>N/A</v>
      </c>
      <c r="G97" s="4">
        <v>5.6887289999999998E-4</v>
      </c>
      <c r="H97" s="27" t="str">
        <f t="shared" si="36"/>
        <v>N/A</v>
      </c>
      <c r="I97" s="8">
        <v>-95.2</v>
      </c>
      <c r="J97" s="8">
        <v>-0.60599999999999998</v>
      </c>
      <c r="K97" s="28" t="s">
        <v>734</v>
      </c>
      <c r="L97" s="105" t="str">
        <f t="shared" si="20"/>
        <v>Yes</v>
      </c>
    </row>
    <row r="98" spans="1:12" x14ac:dyDescent="0.2">
      <c r="A98" s="168" t="s">
        <v>1257</v>
      </c>
      <c r="B98" s="22" t="s">
        <v>213</v>
      </c>
      <c r="C98" s="4">
        <v>0.72170965340000004</v>
      </c>
      <c r="D98" s="27" t="str">
        <f t="shared" si="34"/>
        <v>N/A</v>
      </c>
      <c r="E98" s="4">
        <v>28.489081082999999</v>
      </c>
      <c r="F98" s="27" t="str">
        <f t="shared" si="35"/>
        <v>N/A</v>
      </c>
      <c r="G98" s="4">
        <v>18.251867116</v>
      </c>
      <c r="H98" s="27" t="str">
        <f t="shared" si="36"/>
        <v>N/A</v>
      </c>
      <c r="I98" s="8">
        <v>3847</v>
      </c>
      <c r="J98" s="8">
        <v>-35.9</v>
      </c>
      <c r="K98" s="28" t="s">
        <v>734</v>
      </c>
      <c r="L98" s="105" t="str">
        <f t="shared" si="20"/>
        <v>No</v>
      </c>
    </row>
    <row r="99" spans="1:12" x14ac:dyDescent="0.2">
      <c r="A99" s="168" t="s">
        <v>1258</v>
      </c>
      <c r="B99" s="38" t="s">
        <v>278</v>
      </c>
      <c r="C99" s="4">
        <v>0</v>
      </c>
      <c r="D99" s="27" t="str">
        <f>IF($B99="N/A","N/A",IF(C99&gt;=5,"No",IF(C99&lt;0,"No","Yes")))</f>
        <v>Yes</v>
      </c>
      <c r="E99" s="4">
        <v>0</v>
      </c>
      <c r="F99" s="27" t="str">
        <f>IF($B99="N/A","N/A",IF(E99&gt;=5,"No",IF(E99&lt;0,"No","Yes")))</f>
        <v>Yes</v>
      </c>
      <c r="G99" s="4">
        <v>1.6731600000000001E-5</v>
      </c>
      <c r="H99" s="27" t="str">
        <f>IF($B99="N/A","N/A",IF(G99&gt;=5,"No",IF(G99&lt;0,"No","Yes")))</f>
        <v>Yes</v>
      </c>
      <c r="I99" s="8" t="s">
        <v>1750</v>
      </c>
      <c r="J99" s="8" t="s">
        <v>1750</v>
      </c>
      <c r="K99" s="28" t="s">
        <v>734</v>
      </c>
      <c r="L99" s="105" t="str">
        <f t="shared" si="20"/>
        <v>N/A</v>
      </c>
    </row>
    <row r="100" spans="1:12" x14ac:dyDescent="0.2">
      <c r="A100" s="168" t="s">
        <v>107</v>
      </c>
      <c r="B100" s="22" t="s">
        <v>213</v>
      </c>
      <c r="C100" s="29">
        <v>15178366726</v>
      </c>
      <c r="D100" s="27" t="str">
        <f>IF($B100="N/A","N/A",IF(C100&gt;10,"No",IF(C100&lt;-10,"No","Yes")))</f>
        <v>N/A</v>
      </c>
      <c r="E100" s="29">
        <v>27704549487</v>
      </c>
      <c r="F100" s="27" t="str">
        <f>IF($B100="N/A","N/A",IF(E100&gt;10,"No",IF(E100&lt;-10,"No","Yes")))</f>
        <v>N/A</v>
      </c>
      <c r="G100" s="29">
        <v>17838263275</v>
      </c>
      <c r="H100" s="27" t="str">
        <f>IF($B100="N/A","N/A",IF(G100&gt;10,"No",IF(G100&lt;-10,"No","Yes")))</f>
        <v>N/A</v>
      </c>
      <c r="I100" s="8">
        <v>82.53</v>
      </c>
      <c r="J100" s="8">
        <v>-35.6</v>
      </c>
      <c r="K100" s="28" t="s">
        <v>734</v>
      </c>
      <c r="L100" s="105" t="str">
        <f t="shared" ref="L100:L111" si="38">IF(J100="Div by 0", "N/A", IF(K100="N/A","N/A", IF(J100&gt;VALUE(MID(K100,1,2)), "No", IF(J100&lt;-1*VALUE(MID(K100,1,2)), "No", "Yes"))))</f>
        <v>No</v>
      </c>
    </row>
    <row r="101" spans="1:12" x14ac:dyDescent="0.2">
      <c r="A101" s="168" t="s">
        <v>452</v>
      </c>
      <c r="B101" s="22" t="s">
        <v>213</v>
      </c>
      <c r="C101" s="29">
        <v>15100745705</v>
      </c>
      <c r="D101" s="27" t="str">
        <f>IF($B101="N/A","N/A",IF(C101&gt;10,"No",IF(C101&lt;-10,"No","Yes")))</f>
        <v>N/A</v>
      </c>
      <c r="E101" s="29">
        <v>27605325862</v>
      </c>
      <c r="F101" s="27" t="str">
        <f>IF($B101="N/A","N/A",IF(E101&gt;10,"No",IF(E101&lt;-10,"No","Yes")))</f>
        <v>N/A</v>
      </c>
      <c r="G101" s="29">
        <v>17784171949</v>
      </c>
      <c r="H101" s="27" t="str">
        <f>IF($B101="N/A","N/A",IF(G101&gt;10,"No",IF(G101&lt;-10,"No","Yes")))</f>
        <v>N/A</v>
      </c>
      <c r="I101" s="8">
        <v>82.81</v>
      </c>
      <c r="J101" s="8">
        <v>-35.6</v>
      </c>
      <c r="K101" s="28" t="s">
        <v>734</v>
      </c>
      <c r="L101" s="105" t="str">
        <f t="shared" si="38"/>
        <v>No</v>
      </c>
    </row>
    <row r="102" spans="1:12" x14ac:dyDescent="0.2">
      <c r="A102" s="168" t="s">
        <v>453</v>
      </c>
      <c r="B102" s="22" t="s">
        <v>213</v>
      </c>
      <c r="C102" s="29">
        <v>77621021</v>
      </c>
      <c r="D102" s="27" t="str">
        <f>IF($B102="N/A","N/A",IF(C102&gt;10,"No",IF(C102&lt;-10,"No","Yes")))</f>
        <v>N/A</v>
      </c>
      <c r="E102" s="29">
        <v>99223625</v>
      </c>
      <c r="F102" s="27" t="str">
        <f>IF($B102="N/A","N/A",IF(E102&gt;10,"No",IF(E102&lt;-10,"No","Yes")))</f>
        <v>N/A</v>
      </c>
      <c r="G102" s="29">
        <v>54089631</v>
      </c>
      <c r="H102" s="27" t="str">
        <f>IF($B102="N/A","N/A",IF(G102&gt;10,"No",IF(G102&lt;-10,"No","Yes")))</f>
        <v>N/A</v>
      </c>
      <c r="I102" s="8">
        <v>27.83</v>
      </c>
      <c r="J102" s="8">
        <v>-45.5</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1695</v>
      </c>
      <c r="H103" s="27" t="str">
        <f>IF($B103="N/A","N/A",IF(G103&gt;10,"No",IF(G103&lt;-10,"No","Yes")))</f>
        <v>N/A</v>
      </c>
      <c r="I103" s="8" t="s">
        <v>1750</v>
      </c>
      <c r="J103" s="8" t="s">
        <v>1750</v>
      </c>
      <c r="K103" s="28" t="s">
        <v>734</v>
      </c>
      <c r="L103" s="105" t="str">
        <f t="shared" si="38"/>
        <v>N/A</v>
      </c>
    </row>
    <row r="104" spans="1:12" x14ac:dyDescent="0.2">
      <c r="A104" s="168" t="s">
        <v>108</v>
      </c>
      <c r="B104" s="39" t="s">
        <v>295</v>
      </c>
      <c r="C104" s="4">
        <v>2.8391005561</v>
      </c>
      <c r="D104" s="27" t="str">
        <f>IF($B104="N/A","N/A",IF(C104&gt;2,"No",IF(C104&lt;0.9,"No","Yes")))</f>
        <v>No</v>
      </c>
      <c r="E104" s="4">
        <v>2.0995353783000001</v>
      </c>
      <c r="F104" s="27" t="str">
        <f>IF($B104="N/A","N/A",IF(E104&gt;2,"No",IF(E104&lt;0.9,"No","Yes")))</f>
        <v>No</v>
      </c>
      <c r="G104" s="4">
        <v>0.56702117389999995</v>
      </c>
      <c r="H104" s="27" t="str">
        <f>IF($B104="N/A","N/A",IF(G104&gt;2,"No",IF(G104&lt;0.9,"No","Yes")))</f>
        <v>No</v>
      </c>
      <c r="I104" s="8">
        <v>-26</v>
      </c>
      <c r="J104" s="8">
        <v>-73</v>
      </c>
      <c r="K104" s="28" t="s">
        <v>734</v>
      </c>
      <c r="L104" s="105" t="str">
        <f t="shared" si="38"/>
        <v>No</v>
      </c>
    </row>
    <row r="105" spans="1:12" x14ac:dyDescent="0.2">
      <c r="A105" s="168" t="s">
        <v>455</v>
      </c>
      <c r="B105" s="39" t="s">
        <v>295</v>
      </c>
      <c r="C105" s="4">
        <v>3.5497084499999998</v>
      </c>
      <c r="D105" s="27" t="str">
        <f>IF($B105="N/A","N/A",IF(C105&gt;2,"No",IF(C105&lt;0.9,"No","Yes")))</f>
        <v>No</v>
      </c>
      <c r="E105" s="4">
        <v>1.9628886270000001</v>
      </c>
      <c r="F105" s="27" t="str">
        <f>IF($B105="N/A","N/A",IF(E105&gt;2,"No",IF(E105&lt;0.9,"No","Yes")))</f>
        <v>Yes</v>
      </c>
      <c r="G105" s="4">
        <v>0.53334643469999998</v>
      </c>
      <c r="H105" s="27" t="str">
        <f>IF($B105="N/A","N/A",IF(G105&gt;2,"No",IF(G105&lt;0.9,"No","Yes")))</f>
        <v>No</v>
      </c>
      <c r="I105" s="8">
        <v>-44.7</v>
      </c>
      <c r="J105" s="8">
        <v>-72.8</v>
      </c>
      <c r="K105" s="28" t="s">
        <v>734</v>
      </c>
      <c r="L105" s="105" t="str">
        <f t="shared" si="38"/>
        <v>No</v>
      </c>
    </row>
    <row r="106" spans="1:12" x14ac:dyDescent="0.2">
      <c r="A106" s="168" t="s">
        <v>456</v>
      </c>
      <c r="B106" s="39" t="s">
        <v>295</v>
      </c>
      <c r="C106" s="4">
        <v>0.12353800819999999</v>
      </c>
      <c r="D106" s="27" t="str">
        <f>IF($B106="N/A","N/A",IF(C106&gt;2,"No",IF(C106&lt;0.9,"No","Yes")))</f>
        <v>No</v>
      </c>
      <c r="E106" s="4">
        <v>1.4794567318</v>
      </c>
      <c r="F106" s="27" t="str">
        <f>IF($B106="N/A","N/A",IF(E106&gt;2,"No",IF(E106&lt;0.9,"No","Yes")))</f>
        <v>Yes</v>
      </c>
      <c r="G106" s="4">
        <v>0.3815762311</v>
      </c>
      <c r="H106" s="27" t="str">
        <f>IF($B106="N/A","N/A",IF(G106&gt;2,"No",IF(G106&lt;0.9,"No","Yes")))</f>
        <v>No</v>
      </c>
      <c r="I106" s="8">
        <v>1098</v>
      </c>
      <c r="J106" s="8">
        <v>-74.2</v>
      </c>
      <c r="K106" s="28" t="s">
        <v>734</v>
      </c>
      <c r="L106" s="105" t="str">
        <f t="shared" si="38"/>
        <v>No</v>
      </c>
    </row>
    <row r="107" spans="1:12" x14ac:dyDescent="0.2">
      <c r="A107" s="168" t="s">
        <v>457</v>
      </c>
      <c r="B107" s="39" t="s">
        <v>295</v>
      </c>
      <c r="C107" s="4" t="s">
        <v>1750</v>
      </c>
      <c r="D107" s="27" t="str">
        <f>IF($B107="N/A","N/A",IF(C107&gt;2,"No",IF(C107&lt;0.9,"No","Yes")))</f>
        <v>No</v>
      </c>
      <c r="E107" s="4" t="s">
        <v>1750</v>
      </c>
      <c r="F107" s="27" t="str">
        <f>IF($B107="N/A","N/A",IF(E107&gt;2,"No",IF(E107&lt;0.9,"No","Yes")))</f>
        <v>No</v>
      </c>
      <c r="G107" s="4">
        <v>1.9592476000000001E-3</v>
      </c>
      <c r="H107" s="27" t="str">
        <f>IF($B107="N/A","N/A",IF(G107&gt;2,"No",IF(G107&lt;0.9,"No","Yes")))</f>
        <v>No</v>
      </c>
      <c r="I107" s="8" t="s">
        <v>1750</v>
      </c>
      <c r="J107" s="8" t="s">
        <v>1750</v>
      </c>
      <c r="K107" s="28" t="s">
        <v>734</v>
      </c>
      <c r="L107" s="105" t="str">
        <f t="shared" si="38"/>
        <v>N/A</v>
      </c>
    </row>
    <row r="108" spans="1:12" x14ac:dyDescent="0.2">
      <c r="A108" s="168" t="s">
        <v>1259</v>
      </c>
      <c r="B108" s="22" t="s">
        <v>213</v>
      </c>
      <c r="C108" s="29">
        <v>172.72328014000001</v>
      </c>
      <c r="D108" s="27" t="str">
        <f>IF($B108="N/A","N/A",IF(C108&gt;10,"No",IF(C108&lt;-10,"No","Yes")))</f>
        <v>N/A</v>
      </c>
      <c r="E108" s="29">
        <v>295.26903936000002</v>
      </c>
      <c r="F108" s="27" t="str">
        <f>IF($B108="N/A","N/A",IF(E108&gt;10,"No",IF(E108&lt;-10,"No","Yes")))</f>
        <v>N/A</v>
      </c>
      <c r="G108" s="29">
        <v>151.64063277</v>
      </c>
      <c r="H108" s="27" t="str">
        <f>IF($B108="N/A","N/A",IF(G108&gt;10,"No",IF(G108&lt;-10,"No","Yes")))</f>
        <v>N/A</v>
      </c>
      <c r="I108" s="8">
        <v>70.95</v>
      </c>
      <c r="J108" s="8">
        <v>-48.6</v>
      </c>
      <c r="K108" s="28" t="s">
        <v>734</v>
      </c>
      <c r="L108" s="105" t="str">
        <f t="shared" si="38"/>
        <v>No</v>
      </c>
    </row>
    <row r="109" spans="1:12" x14ac:dyDescent="0.2">
      <c r="A109" s="168" t="s">
        <v>1260</v>
      </c>
      <c r="B109" s="22" t="s">
        <v>213</v>
      </c>
      <c r="C109" s="29">
        <v>222.73939682</v>
      </c>
      <c r="D109" s="27" t="str">
        <f>IF($B109="N/A","N/A",IF(C109&gt;10,"No",IF(C109&lt;-10,"No","Yes")))</f>
        <v>N/A</v>
      </c>
      <c r="E109" s="29">
        <v>295.11547861000003</v>
      </c>
      <c r="F109" s="27" t="str">
        <f>IF($B109="N/A","N/A",IF(E109&gt;10,"No",IF(E109&lt;-10,"No","Yes")))</f>
        <v>N/A</v>
      </c>
      <c r="G109" s="29">
        <v>151.53294532000001</v>
      </c>
      <c r="H109" s="27" t="str">
        <f>IF($B109="N/A","N/A",IF(G109&gt;10,"No",IF(G109&lt;-10,"No","Yes")))</f>
        <v>N/A</v>
      </c>
      <c r="I109" s="8">
        <v>32.49</v>
      </c>
      <c r="J109" s="8">
        <v>-48.7</v>
      </c>
      <c r="K109" s="28" t="s">
        <v>734</v>
      </c>
      <c r="L109" s="105" t="str">
        <f t="shared" si="38"/>
        <v>No</v>
      </c>
    </row>
    <row r="110" spans="1:12" x14ac:dyDescent="0.2">
      <c r="A110" s="168" t="s">
        <v>1261</v>
      </c>
      <c r="B110" s="22" t="s">
        <v>213</v>
      </c>
      <c r="C110" s="29">
        <v>1.0851743424</v>
      </c>
      <c r="D110" s="27" t="str">
        <f>IF($B110="N/A","N/A",IF(C110&gt;10,"No",IF(C110&lt;-10,"No","Yes")))</f>
        <v>N/A</v>
      </c>
      <c r="E110" s="29">
        <v>10.966919951</v>
      </c>
      <c r="F110" s="27" t="str">
        <f>IF($B110="N/A","N/A",IF(E110&gt;10,"No",IF(E110&lt;-10,"No","Yes")))</f>
        <v>N/A</v>
      </c>
      <c r="G110" s="29">
        <v>5.0252482122000002</v>
      </c>
      <c r="H110" s="27" t="str">
        <f>IF($B110="N/A","N/A",IF(G110&gt;10,"No",IF(G110&lt;-10,"No","Yes")))</f>
        <v>N/A</v>
      </c>
      <c r="I110" s="8">
        <v>910.6</v>
      </c>
      <c r="J110" s="8">
        <v>-54.2</v>
      </c>
      <c r="K110" s="28" t="s">
        <v>734</v>
      </c>
      <c r="L110" s="105" t="str">
        <f t="shared" si="38"/>
        <v>No</v>
      </c>
    </row>
    <row r="111" spans="1:12" x14ac:dyDescent="0.2">
      <c r="A111" s="168" t="s">
        <v>1262</v>
      </c>
      <c r="B111" s="22" t="s">
        <v>213</v>
      </c>
      <c r="C111" s="29" t="s">
        <v>1750</v>
      </c>
      <c r="D111" s="27" t="str">
        <f>IF($B111="N/A","N/A",IF(C111&gt;10,"No",IF(C111&lt;-10,"No","Yes")))</f>
        <v>N/A</v>
      </c>
      <c r="E111" s="29" t="s">
        <v>1750</v>
      </c>
      <c r="F111" s="27" t="str">
        <f>IF($B111="N/A","N/A",IF(E111&gt;10,"No",IF(E111&lt;-10,"No","Yes")))</f>
        <v>N/A</v>
      </c>
      <c r="G111" s="29">
        <v>0.66418495300000002</v>
      </c>
      <c r="H111" s="27" t="str">
        <f>IF($B111="N/A","N/A",IF(G111&gt;10,"No",IF(G111&lt;-10,"No","Yes")))</f>
        <v>N/A</v>
      </c>
      <c r="I111" s="8" t="s">
        <v>1750</v>
      </c>
      <c r="J111" s="8" t="s">
        <v>1750</v>
      </c>
      <c r="K111" s="28" t="s">
        <v>734</v>
      </c>
      <c r="L111" s="105" t="str">
        <f t="shared" si="38"/>
        <v>N/A</v>
      </c>
    </row>
    <row r="112" spans="1:12" x14ac:dyDescent="0.2">
      <c r="A112" s="168" t="s">
        <v>325</v>
      </c>
      <c r="B112" s="30" t="s">
        <v>296</v>
      </c>
      <c r="C112" s="4">
        <v>80.105943206999996</v>
      </c>
      <c r="D112" s="27" t="str">
        <f>IF(OR($B112="N/A",$C112="N/A"),"N/A",IF(C112&gt;98,"Yes","No"))</f>
        <v>No</v>
      </c>
      <c r="E112" s="4">
        <v>99.272405035999995</v>
      </c>
      <c r="F112" s="27" t="str">
        <f>IF(OR($B112="N/A",$E112="N/A"),"N/A",IF(E112&gt;98,"Yes","No"))</f>
        <v>Yes</v>
      </c>
      <c r="G112" s="4">
        <v>90.680922147000004</v>
      </c>
      <c r="H112" s="27" t="str">
        <f t="shared" ref="H112:H115" si="39">IF($B112="N/A","N/A",IF(G112&gt;98,"Yes","No"))</f>
        <v>No</v>
      </c>
      <c r="I112" s="8">
        <v>23.93</v>
      </c>
      <c r="J112" s="8">
        <v>-8.65</v>
      </c>
      <c r="K112" s="28" t="s">
        <v>734</v>
      </c>
      <c r="L112" s="105" t="str">
        <f>IF(J112="Div by 0", "N/A", IF(OR(J112="N/A",K112="N/A"),"N/A", IF(J112&gt;VALUE(MID(K112,1,2)), "No", IF(J112&lt;-1*VALUE(MID(K112,1,2)), "No", "Yes"))))</f>
        <v>Yes</v>
      </c>
    </row>
    <row r="113" spans="1:12" x14ac:dyDescent="0.2">
      <c r="A113" s="168" t="s">
        <v>458</v>
      </c>
      <c r="B113" s="30" t="s">
        <v>296</v>
      </c>
      <c r="C113" s="4">
        <v>99.521169537999995</v>
      </c>
      <c r="D113" s="27" t="str">
        <f t="shared" ref="D113:D115" si="40">IF(OR($B113="N/A",$C113="N/A"),"N/A",IF(C113&gt;98,"Yes","No"))</f>
        <v>Yes</v>
      </c>
      <c r="E113" s="4">
        <v>99.226255234999996</v>
      </c>
      <c r="F113" s="27" t="str">
        <f t="shared" ref="F113:F115" si="41">IF(OR($B113="N/A",$E113="N/A"),"N/A",IF(E113&gt;98,"Yes","No"))</f>
        <v>Yes</v>
      </c>
      <c r="G113" s="4">
        <v>90.641489657999998</v>
      </c>
      <c r="H113" s="27" t="str">
        <f t="shared" si="39"/>
        <v>No</v>
      </c>
      <c r="I113" s="8">
        <v>-0.29599999999999999</v>
      </c>
      <c r="J113" s="8">
        <v>-8.65</v>
      </c>
      <c r="K113" s="28" t="s">
        <v>734</v>
      </c>
      <c r="L113" s="105" t="str">
        <f t="shared" ref="L113:L115" si="42">IF(J113="Div by 0", "N/A", IF(OR(J113="N/A",K113="N/A"),"N/A", IF(J113&gt;VALUE(MID(K113,1,2)), "No", IF(J113&lt;-1*VALUE(MID(K113,1,2)), "No", "Yes"))))</f>
        <v>Yes</v>
      </c>
    </row>
    <row r="114" spans="1:12" x14ac:dyDescent="0.2">
      <c r="A114" s="168" t="s">
        <v>459</v>
      </c>
      <c r="B114" s="30" t="s">
        <v>296</v>
      </c>
      <c r="C114" s="4">
        <v>9.2335805260000008</v>
      </c>
      <c r="D114" s="27" t="str">
        <f t="shared" si="40"/>
        <v>No</v>
      </c>
      <c r="E114" s="4">
        <v>98.302561948000005</v>
      </c>
      <c r="F114" s="27" t="str">
        <f t="shared" si="41"/>
        <v>Yes</v>
      </c>
      <c r="G114" s="4">
        <v>84.845314641000002</v>
      </c>
      <c r="H114" s="27" t="str">
        <f t="shared" si="39"/>
        <v>No</v>
      </c>
      <c r="I114" s="8">
        <v>964.6</v>
      </c>
      <c r="J114" s="8">
        <v>-13.7</v>
      </c>
      <c r="K114" s="28" t="s">
        <v>734</v>
      </c>
      <c r="L114" s="105" t="str">
        <f t="shared" si="42"/>
        <v>Yes</v>
      </c>
    </row>
    <row r="115" spans="1:12" x14ac:dyDescent="0.2">
      <c r="A115" s="168" t="s">
        <v>460</v>
      </c>
      <c r="B115" s="30" t="s">
        <v>296</v>
      </c>
      <c r="C115" s="4" t="s">
        <v>1750</v>
      </c>
      <c r="D115" s="27" t="str">
        <f t="shared" si="40"/>
        <v>Yes</v>
      </c>
      <c r="E115" s="4" t="s">
        <v>1750</v>
      </c>
      <c r="F115" s="27" t="str">
        <f t="shared" si="41"/>
        <v>Yes</v>
      </c>
      <c r="G115" s="4">
        <v>0.1152073733</v>
      </c>
      <c r="H115" s="27" t="str">
        <f t="shared" si="39"/>
        <v>No</v>
      </c>
      <c r="I115" s="8" t="s">
        <v>1750</v>
      </c>
      <c r="J115" s="8" t="s">
        <v>1750</v>
      </c>
      <c r="K115" s="28" t="s">
        <v>734</v>
      </c>
      <c r="L115" s="105" t="str">
        <f t="shared" si="42"/>
        <v>N/A</v>
      </c>
    </row>
    <row r="116" spans="1:12" x14ac:dyDescent="0.2">
      <c r="A116" s="104" t="s">
        <v>461</v>
      </c>
      <c r="B116" s="30" t="s">
        <v>213</v>
      </c>
      <c r="C116" s="31">
        <v>9070709</v>
      </c>
      <c r="D116" s="27" t="str">
        <f>IF($B116="N/A","N/A",IF(C116&gt;10,"No",IF(C116&lt;-10,"No","Yes")))</f>
        <v>N/A</v>
      </c>
      <c r="E116" s="31">
        <v>10002818</v>
      </c>
      <c r="F116" s="27" t="str">
        <f>IF($B116="N/A","N/A",IF(E116&gt;10,"No",IF(E116&lt;-10,"No","Yes")))</f>
        <v>N/A</v>
      </c>
      <c r="G116" s="31">
        <v>11738078</v>
      </c>
      <c r="H116" s="27" t="str">
        <f>IF($B116="N/A","N/A",IF(G116&gt;10,"No",IF(G116&lt;-10,"No","Yes")))</f>
        <v>N/A</v>
      </c>
      <c r="I116" s="8">
        <v>10.28</v>
      </c>
      <c r="J116" s="8">
        <v>17.350000000000001</v>
      </c>
      <c r="K116" s="30" t="s">
        <v>734</v>
      </c>
      <c r="L116" s="105" t="str">
        <f>IF(J116="Div by 0", "N/A", IF(OR(J116="N/A",K116="N/A"),"N/A", IF(J116&gt;VALUE(MID(K116,1,2)), "No", IF(J116&lt;-1*VALUE(MID(K116,1,2)), "No", "Yes"))))</f>
        <v>Yes</v>
      </c>
    </row>
    <row r="117" spans="1:12" x14ac:dyDescent="0.2">
      <c r="A117" s="104" t="s">
        <v>211</v>
      </c>
      <c r="B117" s="30" t="s">
        <v>213</v>
      </c>
      <c r="C117" s="4">
        <v>64.113147053999995</v>
      </c>
      <c r="D117" s="27" t="str">
        <f>IF($B117="N/A","N/A",IF(C117&gt;10,"No",IF(C117&lt;-10,"No","Yes")))</f>
        <v>N/A</v>
      </c>
      <c r="E117" s="4">
        <v>70.985096400000003</v>
      </c>
      <c r="F117" s="27" t="str">
        <f>IF($B117="N/A","N/A",IF(E117&gt;10,"No",IF(E117&lt;-10,"No","Yes")))</f>
        <v>N/A</v>
      </c>
      <c r="G117" s="4">
        <v>70.040614825999995</v>
      </c>
      <c r="H117" s="27" t="str">
        <f>IF($B117="N/A","N/A",IF(G117&gt;10,"No",IF(G117&lt;-10,"No","Yes")))</f>
        <v>N/A</v>
      </c>
      <c r="I117" s="8">
        <v>10.72</v>
      </c>
      <c r="J117" s="8">
        <v>-1.33</v>
      </c>
      <c r="K117" s="30" t="s">
        <v>734</v>
      </c>
      <c r="L117" s="105" t="str">
        <f>IF(J117="Div by 0", "N/A", IF(OR(J117="N/A",K117="N/A"),"N/A", IF(J117&gt;VALUE(MID(K117,1,2)), "No", IF(J117&lt;-1*VALUE(MID(K117,1,2)), "No", "Yes"))))</f>
        <v>Yes</v>
      </c>
    </row>
    <row r="118" spans="1:12" x14ac:dyDescent="0.2">
      <c r="A118" s="137" t="s">
        <v>1601</v>
      </c>
      <c r="B118" s="30" t="s">
        <v>213</v>
      </c>
      <c r="C118" s="10">
        <v>19468382</v>
      </c>
      <c r="D118" s="7" t="str">
        <f>IF($B118="N/A","N/A",IF(C118&gt;10,"No",IF(C118&lt;-10,"No","Yes")))</f>
        <v>N/A</v>
      </c>
      <c r="E118" s="10">
        <v>14336140</v>
      </c>
      <c r="F118" s="7" t="str">
        <f>IF($B118="N/A","N/A",IF(E118&gt;10,"No",IF(E118&lt;-10,"No","Yes")))</f>
        <v>N/A</v>
      </c>
      <c r="G118" s="10">
        <v>5058086</v>
      </c>
      <c r="H118" s="7" t="str">
        <f>IF($B118="N/A","N/A",IF(G118&gt;10,"No",IF(G118&lt;-10,"No","Yes")))</f>
        <v>N/A</v>
      </c>
      <c r="I118" s="36">
        <v>-26.4</v>
      </c>
      <c r="J118" s="36">
        <v>-64.7</v>
      </c>
      <c r="K118" s="30" t="s">
        <v>734</v>
      </c>
      <c r="L118" s="105" t="str">
        <f>IF(J118="Div by 0", "N/A", IF(K118="N/A","N/A", IF(J118&gt;VALUE(MID(K118,1,2)), "No", IF(J118&lt;-1*VALUE(MID(K118,1,2)), "No", "Yes"))))</f>
        <v>No</v>
      </c>
    </row>
    <row r="119" spans="1:12" x14ac:dyDescent="0.2">
      <c r="A119" s="137" t="s">
        <v>1602</v>
      </c>
      <c r="B119" s="30" t="s">
        <v>213</v>
      </c>
      <c r="C119" s="10">
        <v>12003534025</v>
      </c>
      <c r="D119" s="7" t="str">
        <f>IF($B119="N/A","N/A",IF(C119&gt;10,"No",IF(C119&lt;-10,"No","Yes")))</f>
        <v>N/A</v>
      </c>
      <c r="E119" s="10">
        <v>151086938</v>
      </c>
      <c r="F119" s="7" t="str">
        <f>IF($B119="N/A","N/A",IF(E119&gt;10,"No",IF(E119&lt;-10,"No","Yes")))</f>
        <v>N/A</v>
      </c>
      <c r="G119" s="10">
        <v>144744062</v>
      </c>
      <c r="H119" s="7" t="str">
        <f>IF($B119="N/A","N/A",IF(G119&gt;10,"No",IF(G119&lt;-10,"No","Yes")))</f>
        <v>N/A</v>
      </c>
      <c r="I119" s="36">
        <v>-98.7</v>
      </c>
      <c r="J119" s="36">
        <v>-4.2</v>
      </c>
      <c r="K119" s="30" t="s">
        <v>734</v>
      </c>
      <c r="L119" s="105" t="str">
        <f>IF(J119="Div by 0", "N/A", IF(K119="N/A","N/A", IF(J119&gt;VALUE(MID(K119,1,2)), "No", IF(J119&lt;-1*VALUE(MID(K119,1,2)), "No", "Yes"))))</f>
        <v>Yes</v>
      </c>
    </row>
    <row r="120" spans="1:12" x14ac:dyDescent="0.2">
      <c r="A120" s="137" t="s">
        <v>1603</v>
      </c>
      <c r="B120" s="30" t="s">
        <v>213</v>
      </c>
      <c r="C120" s="1">
        <v>1796318</v>
      </c>
      <c r="D120" s="7" t="str">
        <f>IF($B120="N/A","N/A",IF(C120&gt;10,"No",IF(C120&lt;-10,"No","Yes")))</f>
        <v>N/A</v>
      </c>
      <c r="E120" s="1">
        <v>23429</v>
      </c>
      <c r="F120" s="7" t="str">
        <f>IF($B120="N/A","N/A",IF(E120&gt;10,"No",IF(E120&lt;-10,"No","Yes")))</f>
        <v>N/A</v>
      </c>
      <c r="G120" s="1">
        <v>21833</v>
      </c>
      <c r="H120" s="7" t="str">
        <f>IF($B120="N/A","N/A",IF(G120&gt;10,"No",IF(G120&lt;-10,"No","Yes")))</f>
        <v>N/A</v>
      </c>
      <c r="I120" s="36">
        <v>-98.7</v>
      </c>
      <c r="J120" s="36">
        <v>-6.81</v>
      </c>
      <c r="K120" s="30" t="s">
        <v>734</v>
      </c>
      <c r="L120" s="105" t="str">
        <f>IF(J120="Div by 0", "N/A", IF(K120="N/A","N/A", IF(J120&gt;VALUE(MID(K120,1,2)), "No", IF(J120&lt;-1*VALUE(MID(K120,1,2)), "No", "Yes"))))</f>
        <v>Yes</v>
      </c>
    </row>
    <row r="121" spans="1:12" x14ac:dyDescent="0.2">
      <c r="A121" s="137" t="s">
        <v>1604</v>
      </c>
      <c r="B121" s="3" t="s">
        <v>213</v>
      </c>
      <c r="C121" s="1">
        <v>552565</v>
      </c>
      <c r="D121" s="5" t="str">
        <f t="shared" ref="D121:H134" si="43">IF($B121="N/A","N/A",IF(C121&lt;0,"No","Yes"))</f>
        <v>N/A</v>
      </c>
      <c r="E121" s="1">
        <v>5514</v>
      </c>
      <c r="F121" s="5" t="str">
        <f t="shared" si="43"/>
        <v>N/A</v>
      </c>
      <c r="G121" s="1">
        <v>145</v>
      </c>
      <c r="H121" s="5" t="str">
        <f t="shared" si="43"/>
        <v>N/A</v>
      </c>
      <c r="I121" s="36">
        <v>-99</v>
      </c>
      <c r="J121" s="36">
        <v>-97.4</v>
      </c>
      <c r="K121" s="3" t="s">
        <v>734</v>
      </c>
      <c r="L121" s="105" t="str">
        <f t="shared" ref="L121:L142" si="44">IF(J121="Div by 0", "N/A", IF(OR(J121="N/A",K121="N/A"),"N/A", IF(J121&gt;VALUE(MID(K121,1,2)), "No", IF(J121&lt;-1*VALUE(MID(K121,1,2)), "No", "Yes"))))</f>
        <v>No</v>
      </c>
    </row>
    <row r="122" spans="1:12" x14ac:dyDescent="0.2">
      <c r="A122" s="137" t="s">
        <v>1605</v>
      </c>
      <c r="B122" s="3" t="s">
        <v>213</v>
      </c>
      <c r="C122" s="1">
        <v>459683</v>
      </c>
      <c r="D122" s="5" t="str">
        <f t="shared" si="43"/>
        <v>N/A</v>
      </c>
      <c r="E122" s="1">
        <v>7506</v>
      </c>
      <c r="F122" s="5" t="str">
        <f t="shared" si="43"/>
        <v>N/A</v>
      </c>
      <c r="G122" s="1">
        <v>275</v>
      </c>
      <c r="H122" s="5" t="str">
        <f t="shared" si="43"/>
        <v>N/A</v>
      </c>
      <c r="I122" s="36">
        <v>-98.4</v>
      </c>
      <c r="J122" s="36">
        <v>-96.3</v>
      </c>
      <c r="K122" s="3" t="s">
        <v>734</v>
      </c>
      <c r="L122" s="105" t="str">
        <f t="shared" si="44"/>
        <v>No</v>
      </c>
    </row>
    <row r="123" spans="1:12" x14ac:dyDescent="0.2">
      <c r="A123" s="137" t="s">
        <v>1606</v>
      </c>
      <c r="B123" s="3" t="s">
        <v>213</v>
      </c>
      <c r="C123" s="1">
        <v>508874</v>
      </c>
      <c r="D123" s="5" t="str">
        <f t="shared" si="43"/>
        <v>N/A</v>
      </c>
      <c r="E123" s="1">
        <v>4373</v>
      </c>
      <c r="F123" s="5" t="str">
        <f t="shared" si="43"/>
        <v>N/A</v>
      </c>
      <c r="G123" s="1">
        <v>666</v>
      </c>
      <c r="H123" s="5" t="str">
        <f t="shared" si="43"/>
        <v>N/A</v>
      </c>
      <c r="I123" s="36">
        <v>-99.1</v>
      </c>
      <c r="J123" s="36">
        <v>-84.8</v>
      </c>
      <c r="K123" s="3" t="s">
        <v>734</v>
      </c>
      <c r="L123" s="105" t="str">
        <f t="shared" si="44"/>
        <v>No</v>
      </c>
    </row>
    <row r="124" spans="1:12" x14ac:dyDescent="0.2">
      <c r="A124" s="137" t="s">
        <v>1607</v>
      </c>
      <c r="B124" s="3" t="s">
        <v>213</v>
      </c>
      <c r="C124" s="1">
        <v>275196</v>
      </c>
      <c r="D124" s="5" t="str">
        <f t="shared" si="43"/>
        <v>N/A</v>
      </c>
      <c r="E124" s="1">
        <v>6036</v>
      </c>
      <c r="F124" s="5" t="str">
        <f t="shared" si="43"/>
        <v>N/A</v>
      </c>
      <c r="G124" s="1">
        <v>977</v>
      </c>
      <c r="H124" s="5" t="str">
        <f t="shared" si="43"/>
        <v>N/A</v>
      </c>
      <c r="I124" s="36">
        <v>-97.8</v>
      </c>
      <c r="J124" s="36">
        <v>-83.8</v>
      </c>
      <c r="K124" s="3" t="s">
        <v>734</v>
      </c>
      <c r="L124" s="105" t="str">
        <f t="shared" si="44"/>
        <v>No</v>
      </c>
    </row>
    <row r="125" spans="1:12" ht="25.5" x14ac:dyDescent="0.2">
      <c r="A125" s="128" t="s">
        <v>1608</v>
      </c>
      <c r="B125" s="3" t="s">
        <v>213</v>
      </c>
      <c r="C125" s="40">
        <v>18.977795577999998</v>
      </c>
      <c r="D125" s="5" t="str">
        <f t="shared" si="43"/>
        <v>N/A</v>
      </c>
      <c r="E125" s="40">
        <v>0.1871993636</v>
      </c>
      <c r="F125" s="5" t="str">
        <f t="shared" si="43"/>
        <v>N/A</v>
      </c>
      <c r="G125" s="40">
        <v>0.15521912860000001</v>
      </c>
      <c r="H125" s="5" t="str">
        <f t="shared" si="43"/>
        <v>N/A</v>
      </c>
      <c r="I125" s="8">
        <v>-99</v>
      </c>
      <c r="J125" s="8">
        <v>-17.100000000000001</v>
      </c>
      <c r="K125" s="30" t="s">
        <v>734</v>
      </c>
      <c r="L125" s="105" t="str">
        <f>IF(J125="Div by 0", "N/A", IF(OR(J125="N/A",K125="N/A"),"N/A", IF(J125&gt;VALUE(MID(K125,1,2)), "No", IF(J125&lt;-1*VALUE(MID(K125,1,2)), "No", "Yes"))))</f>
        <v>Yes</v>
      </c>
    </row>
    <row r="126" spans="1:12" ht="25.5" x14ac:dyDescent="0.2">
      <c r="A126" s="128" t="s">
        <v>1609</v>
      </c>
      <c r="B126" s="3" t="s">
        <v>213</v>
      </c>
      <c r="C126" s="40">
        <v>60.811375947000002</v>
      </c>
      <c r="D126" s="5" t="str">
        <f t="shared" si="43"/>
        <v>N/A</v>
      </c>
      <c r="E126" s="40">
        <v>0.57367344519999997</v>
      </c>
      <c r="F126" s="5" t="str">
        <f t="shared" si="43"/>
        <v>N/A</v>
      </c>
      <c r="G126" s="40">
        <v>0.2108722841</v>
      </c>
      <c r="H126" s="5" t="str">
        <f t="shared" si="43"/>
        <v>N/A</v>
      </c>
      <c r="I126" s="8">
        <v>-99.1</v>
      </c>
      <c r="J126" s="8">
        <v>-63.2</v>
      </c>
      <c r="K126" s="3" t="s">
        <v>734</v>
      </c>
      <c r="L126" s="105" t="str">
        <f t="shared" ref="L126:L129" si="45">IF(J126="Div by 0", "N/A", IF(OR(J126="N/A",K126="N/A"),"N/A", IF(J126&gt;VALUE(MID(K126,1,2)), "No", IF(J126&lt;-1*VALUE(MID(K126,1,2)), "No", "Yes"))))</f>
        <v>No</v>
      </c>
    </row>
    <row r="127" spans="1:12" ht="25.5" x14ac:dyDescent="0.2">
      <c r="A127" s="128" t="s">
        <v>1610</v>
      </c>
      <c r="B127" s="3" t="s">
        <v>213</v>
      </c>
      <c r="C127" s="40">
        <v>35.320888732999997</v>
      </c>
      <c r="D127" s="5" t="str">
        <f t="shared" si="43"/>
        <v>N/A</v>
      </c>
      <c r="E127" s="40">
        <v>0.58366621070000002</v>
      </c>
      <c r="F127" s="5" t="str">
        <f t="shared" si="43"/>
        <v>N/A</v>
      </c>
      <c r="G127" s="40">
        <v>0.56081246429999998</v>
      </c>
      <c r="H127" s="5" t="str">
        <f t="shared" si="43"/>
        <v>N/A</v>
      </c>
      <c r="I127" s="8">
        <v>-98.3</v>
      </c>
      <c r="J127" s="8">
        <v>-3.92</v>
      </c>
      <c r="K127" s="3" t="s">
        <v>734</v>
      </c>
      <c r="L127" s="105" t="str">
        <f t="shared" si="45"/>
        <v>Yes</v>
      </c>
    </row>
    <row r="128" spans="1:12" ht="25.5" x14ac:dyDescent="0.2">
      <c r="A128" s="128" t="s">
        <v>1611</v>
      </c>
      <c r="B128" s="3" t="s">
        <v>213</v>
      </c>
      <c r="C128" s="40">
        <v>9.9202866483999994</v>
      </c>
      <c r="D128" s="5" t="str">
        <f t="shared" si="43"/>
        <v>N/A</v>
      </c>
      <c r="E128" s="40">
        <v>8.1062063200000006E-2</v>
      </c>
      <c r="F128" s="5" t="str">
        <f t="shared" si="43"/>
        <v>N/A</v>
      </c>
      <c r="G128" s="40">
        <v>0.11029046469999999</v>
      </c>
      <c r="H128" s="5" t="str">
        <f t="shared" si="43"/>
        <v>N/A</v>
      </c>
      <c r="I128" s="8">
        <v>-99.2</v>
      </c>
      <c r="J128" s="8">
        <v>36.06</v>
      </c>
      <c r="K128" s="3" t="s">
        <v>734</v>
      </c>
      <c r="L128" s="105" t="str">
        <f t="shared" si="45"/>
        <v>No</v>
      </c>
    </row>
    <row r="129" spans="1:12" ht="25.5" x14ac:dyDescent="0.2">
      <c r="A129" s="128" t="s">
        <v>1612</v>
      </c>
      <c r="B129" s="3" t="s">
        <v>213</v>
      </c>
      <c r="C129" s="40">
        <v>12.946531272</v>
      </c>
      <c r="D129" s="5" t="str">
        <f t="shared" si="43"/>
        <v>N/A</v>
      </c>
      <c r="E129" s="40">
        <v>0.1238481822</v>
      </c>
      <c r="F129" s="5" t="str">
        <f t="shared" si="43"/>
        <v>N/A</v>
      </c>
      <c r="G129" s="40">
        <v>0.14771718740000001</v>
      </c>
      <c r="H129" s="5" t="str">
        <f t="shared" si="43"/>
        <v>N/A</v>
      </c>
      <c r="I129" s="8">
        <v>-99</v>
      </c>
      <c r="J129" s="8">
        <v>19.27</v>
      </c>
      <c r="K129" s="3" t="s">
        <v>734</v>
      </c>
      <c r="L129" s="105" t="str">
        <f t="shared" si="45"/>
        <v>Yes</v>
      </c>
    </row>
    <row r="130" spans="1:12" ht="25.5" x14ac:dyDescent="0.2">
      <c r="A130" s="128" t="s">
        <v>1613</v>
      </c>
      <c r="B130" s="3" t="s">
        <v>213</v>
      </c>
      <c r="C130" s="40">
        <v>9.7541192594999995</v>
      </c>
      <c r="D130" s="5" t="str">
        <f t="shared" si="43"/>
        <v>N/A</v>
      </c>
      <c r="E130" s="40">
        <v>14.639976098</v>
      </c>
      <c r="F130" s="5" t="str">
        <f t="shared" si="43"/>
        <v>N/A</v>
      </c>
      <c r="G130" s="40">
        <v>12.815462831</v>
      </c>
      <c r="H130" s="5" t="str">
        <f t="shared" si="43"/>
        <v>N/A</v>
      </c>
      <c r="I130" s="8">
        <v>50.09</v>
      </c>
      <c r="J130" s="8">
        <v>-12.5</v>
      </c>
      <c r="K130" s="30" t="s">
        <v>734</v>
      </c>
      <c r="L130" s="105" t="str">
        <f>IF(J130="Div by 0", "N/A", IF(OR(J130="N/A",K130="N/A"),"N/A", IF(J130&gt;VALUE(MID(K130,1,2)), "No", IF(J130&lt;-1*VALUE(MID(K130,1,2)), "No", "Yes"))))</f>
        <v>Yes</v>
      </c>
    </row>
    <row r="131" spans="1:12" ht="25.5" x14ac:dyDescent="0.2">
      <c r="A131" s="128" t="s">
        <v>1614</v>
      </c>
      <c r="B131" s="3" t="s">
        <v>213</v>
      </c>
      <c r="C131" s="40">
        <v>8.0511794991999999</v>
      </c>
      <c r="D131" s="5" t="str">
        <f t="shared" si="43"/>
        <v>N/A</v>
      </c>
      <c r="E131" s="40">
        <v>13.946318462000001</v>
      </c>
      <c r="F131" s="5" t="str">
        <f t="shared" si="43"/>
        <v>N/A</v>
      </c>
      <c r="G131" s="40">
        <v>6.2068965516999999</v>
      </c>
      <c r="H131" s="5" t="str">
        <f t="shared" si="43"/>
        <v>N/A</v>
      </c>
      <c r="I131" s="8">
        <v>73.22</v>
      </c>
      <c r="J131" s="8">
        <v>-55.5</v>
      </c>
      <c r="K131" s="3" t="s">
        <v>734</v>
      </c>
      <c r="L131" s="105" t="str">
        <f t="shared" si="44"/>
        <v>No</v>
      </c>
    </row>
    <row r="132" spans="1:12" ht="25.5" x14ac:dyDescent="0.2">
      <c r="A132" s="128" t="s">
        <v>493</v>
      </c>
      <c r="B132" s="3" t="s">
        <v>213</v>
      </c>
      <c r="C132" s="40">
        <v>9.9200971104000004</v>
      </c>
      <c r="D132" s="5" t="str">
        <f t="shared" si="43"/>
        <v>N/A</v>
      </c>
      <c r="E132" s="40">
        <v>23.168132160999999</v>
      </c>
      <c r="F132" s="5" t="str">
        <f t="shared" si="43"/>
        <v>N/A</v>
      </c>
      <c r="G132" s="40">
        <v>14.909090909</v>
      </c>
      <c r="H132" s="5" t="str">
        <f t="shared" si="43"/>
        <v>N/A</v>
      </c>
      <c r="I132" s="8">
        <v>133.5</v>
      </c>
      <c r="J132" s="8">
        <v>-35.6</v>
      </c>
      <c r="K132" s="3" t="s">
        <v>734</v>
      </c>
      <c r="L132" s="105" t="str">
        <f t="shared" si="44"/>
        <v>No</v>
      </c>
    </row>
    <row r="133" spans="1:12" ht="25.5" x14ac:dyDescent="0.2">
      <c r="A133" s="128" t="s">
        <v>494</v>
      </c>
      <c r="B133" s="3" t="s">
        <v>213</v>
      </c>
      <c r="C133" s="40">
        <v>15.526436800000001</v>
      </c>
      <c r="D133" s="5" t="str">
        <f t="shared" si="43"/>
        <v>N/A</v>
      </c>
      <c r="E133" s="40">
        <v>11.205122341999999</v>
      </c>
      <c r="F133" s="5" t="str">
        <f t="shared" si="43"/>
        <v>N/A</v>
      </c>
      <c r="G133" s="40">
        <v>4.3543543543999998</v>
      </c>
      <c r="H133" s="5" t="str">
        <f t="shared" si="43"/>
        <v>N/A</v>
      </c>
      <c r="I133" s="8">
        <v>-27.8</v>
      </c>
      <c r="J133" s="8">
        <v>-61.1</v>
      </c>
      <c r="K133" s="3" t="s">
        <v>734</v>
      </c>
      <c r="L133" s="105" t="str">
        <f t="shared" si="44"/>
        <v>No</v>
      </c>
    </row>
    <row r="134" spans="1:12" ht="25.5" x14ac:dyDescent="0.2">
      <c r="A134" s="128" t="s">
        <v>495</v>
      </c>
      <c r="B134" s="3" t="s">
        <v>213</v>
      </c>
      <c r="C134" s="40">
        <v>2.2224160235000001</v>
      </c>
      <c r="D134" s="5" t="str">
        <f t="shared" si="43"/>
        <v>N/A</v>
      </c>
      <c r="E134" s="40">
        <v>7.1570576540999999</v>
      </c>
      <c r="F134" s="5" t="str">
        <f t="shared" si="43"/>
        <v>N/A</v>
      </c>
      <c r="G134" s="40">
        <v>2.6612077789000002</v>
      </c>
      <c r="H134" s="5" t="str">
        <f t="shared" si="43"/>
        <v>N/A</v>
      </c>
      <c r="I134" s="8">
        <v>222</v>
      </c>
      <c r="J134" s="8">
        <v>-62.8</v>
      </c>
      <c r="K134" s="3" t="s">
        <v>734</v>
      </c>
      <c r="L134" s="105" t="str">
        <f t="shared" si="44"/>
        <v>No</v>
      </c>
    </row>
    <row r="135" spans="1:12" ht="25.5" x14ac:dyDescent="0.2">
      <c r="A135" s="128" t="s">
        <v>496</v>
      </c>
      <c r="B135" s="22" t="s">
        <v>213</v>
      </c>
      <c r="C135" s="40">
        <v>9.5244828588000008</v>
      </c>
      <c r="D135" s="27" t="str">
        <f t="shared" ref="D135:D141" si="46">IF($B135="N/A","N/A",IF(C135&gt;10,"No",IF(C135&lt;-10,"No","Yes")))</f>
        <v>N/A</v>
      </c>
      <c r="E135" s="40">
        <v>11.592470869</v>
      </c>
      <c r="F135" s="27" t="str">
        <f t="shared" ref="F135:F141" si="47">IF($B135="N/A","N/A",IF(E135&gt;10,"No",IF(E135&lt;-10,"No","Yes")))</f>
        <v>N/A</v>
      </c>
      <c r="G135" s="40">
        <v>9.3070123208000002</v>
      </c>
      <c r="H135" s="27" t="str">
        <f t="shared" ref="H135:H141" si="48">IF($B135="N/A","N/A",IF(G135&gt;10,"No",IF(G135&lt;-10,"No","Yes")))</f>
        <v>N/A</v>
      </c>
      <c r="I135" s="8">
        <v>21.71</v>
      </c>
      <c r="J135" s="8">
        <v>-19.7</v>
      </c>
      <c r="K135" s="3" t="s">
        <v>734</v>
      </c>
      <c r="L135" s="105" t="str">
        <f t="shared" si="44"/>
        <v>Yes</v>
      </c>
    </row>
    <row r="136" spans="1:12" ht="25.5" x14ac:dyDescent="0.2">
      <c r="A136" s="128" t="s">
        <v>497</v>
      </c>
      <c r="B136" s="22" t="s">
        <v>213</v>
      </c>
      <c r="C136" s="40">
        <v>9.4638030000000002E-4</v>
      </c>
      <c r="D136" s="27" t="str">
        <f t="shared" si="46"/>
        <v>N/A</v>
      </c>
      <c r="E136" s="40">
        <v>3.8413931499999998E-2</v>
      </c>
      <c r="F136" s="27" t="str">
        <f t="shared" si="47"/>
        <v>N/A</v>
      </c>
      <c r="G136" s="40">
        <v>9.1604452000000006E-3</v>
      </c>
      <c r="H136" s="27" t="str">
        <f t="shared" si="48"/>
        <v>N/A</v>
      </c>
      <c r="I136" s="8">
        <v>3959</v>
      </c>
      <c r="J136" s="8">
        <v>-76.2</v>
      </c>
      <c r="K136" s="3" t="s">
        <v>734</v>
      </c>
      <c r="L136" s="105" t="str">
        <f t="shared" si="44"/>
        <v>No</v>
      </c>
    </row>
    <row r="137" spans="1:12" ht="25.5" x14ac:dyDescent="0.2">
      <c r="A137" s="128" t="s">
        <v>498</v>
      </c>
      <c r="B137" s="22" t="s">
        <v>213</v>
      </c>
      <c r="C137" s="40">
        <v>0.1714061764</v>
      </c>
      <c r="D137" s="27" t="str">
        <f t="shared" si="46"/>
        <v>N/A</v>
      </c>
      <c r="E137" s="40">
        <v>2.8682402151000002</v>
      </c>
      <c r="F137" s="27" t="str">
        <f t="shared" si="47"/>
        <v>N/A</v>
      </c>
      <c r="G137" s="40">
        <v>2.4687399808000001</v>
      </c>
      <c r="H137" s="27" t="str">
        <f t="shared" si="48"/>
        <v>N/A</v>
      </c>
      <c r="I137" s="8">
        <v>1573</v>
      </c>
      <c r="J137" s="8">
        <v>-13.9</v>
      </c>
      <c r="K137" s="3" t="s">
        <v>734</v>
      </c>
      <c r="L137" s="105" t="str">
        <f t="shared" si="44"/>
        <v>Yes</v>
      </c>
    </row>
    <row r="138" spans="1:12" ht="25.5" x14ac:dyDescent="0.2">
      <c r="A138" s="128" t="s">
        <v>499</v>
      </c>
      <c r="B138" s="22" t="s">
        <v>213</v>
      </c>
      <c r="C138" s="40">
        <v>1.2302944099999999E-2</v>
      </c>
      <c r="D138" s="27" t="str">
        <f t="shared" si="46"/>
        <v>N/A</v>
      </c>
      <c r="E138" s="40">
        <v>0.55913611340000002</v>
      </c>
      <c r="F138" s="27" t="str">
        <f t="shared" si="47"/>
        <v>N/A</v>
      </c>
      <c r="G138" s="40">
        <v>0.45802225990000001</v>
      </c>
      <c r="H138" s="27" t="str">
        <f t="shared" si="48"/>
        <v>N/A</v>
      </c>
      <c r="I138" s="8">
        <v>4445</v>
      </c>
      <c r="J138" s="8">
        <v>-18.100000000000001</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1750</v>
      </c>
      <c r="J139" s="8" t="s">
        <v>1750</v>
      </c>
      <c r="K139" s="3" t="s">
        <v>734</v>
      </c>
      <c r="L139" s="105" t="str">
        <f t="shared" si="44"/>
        <v>N/A</v>
      </c>
    </row>
    <row r="140" spans="1:12" ht="25.5" x14ac:dyDescent="0.2">
      <c r="A140" s="128" t="s">
        <v>501</v>
      </c>
      <c r="B140" s="22" t="s">
        <v>213</v>
      </c>
      <c r="C140" s="40">
        <v>5.3442652999999996E-3</v>
      </c>
      <c r="D140" s="27" t="str">
        <f t="shared" si="46"/>
        <v>N/A</v>
      </c>
      <c r="E140" s="40">
        <v>0.17072858420000001</v>
      </c>
      <c r="F140" s="27" t="str">
        <f t="shared" si="47"/>
        <v>N/A</v>
      </c>
      <c r="G140" s="40">
        <v>0.2061100169</v>
      </c>
      <c r="H140" s="27" t="str">
        <f t="shared" si="48"/>
        <v>N/A</v>
      </c>
      <c r="I140" s="8">
        <v>3095</v>
      </c>
      <c r="J140" s="8">
        <v>20.72</v>
      </c>
      <c r="K140" s="3" t="s">
        <v>734</v>
      </c>
      <c r="L140" s="105" t="str">
        <f t="shared" si="44"/>
        <v>Yes</v>
      </c>
    </row>
    <row r="141" spans="1:12" ht="25.5" x14ac:dyDescent="0.2">
      <c r="A141" s="128" t="s">
        <v>502</v>
      </c>
      <c r="B141" s="22" t="s">
        <v>213</v>
      </c>
      <c r="C141" s="40">
        <v>1.6700828999999999E-3</v>
      </c>
      <c r="D141" s="27" t="str">
        <f t="shared" si="46"/>
        <v>N/A</v>
      </c>
      <c r="E141" s="40">
        <v>2.5609287599999999E-2</v>
      </c>
      <c r="F141" s="27" t="str">
        <f t="shared" si="47"/>
        <v>N/A</v>
      </c>
      <c r="G141" s="40">
        <v>4.5802226000000003E-3</v>
      </c>
      <c r="H141" s="27" t="str">
        <f t="shared" si="48"/>
        <v>N/A</v>
      </c>
      <c r="I141" s="8">
        <v>1433</v>
      </c>
      <c r="J141" s="8">
        <v>-82.1</v>
      </c>
      <c r="K141" s="3" t="s">
        <v>734</v>
      </c>
      <c r="L141" s="105" t="str">
        <f t="shared" si="44"/>
        <v>No</v>
      </c>
    </row>
    <row r="142" spans="1:12" ht="25.5" x14ac:dyDescent="0.2">
      <c r="A142" s="128" t="s">
        <v>503</v>
      </c>
      <c r="B142" s="22" t="s">
        <v>213</v>
      </c>
      <c r="C142" s="40">
        <v>0.33190114450000002</v>
      </c>
      <c r="D142" s="5" t="str">
        <f t="shared" ref="D142" si="49">IF($B142="N/A","N/A",IF(C142&lt;0,"No","Yes"))</f>
        <v>N/A</v>
      </c>
      <c r="E142" s="40">
        <v>7.7340048658000002</v>
      </c>
      <c r="F142" s="5" t="str">
        <f t="shared" ref="F142" si="50">IF($B142="N/A","N/A",IF(E142&lt;0,"No","Yes"))</f>
        <v>N/A</v>
      </c>
      <c r="G142" s="40">
        <v>8.6657811569999996</v>
      </c>
      <c r="H142" s="5" t="str">
        <f t="shared" ref="H142" si="51">IF($B142="N/A","N/A",IF(G142&lt;0,"No","Yes"))</f>
        <v>N/A</v>
      </c>
      <c r="I142" s="8">
        <v>2230</v>
      </c>
      <c r="J142" s="8">
        <v>12.05</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1750</v>
      </c>
      <c r="J143" s="8" t="s">
        <v>1750</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11</v>
      </c>
      <c r="H144" s="27" t="str">
        <f>IF($B144="N/A","N/A",IF(G144&gt;10,"No",IF(G144&lt;-10,"No","Yes")))</f>
        <v>N/A</v>
      </c>
      <c r="I144" s="8" t="s">
        <v>1750</v>
      </c>
      <c r="J144" s="8" t="s">
        <v>1750</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2.84375E-5</v>
      </c>
      <c r="H145" s="5" t="str">
        <f t="shared" ref="H145:H149" si="54">IF($B145="N/A","N/A",IF(G145&lt;0,"No","Yes"))</f>
        <v>N/A</v>
      </c>
      <c r="I145" s="8" t="s">
        <v>1750</v>
      </c>
      <c r="J145" s="8" t="s">
        <v>1750</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1750</v>
      </c>
      <c r="J147" s="8" t="s">
        <v>1750</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1750</v>
      </c>
      <c r="J148" s="8" t="s">
        <v>1750</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1750</v>
      </c>
      <c r="J149" s="8" t="s">
        <v>1750</v>
      </c>
      <c r="K149" s="3" t="s">
        <v>734</v>
      </c>
      <c r="L149" s="105" t="str">
        <f t="shared" si="55"/>
        <v>N/A</v>
      </c>
    </row>
    <row r="150" spans="1:12" x14ac:dyDescent="0.2">
      <c r="A150" s="137" t="s">
        <v>733</v>
      </c>
      <c r="B150" s="30" t="s">
        <v>213</v>
      </c>
      <c r="C150" s="1">
        <v>7274391</v>
      </c>
      <c r="D150" s="7" t="str">
        <f t="shared" ref="D150:D172" si="56">IF($B150="N/A","N/A",IF(C150&gt;10,"No",IF(C150&lt;-10,"No","Yes")))</f>
        <v>N/A</v>
      </c>
      <c r="E150" s="1">
        <v>9979389</v>
      </c>
      <c r="F150" s="7" t="str">
        <f t="shared" ref="F150:F172" si="57">IF($B150="N/A","N/A",IF(E150&gt;10,"No",IF(E150&lt;-10,"No","Yes")))</f>
        <v>N/A</v>
      </c>
      <c r="G150" s="1">
        <v>11716244</v>
      </c>
      <c r="H150" s="7" t="str">
        <f t="shared" ref="H150:H172" si="58">IF($B150="N/A","N/A",IF(G150&gt;10,"No",IF(G150&lt;-10,"No","Yes")))</f>
        <v>N/A</v>
      </c>
      <c r="I150" s="8">
        <v>37.19</v>
      </c>
      <c r="J150" s="8">
        <v>17.399999999999999</v>
      </c>
      <c r="K150" s="30" t="s">
        <v>734</v>
      </c>
      <c r="L150" s="105" t="str">
        <f t="shared" ref="L150:L172" si="59">IF(J150="Div by 0", "N/A", IF(K150="N/A","N/A", IF(J150&gt;VALUE(MID(K150,1,2)), "No", IF(J150&lt;-1*VALUE(MID(K150,1,2)), "No", "Yes"))))</f>
        <v>Yes</v>
      </c>
    </row>
    <row r="151" spans="1:12" x14ac:dyDescent="0.2">
      <c r="A151" s="137" t="s">
        <v>531</v>
      </c>
      <c r="B151" s="30" t="s">
        <v>213</v>
      </c>
      <c r="C151" s="1">
        <v>331216</v>
      </c>
      <c r="D151" s="7" t="str">
        <f t="shared" si="56"/>
        <v>N/A</v>
      </c>
      <c r="E151" s="1">
        <v>477983</v>
      </c>
      <c r="F151" s="7" t="str">
        <f t="shared" si="57"/>
        <v>N/A</v>
      </c>
      <c r="G151" s="1">
        <v>36713</v>
      </c>
      <c r="H151" s="7" t="str">
        <f t="shared" si="58"/>
        <v>N/A</v>
      </c>
      <c r="I151" s="8">
        <v>44.31</v>
      </c>
      <c r="J151" s="8">
        <v>-92.3</v>
      </c>
      <c r="K151" s="30" t="s">
        <v>734</v>
      </c>
      <c r="L151" s="105" t="str">
        <f t="shared" si="59"/>
        <v>No</v>
      </c>
    </row>
    <row r="152" spans="1:12" x14ac:dyDescent="0.2">
      <c r="A152" s="137" t="s">
        <v>532</v>
      </c>
      <c r="B152" s="30" t="s">
        <v>213</v>
      </c>
      <c r="C152" s="1">
        <v>815937</v>
      </c>
      <c r="D152" s="7" t="str">
        <f t="shared" si="56"/>
        <v>N/A</v>
      </c>
      <c r="E152" s="1">
        <v>924139</v>
      </c>
      <c r="F152" s="7" t="str">
        <f t="shared" si="57"/>
        <v>N/A</v>
      </c>
      <c r="G152" s="1">
        <v>31285</v>
      </c>
      <c r="H152" s="7" t="str">
        <f t="shared" si="58"/>
        <v>N/A</v>
      </c>
      <c r="I152" s="8">
        <v>13.26</v>
      </c>
      <c r="J152" s="8">
        <v>-96.6</v>
      </c>
      <c r="K152" s="30" t="s">
        <v>734</v>
      </c>
      <c r="L152" s="105" t="str">
        <f t="shared" si="59"/>
        <v>No</v>
      </c>
    </row>
    <row r="153" spans="1:12" x14ac:dyDescent="0.2">
      <c r="A153" s="137" t="s">
        <v>533</v>
      </c>
      <c r="B153" s="30" t="s">
        <v>213</v>
      </c>
      <c r="C153" s="1">
        <v>4436304</v>
      </c>
      <c r="D153" s="7" t="str">
        <f t="shared" si="56"/>
        <v>N/A</v>
      </c>
      <c r="E153" s="1">
        <v>4662090</v>
      </c>
      <c r="F153" s="7" t="str">
        <f t="shared" si="57"/>
        <v>N/A</v>
      </c>
      <c r="G153" s="1">
        <v>352490</v>
      </c>
      <c r="H153" s="7" t="str">
        <f t="shared" si="58"/>
        <v>N/A</v>
      </c>
      <c r="I153" s="8">
        <v>5.09</v>
      </c>
      <c r="J153" s="8">
        <v>-92.4</v>
      </c>
      <c r="K153" s="30" t="s">
        <v>734</v>
      </c>
      <c r="L153" s="105" t="str">
        <f t="shared" si="59"/>
        <v>No</v>
      </c>
    </row>
    <row r="154" spans="1:12" x14ac:dyDescent="0.2">
      <c r="A154" s="137" t="s">
        <v>534</v>
      </c>
      <c r="B154" s="30" t="s">
        <v>213</v>
      </c>
      <c r="C154" s="1">
        <v>1690934</v>
      </c>
      <c r="D154" s="7" t="str">
        <f t="shared" si="56"/>
        <v>N/A</v>
      </c>
      <c r="E154" s="1">
        <v>3915176</v>
      </c>
      <c r="F154" s="7" t="str">
        <f t="shared" si="57"/>
        <v>N/A</v>
      </c>
      <c r="G154" s="1">
        <v>417486</v>
      </c>
      <c r="H154" s="7" t="str">
        <f t="shared" si="58"/>
        <v>N/A</v>
      </c>
      <c r="I154" s="8">
        <v>131.5</v>
      </c>
      <c r="J154" s="8">
        <v>-89.3</v>
      </c>
      <c r="K154" s="30" t="s">
        <v>734</v>
      </c>
      <c r="L154" s="105" t="str">
        <f t="shared" si="59"/>
        <v>No</v>
      </c>
    </row>
    <row r="155" spans="1:12" x14ac:dyDescent="0.2">
      <c r="A155" s="128" t="s">
        <v>535</v>
      </c>
      <c r="B155" s="3" t="s">
        <v>213</v>
      </c>
      <c r="C155" s="40">
        <v>76.852709462000007</v>
      </c>
      <c r="D155" s="5" t="str">
        <f t="shared" ref="D155:D159" si="60">IF($B155="N/A","N/A",IF(C155&lt;0,"No","Yes"))</f>
        <v>N/A</v>
      </c>
      <c r="E155" s="40">
        <v>79.736022449999993</v>
      </c>
      <c r="F155" s="5" t="str">
        <f t="shared" ref="F155:F159" si="61">IF($B155="N/A","N/A",IF(E155&lt;0,"No","Yes"))</f>
        <v>N/A</v>
      </c>
      <c r="G155" s="40">
        <v>83.295256670000001</v>
      </c>
      <c r="H155" s="5" t="str">
        <f t="shared" ref="H155:H159" si="62">IF($B155="N/A","N/A",IF(G155&lt;0,"No","Yes"))</f>
        <v>N/A</v>
      </c>
      <c r="I155" s="8">
        <v>3.7519999999999998</v>
      </c>
      <c r="J155" s="8">
        <v>4.4640000000000004</v>
      </c>
      <c r="K155" s="30" t="s">
        <v>734</v>
      </c>
      <c r="L155" s="105" t="str">
        <f>IF(J155="Div by 0", "N/A", IF(OR(J155="N/A",K155="N/A"),"N/A", IF(J155&gt;VALUE(MID(K155,1,2)), "No", IF(J155&lt;-1*VALUE(MID(K155,1,2)), "No", "Yes"))))</f>
        <v>Yes</v>
      </c>
    </row>
    <row r="156" spans="1:12" ht="25.5" x14ac:dyDescent="0.2">
      <c r="A156" s="128" t="s">
        <v>536</v>
      </c>
      <c r="B156" s="3" t="s">
        <v>213</v>
      </c>
      <c r="C156" s="40">
        <v>36.451278483999999</v>
      </c>
      <c r="D156" s="5" t="str">
        <f t="shared" si="60"/>
        <v>N/A</v>
      </c>
      <c r="E156" s="40">
        <v>49.729081311000002</v>
      </c>
      <c r="F156" s="5" t="str">
        <f t="shared" si="61"/>
        <v>N/A</v>
      </c>
      <c r="G156" s="40">
        <v>53.391408044999999</v>
      </c>
      <c r="H156" s="5" t="str">
        <f t="shared" si="62"/>
        <v>N/A</v>
      </c>
      <c r="I156" s="8">
        <v>36.43</v>
      </c>
      <c r="J156" s="8">
        <v>7.3650000000000002</v>
      </c>
      <c r="K156" s="3" t="s">
        <v>734</v>
      </c>
      <c r="L156" s="105" t="str">
        <f t="shared" ref="L156:L159" si="63">IF(J156="Div by 0", "N/A", IF(OR(J156="N/A",K156="N/A"),"N/A", IF(J156&gt;VALUE(MID(K156,1,2)), "No", IF(J156&lt;-1*VALUE(MID(K156,1,2)), "No", "Yes"))))</f>
        <v>Yes</v>
      </c>
    </row>
    <row r="157" spans="1:12" ht="25.5" x14ac:dyDescent="0.2">
      <c r="A157" s="128" t="s">
        <v>537</v>
      </c>
      <c r="B157" s="3" t="s">
        <v>213</v>
      </c>
      <c r="C157" s="40">
        <v>62.694552528999999</v>
      </c>
      <c r="D157" s="5" t="str">
        <f t="shared" si="60"/>
        <v>N/A</v>
      </c>
      <c r="E157" s="40">
        <v>71.861005637999995</v>
      </c>
      <c r="F157" s="5" t="str">
        <f t="shared" si="61"/>
        <v>N/A</v>
      </c>
      <c r="G157" s="40">
        <v>63.800065257999997</v>
      </c>
      <c r="H157" s="5" t="str">
        <f t="shared" si="62"/>
        <v>N/A</v>
      </c>
      <c r="I157" s="8">
        <v>14.62</v>
      </c>
      <c r="J157" s="8">
        <v>-11.2</v>
      </c>
      <c r="K157" s="3" t="s">
        <v>734</v>
      </c>
      <c r="L157" s="105" t="str">
        <f t="shared" si="63"/>
        <v>Yes</v>
      </c>
    </row>
    <row r="158" spans="1:12" ht="25.5" x14ac:dyDescent="0.2">
      <c r="A158" s="128" t="s">
        <v>538</v>
      </c>
      <c r="B158" s="3" t="s">
        <v>213</v>
      </c>
      <c r="C158" s="40">
        <v>86.483898448999994</v>
      </c>
      <c r="D158" s="5" t="str">
        <f t="shared" si="60"/>
        <v>N/A</v>
      </c>
      <c r="E158" s="40">
        <v>86.420908784999995</v>
      </c>
      <c r="F158" s="5" t="str">
        <f t="shared" si="61"/>
        <v>N/A</v>
      </c>
      <c r="G158" s="40">
        <v>58.372801643000003</v>
      </c>
      <c r="H158" s="5" t="str">
        <f t="shared" si="62"/>
        <v>N/A</v>
      </c>
      <c r="I158" s="8">
        <v>-7.2999999999999995E-2</v>
      </c>
      <c r="J158" s="8">
        <v>-32.5</v>
      </c>
      <c r="K158" s="3" t="s">
        <v>734</v>
      </c>
      <c r="L158" s="105" t="str">
        <f t="shared" si="63"/>
        <v>No</v>
      </c>
    </row>
    <row r="159" spans="1:12" ht="25.5" x14ac:dyDescent="0.2">
      <c r="A159" s="128" t="s">
        <v>539</v>
      </c>
      <c r="B159" s="3" t="s">
        <v>213</v>
      </c>
      <c r="C159" s="40">
        <v>79.549593415999993</v>
      </c>
      <c r="D159" s="5" t="str">
        <f t="shared" si="60"/>
        <v>N/A</v>
      </c>
      <c r="E159" s="40">
        <v>80.332576278000005</v>
      </c>
      <c r="F159" s="5" t="str">
        <f t="shared" si="61"/>
        <v>N/A</v>
      </c>
      <c r="G159" s="40">
        <v>63.121655763</v>
      </c>
      <c r="H159" s="5" t="str">
        <f t="shared" si="62"/>
        <v>N/A</v>
      </c>
      <c r="I159" s="8">
        <v>0.98429999999999995</v>
      </c>
      <c r="J159" s="8">
        <v>-21.4</v>
      </c>
      <c r="K159" s="3" t="s">
        <v>734</v>
      </c>
      <c r="L159" s="105" t="str">
        <f t="shared" si="63"/>
        <v>Yes</v>
      </c>
    </row>
    <row r="160" spans="1:12" ht="25.5" x14ac:dyDescent="0.2">
      <c r="A160" s="137" t="s">
        <v>540</v>
      </c>
      <c r="B160" s="30" t="s">
        <v>213</v>
      </c>
      <c r="C160" s="1">
        <v>5650539.1497999998</v>
      </c>
      <c r="D160" s="7" t="str">
        <f t="shared" si="56"/>
        <v>N/A</v>
      </c>
      <c r="E160" s="1">
        <v>7795538.4896999998</v>
      </c>
      <c r="F160" s="7" t="str">
        <f t="shared" si="57"/>
        <v>N/A</v>
      </c>
      <c r="G160" s="1">
        <v>9780927.9197000004</v>
      </c>
      <c r="H160" s="7" t="str">
        <f t="shared" si="58"/>
        <v>N/A</v>
      </c>
      <c r="I160" s="8">
        <v>37.96</v>
      </c>
      <c r="J160" s="8">
        <v>25.47</v>
      </c>
      <c r="K160" s="30" t="s">
        <v>734</v>
      </c>
      <c r="L160" s="105" t="str">
        <f t="shared" si="59"/>
        <v>Yes</v>
      </c>
    </row>
    <row r="161" spans="1:12" x14ac:dyDescent="0.2">
      <c r="A161" s="137" t="s">
        <v>541</v>
      </c>
      <c r="B161" s="30" t="s">
        <v>213</v>
      </c>
      <c r="C161" s="10">
        <v>15158898344</v>
      </c>
      <c r="D161" s="7" t="str">
        <f t="shared" si="56"/>
        <v>N/A</v>
      </c>
      <c r="E161" s="10">
        <v>27690213347</v>
      </c>
      <c r="F161" s="7" t="str">
        <f t="shared" si="57"/>
        <v>N/A</v>
      </c>
      <c r="G161" s="10">
        <v>17833205189</v>
      </c>
      <c r="H161" s="7" t="str">
        <f t="shared" si="58"/>
        <v>N/A</v>
      </c>
      <c r="I161" s="8">
        <v>82.67</v>
      </c>
      <c r="J161" s="8">
        <v>-35.6</v>
      </c>
      <c r="K161" s="30" t="s">
        <v>734</v>
      </c>
      <c r="L161" s="105" t="str">
        <f t="shared" si="59"/>
        <v>No</v>
      </c>
    </row>
    <row r="162" spans="1:12" x14ac:dyDescent="0.2">
      <c r="A162" s="137" t="s">
        <v>1263</v>
      </c>
      <c r="B162" s="30" t="s">
        <v>213</v>
      </c>
      <c r="C162" s="10">
        <v>2083.8718106000001</v>
      </c>
      <c r="D162" s="7" t="str">
        <f t="shared" si="56"/>
        <v>N/A</v>
      </c>
      <c r="E162" s="10">
        <v>2774.7403519999998</v>
      </c>
      <c r="F162" s="7" t="str">
        <f t="shared" si="57"/>
        <v>N/A</v>
      </c>
      <c r="G162" s="10">
        <v>1522.0923350999999</v>
      </c>
      <c r="H162" s="7" t="str">
        <f t="shared" si="58"/>
        <v>N/A</v>
      </c>
      <c r="I162" s="8">
        <v>33.15</v>
      </c>
      <c r="J162" s="8">
        <v>-45.1</v>
      </c>
      <c r="K162" s="30" t="s">
        <v>734</v>
      </c>
      <c r="L162" s="105" t="str">
        <f t="shared" si="59"/>
        <v>No</v>
      </c>
    </row>
    <row r="163" spans="1:12" ht="25.5" x14ac:dyDescent="0.2">
      <c r="A163" s="137" t="s">
        <v>1264</v>
      </c>
      <c r="B163" s="30" t="s">
        <v>213</v>
      </c>
      <c r="C163" s="10">
        <v>5812.0558246000001</v>
      </c>
      <c r="D163" s="7" t="str">
        <f t="shared" si="56"/>
        <v>N/A</v>
      </c>
      <c r="E163" s="10">
        <v>5907.0924488999999</v>
      </c>
      <c r="F163" s="7" t="str">
        <f t="shared" si="57"/>
        <v>N/A</v>
      </c>
      <c r="G163" s="10">
        <v>3373.3405877999999</v>
      </c>
      <c r="H163" s="7" t="str">
        <f t="shared" si="58"/>
        <v>N/A</v>
      </c>
      <c r="I163" s="8">
        <v>1.635</v>
      </c>
      <c r="J163" s="8">
        <v>-42.9</v>
      </c>
      <c r="K163" s="30" t="s">
        <v>734</v>
      </c>
      <c r="L163" s="105" t="str">
        <f t="shared" si="59"/>
        <v>No</v>
      </c>
    </row>
    <row r="164" spans="1:12" ht="25.5" x14ac:dyDescent="0.2">
      <c r="A164" s="137" t="s">
        <v>1265</v>
      </c>
      <c r="B164" s="30" t="s">
        <v>213</v>
      </c>
      <c r="C164" s="10">
        <v>6559.3721868000002</v>
      </c>
      <c r="D164" s="7" t="str">
        <f t="shared" si="56"/>
        <v>N/A</v>
      </c>
      <c r="E164" s="10">
        <v>7111.5887805000002</v>
      </c>
      <c r="F164" s="7" t="str">
        <f t="shared" si="57"/>
        <v>N/A</v>
      </c>
      <c r="G164" s="10">
        <v>2890.5589260000002</v>
      </c>
      <c r="H164" s="7" t="str">
        <f t="shared" si="58"/>
        <v>N/A</v>
      </c>
      <c r="I164" s="8">
        <v>8.4190000000000005</v>
      </c>
      <c r="J164" s="8">
        <v>-59.4</v>
      </c>
      <c r="K164" s="30" t="s">
        <v>734</v>
      </c>
      <c r="L164" s="105" t="str">
        <f t="shared" si="59"/>
        <v>No</v>
      </c>
    </row>
    <row r="165" spans="1:12" ht="25.5" x14ac:dyDescent="0.2">
      <c r="A165" s="137" t="s">
        <v>1266</v>
      </c>
      <c r="B165" s="30" t="s">
        <v>213</v>
      </c>
      <c r="C165" s="10">
        <v>1221.0190236999999</v>
      </c>
      <c r="D165" s="7" t="str">
        <f t="shared" si="56"/>
        <v>N/A</v>
      </c>
      <c r="E165" s="10">
        <v>1124.7325386</v>
      </c>
      <c r="F165" s="7" t="str">
        <f t="shared" si="57"/>
        <v>N/A</v>
      </c>
      <c r="G165" s="10">
        <v>290.00456466999998</v>
      </c>
      <c r="H165" s="7" t="str">
        <f t="shared" si="58"/>
        <v>N/A</v>
      </c>
      <c r="I165" s="8">
        <v>-7.89</v>
      </c>
      <c r="J165" s="8">
        <v>-74.2</v>
      </c>
      <c r="K165" s="30" t="s">
        <v>734</v>
      </c>
      <c r="L165" s="105" t="str">
        <f t="shared" si="59"/>
        <v>No</v>
      </c>
    </row>
    <row r="166" spans="1:12" ht="25.5" x14ac:dyDescent="0.2">
      <c r="A166" s="137" t="s">
        <v>1267</v>
      </c>
      <c r="B166" s="30" t="s">
        <v>213</v>
      </c>
      <c r="C166" s="10">
        <v>1457.7780203</v>
      </c>
      <c r="D166" s="7" t="str">
        <f t="shared" si="56"/>
        <v>N/A</v>
      </c>
      <c r="E166" s="10">
        <v>3333.4446554000001</v>
      </c>
      <c r="F166" s="7" t="str">
        <f t="shared" si="57"/>
        <v>N/A</v>
      </c>
      <c r="G166" s="10">
        <v>1402.5999459</v>
      </c>
      <c r="H166" s="7" t="str">
        <f t="shared" si="58"/>
        <v>N/A</v>
      </c>
      <c r="I166" s="8">
        <v>128.69999999999999</v>
      </c>
      <c r="J166" s="8">
        <v>-57.9</v>
      </c>
      <c r="K166" s="30" t="s">
        <v>734</v>
      </c>
      <c r="L166" s="105" t="str">
        <f t="shared" si="59"/>
        <v>No</v>
      </c>
    </row>
    <row r="167" spans="1:12" x14ac:dyDescent="0.2">
      <c r="A167" s="168" t="s">
        <v>542</v>
      </c>
      <c r="B167" s="22" t="s">
        <v>213</v>
      </c>
      <c r="C167" s="29">
        <v>12855290341</v>
      </c>
      <c r="D167" s="27" t="str">
        <f t="shared" si="56"/>
        <v>N/A</v>
      </c>
      <c r="E167" s="29">
        <v>18096610115</v>
      </c>
      <c r="F167" s="27" t="str">
        <f t="shared" si="57"/>
        <v>N/A</v>
      </c>
      <c r="G167" s="29">
        <v>20549591241</v>
      </c>
      <c r="H167" s="27" t="str">
        <f t="shared" si="58"/>
        <v>N/A</v>
      </c>
      <c r="I167" s="8">
        <v>40.770000000000003</v>
      </c>
      <c r="J167" s="8">
        <v>13.55</v>
      </c>
      <c r="K167" s="28" t="s">
        <v>734</v>
      </c>
      <c r="L167" s="105" t="str">
        <f t="shared" si="59"/>
        <v>Yes</v>
      </c>
    </row>
    <row r="168" spans="1:12" x14ac:dyDescent="0.2">
      <c r="A168" s="168" t="s">
        <v>1268</v>
      </c>
      <c r="B168" s="22" t="s">
        <v>213</v>
      </c>
      <c r="C168" s="29">
        <v>1767.1981532</v>
      </c>
      <c r="D168" s="27" t="str">
        <f t="shared" si="56"/>
        <v>N/A</v>
      </c>
      <c r="E168" s="29">
        <v>1813.3986073999999</v>
      </c>
      <c r="F168" s="27" t="str">
        <f t="shared" si="57"/>
        <v>N/A</v>
      </c>
      <c r="G168" s="29">
        <v>1753.9401912000001</v>
      </c>
      <c r="H168" s="27" t="str">
        <f t="shared" si="58"/>
        <v>N/A</v>
      </c>
      <c r="I168" s="8">
        <v>2.6139999999999999</v>
      </c>
      <c r="J168" s="8">
        <v>-3.28</v>
      </c>
      <c r="K168" s="28" t="s">
        <v>734</v>
      </c>
      <c r="L168" s="105" t="str">
        <f t="shared" si="59"/>
        <v>Yes</v>
      </c>
    </row>
    <row r="169" spans="1:12" ht="25.5" x14ac:dyDescent="0.2">
      <c r="A169" s="168" t="s">
        <v>1269</v>
      </c>
      <c r="B169" s="30" t="s">
        <v>213</v>
      </c>
      <c r="C169" s="10">
        <v>2722.1991720999999</v>
      </c>
      <c r="D169" s="7" t="str">
        <f t="shared" si="56"/>
        <v>N/A</v>
      </c>
      <c r="E169" s="10">
        <v>3826.0293671999998</v>
      </c>
      <c r="F169" s="7" t="str">
        <f t="shared" si="57"/>
        <v>N/A</v>
      </c>
      <c r="G169" s="10">
        <v>2418.3621604999998</v>
      </c>
      <c r="H169" s="7" t="str">
        <f t="shared" si="58"/>
        <v>N/A</v>
      </c>
      <c r="I169" s="8">
        <v>40.549999999999997</v>
      </c>
      <c r="J169" s="8">
        <v>-36.799999999999997</v>
      </c>
      <c r="K169" s="30" t="s">
        <v>734</v>
      </c>
      <c r="L169" s="105" t="str">
        <f t="shared" si="59"/>
        <v>No</v>
      </c>
    </row>
    <row r="170" spans="1:12" ht="25.5" x14ac:dyDescent="0.2">
      <c r="A170" s="168" t="s">
        <v>1270</v>
      </c>
      <c r="B170" s="30" t="s">
        <v>213</v>
      </c>
      <c r="C170" s="10">
        <v>9096.2408421</v>
      </c>
      <c r="D170" s="7" t="str">
        <f t="shared" si="56"/>
        <v>N/A</v>
      </c>
      <c r="E170" s="10">
        <v>9426.7492542</v>
      </c>
      <c r="F170" s="7" t="str">
        <f t="shared" si="57"/>
        <v>N/A</v>
      </c>
      <c r="G170" s="10">
        <v>4099.0716957000004</v>
      </c>
      <c r="H170" s="7" t="str">
        <f t="shared" si="58"/>
        <v>N/A</v>
      </c>
      <c r="I170" s="8">
        <v>3.633</v>
      </c>
      <c r="J170" s="8">
        <v>-56.5</v>
      </c>
      <c r="K170" s="30" t="s">
        <v>734</v>
      </c>
      <c r="L170" s="105" t="str">
        <f t="shared" si="59"/>
        <v>No</v>
      </c>
    </row>
    <row r="171" spans="1:12" ht="25.5" x14ac:dyDescent="0.2">
      <c r="A171" s="168" t="s">
        <v>1271</v>
      </c>
      <c r="B171" s="30" t="s">
        <v>213</v>
      </c>
      <c r="C171" s="10">
        <v>707.23431239000001</v>
      </c>
      <c r="D171" s="7" t="str">
        <f t="shared" si="56"/>
        <v>N/A</v>
      </c>
      <c r="E171" s="10">
        <v>788.26114382000003</v>
      </c>
      <c r="F171" s="7" t="str">
        <f t="shared" si="57"/>
        <v>N/A</v>
      </c>
      <c r="G171" s="10">
        <v>649.56966722000004</v>
      </c>
      <c r="H171" s="7" t="str">
        <f t="shared" si="58"/>
        <v>N/A</v>
      </c>
      <c r="I171" s="8">
        <v>11.46</v>
      </c>
      <c r="J171" s="8">
        <v>-17.600000000000001</v>
      </c>
      <c r="K171" s="30" t="s">
        <v>734</v>
      </c>
      <c r="L171" s="105" t="str">
        <f t="shared" si="59"/>
        <v>Yes</v>
      </c>
    </row>
    <row r="172" spans="1:12" ht="25.5" x14ac:dyDescent="0.2">
      <c r="A172" s="168" t="s">
        <v>1272</v>
      </c>
      <c r="B172" s="30" t="s">
        <v>213</v>
      </c>
      <c r="C172" s="10">
        <v>824.50796246000004</v>
      </c>
      <c r="D172" s="7" t="str">
        <f t="shared" si="56"/>
        <v>N/A</v>
      </c>
      <c r="E172" s="10">
        <v>991.33546461000003</v>
      </c>
      <c r="F172" s="7" t="str">
        <f t="shared" si="57"/>
        <v>N/A</v>
      </c>
      <c r="G172" s="10">
        <v>337.76646882</v>
      </c>
      <c r="H172" s="7" t="str">
        <f t="shared" si="58"/>
        <v>N/A</v>
      </c>
      <c r="I172" s="8">
        <v>20.23</v>
      </c>
      <c r="J172" s="8">
        <v>-65.900000000000006</v>
      </c>
      <c r="K172" s="30" t="s">
        <v>734</v>
      </c>
      <c r="L172" s="105" t="str">
        <f t="shared" si="59"/>
        <v>No</v>
      </c>
    </row>
    <row r="173" spans="1:12" ht="25.5" x14ac:dyDescent="0.2">
      <c r="A173" s="128" t="s">
        <v>543</v>
      </c>
      <c r="B173" s="92" t="s">
        <v>213</v>
      </c>
      <c r="C173" s="93">
        <v>1995507331</v>
      </c>
      <c r="D173" s="94" t="str">
        <f>IF($B173="N/A","N/A",IF(C173&gt;10,"No",IF(C173&lt;-10,"No","Yes")))</f>
        <v>N/A</v>
      </c>
      <c r="E173" s="93">
        <v>2647206983</v>
      </c>
      <c r="F173" s="94" t="str">
        <f>IF($B173="N/A","N/A",IF(E173&gt;10,"No",IF(E173&lt;-10,"No","Yes")))</f>
        <v>N/A</v>
      </c>
      <c r="G173" s="93">
        <v>2453789290</v>
      </c>
      <c r="H173" s="94" t="str">
        <f>IF($B173="N/A","N/A",IF(G173&gt;10,"No",IF(G173&lt;-10,"No","Yes")))</f>
        <v>N/A</v>
      </c>
      <c r="I173" s="89">
        <v>32.659999999999997</v>
      </c>
      <c r="J173" s="89">
        <v>-7.31</v>
      </c>
      <c r="K173" s="90" t="s">
        <v>734</v>
      </c>
      <c r="L173" s="107" t="str">
        <f>IF(J173="Div by 0", "N/A", IF(K173="N/A","N/A", IF(J173&gt;VALUE(MID(K173,1,2)), "No", IF(J173&lt;-1*VALUE(MID(K173,1,2)), "No", "Yes"))))</f>
        <v>Yes</v>
      </c>
    </row>
    <row r="174" spans="1:12" ht="25.5" x14ac:dyDescent="0.2">
      <c r="A174" s="128" t="s">
        <v>1273</v>
      </c>
      <c r="B174" s="30" t="s">
        <v>213</v>
      </c>
      <c r="C174" s="10">
        <v>517149392</v>
      </c>
      <c r="D174" s="7" t="str">
        <f t="shared" ref="D174:D181" si="64">IF($B174="N/A","N/A",IF(C174&gt;10,"No",IF(C174&lt;-10,"No","Yes")))</f>
        <v>N/A</v>
      </c>
      <c r="E174" s="10">
        <v>1164915221</v>
      </c>
      <c r="F174" s="7" t="str">
        <f t="shared" ref="F174:F181" si="65">IF($B174="N/A","N/A",IF(E174&gt;10,"No",IF(E174&lt;-10,"No","Yes")))</f>
        <v>N/A</v>
      </c>
      <c r="G174" s="10">
        <v>1046198052</v>
      </c>
      <c r="H174" s="7" t="str">
        <f t="shared" ref="H174:H181" si="66">IF($B174="N/A","N/A",IF(G174&gt;10,"No",IF(G174&lt;-10,"No","Yes")))</f>
        <v>N/A</v>
      </c>
      <c r="I174" s="8">
        <v>125.3</v>
      </c>
      <c r="J174" s="8">
        <v>-10.199999999999999</v>
      </c>
      <c r="K174" s="30" t="s">
        <v>734</v>
      </c>
      <c r="L174" s="105" t="str">
        <f t="shared" ref="L174:L181" si="67">IF(J174="Div by 0", "N/A", IF(K174="N/A","N/A", IF(J174&gt;VALUE(MID(K174,1,2)), "No", IF(J174&lt;-1*VALUE(MID(K174,1,2)), "No", "Yes"))))</f>
        <v>Yes</v>
      </c>
    </row>
    <row r="175" spans="1:12" ht="25.5" x14ac:dyDescent="0.2">
      <c r="A175" s="128" t="s">
        <v>544</v>
      </c>
      <c r="B175" s="30" t="s">
        <v>213</v>
      </c>
      <c r="C175" s="10">
        <v>1532305235</v>
      </c>
      <c r="D175" s="7" t="str">
        <f t="shared" si="64"/>
        <v>N/A</v>
      </c>
      <c r="E175" s="10">
        <v>2253400793</v>
      </c>
      <c r="F175" s="7" t="str">
        <f t="shared" si="65"/>
        <v>N/A</v>
      </c>
      <c r="G175" s="10">
        <v>3194814086</v>
      </c>
      <c r="H175" s="7" t="str">
        <f t="shared" si="66"/>
        <v>N/A</v>
      </c>
      <c r="I175" s="8">
        <v>47.06</v>
      </c>
      <c r="J175" s="8">
        <v>41.78</v>
      </c>
      <c r="K175" s="30" t="s">
        <v>734</v>
      </c>
      <c r="L175" s="105" t="str">
        <f t="shared" si="67"/>
        <v>No</v>
      </c>
    </row>
    <row r="176" spans="1:12" ht="25.5" x14ac:dyDescent="0.2">
      <c r="A176" s="128" t="s">
        <v>509</v>
      </c>
      <c r="B176" s="30" t="s">
        <v>213</v>
      </c>
      <c r="C176" s="10">
        <v>8810328383</v>
      </c>
      <c r="D176" s="7" t="str">
        <f t="shared" si="64"/>
        <v>N/A</v>
      </c>
      <c r="E176" s="10">
        <v>12031087118</v>
      </c>
      <c r="F176" s="7" t="str">
        <f t="shared" si="65"/>
        <v>N/A</v>
      </c>
      <c r="G176" s="10">
        <v>13854789813</v>
      </c>
      <c r="H176" s="7" t="str">
        <f t="shared" si="66"/>
        <v>N/A</v>
      </c>
      <c r="I176" s="8">
        <v>36.56</v>
      </c>
      <c r="J176" s="8">
        <v>15.16</v>
      </c>
      <c r="K176" s="30" t="s">
        <v>734</v>
      </c>
      <c r="L176" s="105" t="str">
        <f t="shared" si="67"/>
        <v>Yes</v>
      </c>
    </row>
    <row r="177" spans="1:12" ht="25.5" x14ac:dyDescent="0.2">
      <c r="A177" s="128" t="s">
        <v>510</v>
      </c>
      <c r="B177" s="30" t="s">
        <v>213</v>
      </c>
      <c r="C177" s="10">
        <v>274.31950399999999</v>
      </c>
      <c r="D177" s="7" t="str">
        <f t="shared" si="64"/>
        <v>N/A</v>
      </c>
      <c r="E177" s="10">
        <v>265.26744101999998</v>
      </c>
      <c r="F177" s="7" t="str">
        <f t="shared" si="65"/>
        <v>N/A</v>
      </c>
      <c r="G177" s="10">
        <v>209.43480607000001</v>
      </c>
      <c r="H177" s="7" t="str">
        <f t="shared" si="66"/>
        <v>N/A</v>
      </c>
      <c r="I177" s="8">
        <v>-3.3</v>
      </c>
      <c r="J177" s="8">
        <v>-21</v>
      </c>
      <c r="K177" s="30" t="s">
        <v>734</v>
      </c>
      <c r="L177" s="105" t="str">
        <f t="shared" si="67"/>
        <v>Yes</v>
      </c>
    </row>
    <row r="178" spans="1:12" ht="25.5" x14ac:dyDescent="0.2">
      <c r="A178" s="128" t="s">
        <v>1274</v>
      </c>
      <c r="B178" s="22" t="s">
        <v>213</v>
      </c>
      <c r="C178" s="29">
        <v>71.091778266999995</v>
      </c>
      <c r="D178" s="27" t="str">
        <f t="shared" si="64"/>
        <v>N/A</v>
      </c>
      <c r="E178" s="29">
        <v>116.73211867000001</v>
      </c>
      <c r="F178" s="27" t="str">
        <f t="shared" si="65"/>
        <v>N/A</v>
      </c>
      <c r="G178" s="29">
        <v>89.294662350999999</v>
      </c>
      <c r="H178" s="27" t="str">
        <f t="shared" si="66"/>
        <v>N/A</v>
      </c>
      <c r="I178" s="8">
        <v>64.2</v>
      </c>
      <c r="J178" s="8">
        <v>-23.5</v>
      </c>
      <c r="K178" s="28" t="s">
        <v>734</v>
      </c>
      <c r="L178" s="105" t="str">
        <f t="shared" si="67"/>
        <v>Yes</v>
      </c>
    </row>
    <row r="179" spans="1:12" ht="25.5" x14ac:dyDescent="0.2">
      <c r="A179" s="128" t="s">
        <v>511</v>
      </c>
      <c r="B179" s="22" t="s">
        <v>213</v>
      </c>
      <c r="C179" s="29">
        <v>210.64378241</v>
      </c>
      <c r="D179" s="27" t="str">
        <f t="shared" si="64"/>
        <v>N/A</v>
      </c>
      <c r="E179" s="29">
        <v>225.80548698999999</v>
      </c>
      <c r="F179" s="27" t="str">
        <f t="shared" si="65"/>
        <v>N/A</v>
      </c>
      <c r="G179" s="29">
        <v>272.68244721000002</v>
      </c>
      <c r="H179" s="27" t="str">
        <f t="shared" si="66"/>
        <v>N/A</v>
      </c>
      <c r="I179" s="8">
        <v>7.1980000000000004</v>
      </c>
      <c r="J179" s="8">
        <v>20.76</v>
      </c>
      <c r="K179" s="28" t="s">
        <v>734</v>
      </c>
      <c r="L179" s="105" t="str">
        <f t="shared" si="67"/>
        <v>Yes</v>
      </c>
    </row>
    <row r="180" spans="1:12" ht="25.5" x14ac:dyDescent="0.2">
      <c r="A180" s="128" t="s">
        <v>512</v>
      </c>
      <c r="B180" s="22" t="s">
        <v>213</v>
      </c>
      <c r="C180" s="29">
        <v>1211.1430885</v>
      </c>
      <c r="D180" s="27" t="str">
        <f t="shared" si="64"/>
        <v>N/A</v>
      </c>
      <c r="E180" s="29">
        <v>1205.5935606999999</v>
      </c>
      <c r="F180" s="27" t="str">
        <f t="shared" si="65"/>
        <v>N/A</v>
      </c>
      <c r="G180" s="29">
        <v>1182.5282755000001</v>
      </c>
      <c r="H180" s="27" t="str">
        <f t="shared" si="66"/>
        <v>N/A</v>
      </c>
      <c r="I180" s="8">
        <v>-0.45800000000000002</v>
      </c>
      <c r="J180" s="8">
        <v>-1.91</v>
      </c>
      <c r="K180" s="28" t="s">
        <v>734</v>
      </c>
      <c r="L180" s="105" t="str">
        <f t="shared" si="67"/>
        <v>Yes</v>
      </c>
    </row>
    <row r="181" spans="1:12" ht="25.5" x14ac:dyDescent="0.2">
      <c r="A181" s="128" t="s">
        <v>1625</v>
      </c>
      <c r="B181" s="30" t="s">
        <v>213</v>
      </c>
      <c r="C181" s="9">
        <v>77.536415075999997</v>
      </c>
      <c r="D181" s="7" t="str">
        <f t="shared" si="64"/>
        <v>N/A</v>
      </c>
      <c r="E181" s="9">
        <v>71.117380032</v>
      </c>
      <c r="F181" s="7" t="str">
        <f t="shared" si="65"/>
        <v>N/A</v>
      </c>
      <c r="G181" s="9">
        <v>70.147252809999998</v>
      </c>
      <c r="H181" s="7" t="str">
        <f t="shared" si="66"/>
        <v>N/A</v>
      </c>
      <c r="I181" s="36">
        <v>-8.2799999999999994</v>
      </c>
      <c r="J181" s="36">
        <v>-1.36</v>
      </c>
      <c r="K181" s="30" t="s">
        <v>734</v>
      </c>
      <c r="L181" s="105" t="str">
        <f t="shared" si="67"/>
        <v>Yes</v>
      </c>
    </row>
    <row r="182" spans="1:12" ht="25.5" x14ac:dyDescent="0.2">
      <c r="A182" s="128" t="s">
        <v>1626</v>
      </c>
      <c r="B182" s="95" t="s">
        <v>213</v>
      </c>
      <c r="C182" s="96">
        <v>76.641828896999996</v>
      </c>
      <c r="D182" s="91" t="str">
        <f t="shared" ref="D182" si="68">IF($B182="N/A","N/A",IF(C182&lt;0,"No","Yes"))</f>
        <v>N/A</v>
      </c>
      <c r="E182" s="96">
        <v>67.738183156999995</v>
      </c>
      <c r="F182" s="91" t="str">
        <f t="shared" ref="F182" si="69">IF($B182="N/A","N/A",IF(E182&lt;0,"No","Yes"))</f>
        <v>N/A</v>
      </c>
      <c r="G182" s="96">
        <v>50.083076839</v>
      </c>
      <c r="H182" s="91" t="str">
        <f t="shared" ref="H182" si="70">IF($B182="N/A","N/A",IF(G182&lt;0,"No","Yes"))</f>
        <v>N/A</v>
      </c>
      <c r="I182" s="97">
        <v>-11.6</v>
      </c>
      <c r="J182" s="97">
        <v>-26.1</v>
      </c>
      <c r="K182" s="95" t="s">
        <v>734</v>
      </c>
      <c r="L182" s="107" t="str">
        <f t="shared" ref="L182" si="71">IF(J182="Div by 0", "N/A", IF(OR(J182="N/A",K182="N/A"),"N/A", IF(J182&gt;VALUE(MID(K182,1,2)), "No", IF(J182&lt;-1*VALUE(MID(K182,1,2)), "No", "Yes"))))</f>
        <v>Yes</v>
      </c>
    </row>
    <row r="183" spans="1:12" ht="25.5" x14ac:dyDescent="0.2">
      <c r="A183" s="128" t="s">
        <v>1627</v>
      </c>
      <c r="B183" s="3" t="s">
        <v>213</v>
      </c>
      <c r="C183" s="9">
        <v>84.753969975999993</v>
      </c>
      <c r="D183" s="5" t="str">
        <f t="shared" ref="D183:D185" si="72">IF($B183="N/A","N/A",IF(C183&lt;0,"No","Yes"))</f>
        <v>N/A</v>
      </c>
      <c r="E183" s="9">
        <v>80.480317354999997</v>
      </c>
      <c r="F183" s="5" t="str">
        <f t="shared" ref="F183:F185" si="73">IF($B183="N/A","N/A",IF(E183&lt;0,"No","Yes"))</f>
        <v>N/A</v>
      </c>
      <c r="G183" s="9">
        <v>59.274412658000003</v>
      </c>
      <c r="H183" s="5" t="str">
        <f t="shared" ref="H183:H185" si="74">IF($B183="N/A","N/A",IF(G183&lt;0,"No","Yes"))</f>
        <v>N/A</v>
      </c>
      <c r="I183" s="36">
        <v>-5.04</v>
      </c>
      <c r="J183" s="36">
        <v>-26.3</v>
      </c>
      <c r="K183" s="3" t="s">
        <v>734</v>
      </c>
      <c r="L183" s="105" t="str">
        <f t="shared" ref="L183:L213" si="75">IF(J183="Div by 0", "N/A", IF(OR(J183="N/A",K183="N/A"),"N/A", IF(J183&gt;VALUE(MID(K183,1,2)), "No", IF(J183&lt;-1*VALUE(MID(K183,1,2)), "No", "Yes"))))</f>
        <v>Yes</v>
      </c>
    </row>
    <row r="184" spans="1:12" ht="25.5" x14ac:dyDescent="0.2">
      <c r="A184" s="128" t="s">
        <v>1628</v>
      </c>
      <c r="B184" s="3" t="s">
        <v>213</v>
      </c>
      <c r="C184" s="9">
        <v>78.943079644999997</v>
      </c>
      <c r="D184" s="5" t="str">
        <f t="shared" si="72"/>
        <v>N/A</v>
      </c>
      <c r="E184" s="9">
        <v>75.507465535999998</v>
      </c>
      <c r="F184" s="5" t="str">
        <f t="shared" si="73"/>
        <v>N/A</v>
      </c>
      <c r="G184" s="9">
        <v>50.930522852000003</v>
      </c>
      <c r="H184" s="5" t="str">
        <f t="shared" si="74"/>
        <v>N/A</v>
      </c>
      <c r="I184" s="36">
        <v>-4.3499999999999996</v>
      </c>
      <c r="J184" s="36">
        <v>-32.5</v>
      </c>
      <c r="K184" s="3" t="s">
        <v>734</v>
      </c>
      <c r="L184" s="105" t="str">
        <f t="shared" si="75"/>
        <v>No</v>
      </c>
    </row>
    <row r="185" spans="1:12" ht="25.5" x14ac:dyDescent="0.2">
      <c r="A185" s="128" t="s">
        <v>1629</v>
      </c>
      <c r="B185" s="3" t="s">
        <v>213</v>
      </c>
      <c r="C185" s="9">
        <v>70.538412499000003</v>
      </c>
      <c r="D185" s="5" t="str">
        <f t="shared" si="72"/>
        <v>N/A</v>
      </c>
      <c r="E185" s="9">
        <v>64.092291126000006</v>
      </c>
      <c r="F185" s="5" t="str">
        <f t="shared" si="73"/>
        <v>N/A</v>
      </c>
      <c r="G185" s="9">
        <v>35.952103782999998</v>
      </c>
      <c r="H185" s="5" t="str">
        <f t="shared" si="74"/>
        <v>N/A</v>
      </c>
      <c r="I185" s="36">
        <v>-9.14</v>
      </c>
      <c r="J185" s="36">
        <v>-43.9</v>
      </c>
      <c r="K185" s="3" t="s">
        <v>734</v>
      </c>
      <c r="L185" s="105" t="str">
        <f t="shared" si="75"/>
        <v>No</v>
      </c>
    </row>
    <row r="186" spans="1:12" ht="25.5" x14ac:dyDescent="0.2">
      <c r="A186" s="128" t="s">
        <v>1631</v>
      </c>
      <c r="B186" s="98" t="s">
        <v>213</v>
      </c>
      <c r="C186" s="96">
        <v>3.7161873757000001</v>
      </c>
      <c r="D186" s="88" t="str">
        <f>IF($B186="N/A","N/A",IF(C186&gt;10,"No",IF(C186&lt;-10,"No","Yes")))</f>
        <v>N/A</v>
      </c>
      <c r="E186" s="96">
        <v>2.6100696145</v>
      </c>
      <c r="F186" s="88" t="str">
        <f>IF($B186="N/A","N/A",IF(E186&gt;10,"No",IF(E186&lt;-10,"No","Yes")))</f>
        <v>N/A</v>
      </c>
      <c r="G186" s="96">
        <v>2.1805279763000001</v>
      </c>
      <c r="H186" s="88" t="str">
        <f>IF($B186="N/A","N/A",IF(G186&gt;10,"No",IF(G186&lt;-10,"No","Yes")))</f>
        <v>N/A</v>
      </c>
      <c r="I186" s="97">
        <v>-29.8</v>
      </c>
      <c r="J186" s="97">
        <v>-16.5</v>
      </c>
      <c r="K186" s="98" t="s">
        <v>734</v>
      </c>
      <c r="L186" s="105" t="str">
        <f t="shared" si="75"/>
        <v>Yes</v>
      </c>
    </row>
    <row r="187" spans="1:12" ht="25.5" x14ac:dyDescent="0.2">
      <c r="A187" s="128" t="s">
        <v>1632</v>
      </c>
      <c r="B187" s="22" t="s">
        <v>213</v>
      </c>
      <c r="C187" s="9">
        <v>1.37469E-5</v>
      </c>
      <c r="D187" s="27" t="str">
        <f t="shared" ref="D187:D213" si="76">IF($B187="N/A","N/A",IF(C187&gt;10,"No",IF(C187&lt;-10,"No","Yes")))</f>
        <v>N/A</v>
      </c>
      <c r="E187" s="9">
        <v>2.4650808E-3</v>
      </c>
      <c r="F187" s="27" t="str">
        <f t="shared" ref="F187:F213" si="77">IF($B187="N/A","N/A",IF(E187&gt;10,"No",IF(E187&lt;-10,"No","Yes")))</f>
        <v>N/A</v>
      </c>
      <c r="G187" s="9">
        <v>5.3447158199999997E-2</v>
      </c>
      <c r="H187" s="27" t="str">
        <f t="shared" ref="H187:H213" si="78">IF($B187="N/A","N/A",IF(G187&gt;10,"No",IF(G187&lt;-10,"No","Yes")))</f>
        <v>N/A</v>
      </c>
      <c r="I187" s="36">
        <v>17832</v>
      </c>
      <c r="J187" s="36">
        <v>2068</v>
      </c>
      <c r="K187" s="28" t="s">
        <v>734</v>
      </c>
      <c r="L187" s="105" t="str">
        <f t="shared" si="75"/>
        <v>No</v>
      </c>
    </row>
    <row r="188" spans="1:12" ht="25.5" x14ac:dyDescent="0.2">
      <c r="A188" s="128" t="s">
        <v>1633</v>
      </c>
      <c r="B188" s="22" t="s">
        <v>213</v>
      </c>
      <c r="C188" s="9">
        <v>1.7321038000000001E-3</v>
      </c>
      <c r="D188" s="27" t="str">
        <f t="shared" si="76"/>
        <v>N/A</v>
      </c>
      <c r="E188" s="9">
        <v>0.63631150160000005</v>
      </c>
      <c r="F188" s="27" t="str">
        <f t="shared" si="77"/>
        <v>N/A</v>
      </c>
      <c r="G188" s="9">
        <v>0.27523323389999999</v>
      </c>
      <c r="H188" s="27" t="str">
        <f t="shared" si="78"/>
        <v>N/A</v>
      </c>
      <c r="I188" s="36">
        <v>36636</v>
      </c>
      <c r="J188" s="36">
        <v>-56.7</v>
      </c>
      <c r="K188" s="28" t="s">
        <v>734</v>
      </c>
      <c r="L188" s="105" t="str">
        <f t="shared" si="75"/>
        <v>No</v>
      </c>
    </row>
    <row r="189" spans="1:12" ht="25.5" x14ac:dyDescent="0.2">
      <c r="A189" s="128" t="s">
        <v>1634</v>
      </c>
      <c r="B189" s="22" t="s">
        <v>213</v>
      </c>
      <c r="C189" s="9">
        <v>4.92549823E-2</v>
      </c>
      <c r="D189" s="27" t="str">
        <f t="shared" si="76"/>
        <v>N/A</v>
      </c>
      <c r="E189" s="9">
        <v>2.47910969E-2</v>
      </c>
      <c r="F189" s="27" t="str">
        <f t="shared" si="77"/>
        <v>N/A</v>
      </c>
      <c r="G189" s="9">
        <v>2.0074691200000001E-2</v>
      </c>
      <c r="H189" s="27" t="str">
        <f t="shared" si="78"/>
        <v>N/A</v>
      </c>
      <c r="I189" s="36">
        <v>-49.7</v>
      </c>
      <c r="J189" s="36">
        <v>-19</v>
      </c>
      <c r="K189" s="28" t="s">
        <v>734</v>
      </c>
      <c r="L189" s="105" t="str">
        <f t="shared" si="75"/>
        <v>Yes</v>
      </c>
    </row>
    <row r="190" spans="1:12" ht="25.5" x14ac:dyDescent="0.2">
      <c r="A190" s="128" t="s">
        <v>1635</v>
      </c>
      <c r="B190" s="22" t="s">
        <v>213</v>
      </c>
      <c r="C190" s="9">
        <v>0.41687338499999999</v>
      </c>
      <c r="D190" s="27" t="str">
        <f t="shared" si="76"/>
        <v>N/A</v>
      </c>
      <c r="E190" s="9">
        <v>2.0514783019</v>
      </c>
      <c r="F190" s="27" t="str">
        <f t="shared" si="77"/>
        <v>N/A</v>
      </c>
      <c r="G190" s="9">
        <v>2.6959405509000001</v>
      </c>
      <c r="H190" s="27" t="str">
        <f t="shared" si="78"/>
        <v>N/A</v>
      </c>
      <c r="I190" s="36">
        <v>392.1</v>
      </c>
      <c r="J190" s="36">
        <v>31.41</v>
      </c>
      <c r="K190" s="28" t="s">
        <v>734</v>
      </c>
      <c r="L190" s="105" t="str">
        <f t="shared" si="75"/>
        <v>No</v>
      </c>
    </row>
    <row r="191" spans="1:12" ht="25.5" x14ac:dyDescent="0.2">
      <c r="A191" s="128" t="s">
        <v>1636</v>
      </c>
      <c r="B191" s="22" t="s">
        <v>213</v>
      </c>
      <c r="C191" s="9">
        <v>58.188046257000003</v>
      </c>
      <c r="D191" s="27" t="str">
        <f t="shared" si="76"/>
        <v>N/A</v>
      </c>
      <c r="E191" s="9">
        <v>51.074740147</v>
      </c>
      <c r="F191" s="27" t="str">
        <f t="shared" si="77"/>
        <v>N/A</v>
      </c>
      <c r="G191" s="9">
        <v>50.724272153999998</v>
      </c>
      <c r="H191" s="27" t="str">
        <f t="shared" si="78"/>
        <v>N/A</v>
      </c>
      <c r="I191" s="36">
        <v>-12.2</v>
      </c>
      <c r="J191" s="36">
        <v>-0.68600000000000005</v>
      </c>
      <c r="K191" s="28" t="s">
        <v>734</v>
      </c>
      <c r="L191" s="105" t="str">
        <f t="shared" si="75"/>
        <v>Yes</v>
      </c>
    </row>
    <row r="192" spans="1:12" ht="25.5" x14ac:dyDescent="0.2">
      <c r="A192" s="128" t="s">
        <v>1637</v>
      </c>
      <c r="B192" s="22" t="s">
        <v>213</v>
      </c>
      <c r="C192" s="9">
        <v>23.436807287000001</v>
      </c>
      <c r="D192" s="27" t="str">
        <f t="shared" si="76"/>
        <v>N/A</v>
      </c>
      <c r="E192" s="9">
        <v>2.5669106596</v>
      </c>
      <c r="F192" s="27" t="str">
        <f t="shared" si="77"/>
        <v>N/A</v>
      </c>
      <c r="G192" s="9">
        <v>1.9908596995000001</v>
      </c>
      <c r="H192" s="27" t="str">
        <f t="shared" si="78"/>
        <v>N/A</v>
      </c>
      <c r="I192" s="36">
        <v>-89</v>
      </c>
      <c r="J192" s="36">
        <v>-22.4</v>
      </c>
      <c r="K192" s="28" t="s">
        <v>734</v>
      </c>
      <c r="L192" s="105" t="str">
        <f t="shared" si="75"/>
        <v>Yes</v>
      </c>
    </row>
    <row r="193" spans="1:12" ht="25.5" x14ac:dyDescent="0.2">
      <c r="A193" s="128" t="s">
        <v>1638</v>
      </c>
      <c r="B193" s="22" t="s">
        <v>213</v>
      </c>
      <c r="C193" s="9">
        <v>7.6196481601999997</v>
      </c>
      <c r="D193" s="27" t="str">
        <f t="shared" si="76"/>
        <v>N/A</v>
      </c>
      <c r="E193" s="9">
        <v>7.9087306848000001</v>
      </c>
      <c r="F193" s="27" t="str">
        <f t="shared" si="77"/>
        <v>N/A</v>
      </c>
      <c r="G193" s="9">
        <v>6.4268287321999997</v>
      </c>
      <c r="H193" s="27" t="str">
        <f t="shared" si="78"/>
        <v>N/A</v>
      </c>
      <c r="I193" s="36">
        <v>3.794</v>
      </c>
      <c r="J193" s="36">
        <v>-18.7</v>
      </c>
      <c r="K193" s="28" t="s">
        <v>734</v>
      </c>
      <c r="L193" s="105" t="str">
        <f t="shared" si="75"/>
        <v>Yes</v>
      </c>
    </row>
    <row r="194" spans="1:12" ht="25.5" x14ac:dyDescent="0.2">
      <c r="A194" s="128" t="s">
        <v>1639</v>
      </c>
      <c r="B194" s="22" t="s">
        <v>213</v>
      </c>
      <c r="C194" s="9">
        <v>21.461439177999999</v>
      </c>
      <c r="D194" s="27" t="str">
        <f t="shared" si="76"/>
        <v>N/A</v>
      </c>
      <c r="E194" s="9">
        <v>19.155120619000002</v>
      </c>
      <c r="F194" s="27" t="str">
        <f t="shared" si="77"/>
        <v>N/A</v>
      </c>
      <c r="G194" s="9">
        <v>22.042616895999998</v>
      </c>
      <c r="H194" s="27" t="str">
        <f t="shared" si="78"/>
        <v>N/A</v>
      </c>
      <c r="I194" s="36">
        <v>-10.7</v>
      </c>
      <c r="J194" s="36">
        <v>15.07</v>
      </c>
      <c r="K194" s="28" t="s">
        <v>734</v>
      </c>
      <c r="L194" s="105" t="str">
        <f t="shared" si="75"/>
        <v>Yes</v>
      </c>
    </row>
    <row r="195" spans="1:12" ht="25.5" x14ac:dyDescent="0.2">
      <c r="A195" s="128" t="s">
        <v>1640</v>
      </c>
      <c r="B195" s="22" t="s">
        <v>213</v>
      </c>
      <c r="C195" s="9">
        <v>13.369160387000001</v>
      </c>
      <c r="D195" s="27" t="str">
        <f t="shared" si="76"/>
        <v>N/A</v>
      </c>
      <c r="E195" s="9">
        <v>19.609096308000002</v>
      </c>
      <c r="F195" s="27" t="str">
        <f t="shared" si="77"/>
        <v>N/A</v>
      </c>
      <c r="G195" s="9">
        <v>26.608345932999999</v>
      </c>
      <c r="H195" s="27" t="str">
        <f t="shared" si="78"/>
        <v>N/A</v>
      </c>
      <c r="I195" s="36">
        <v>46.67</v>
      </c>
      <c r="J195" s="36">
        <v>35.69</v>
      </c>
      <c r="K195" s="28" t="s">
        <v>734</v>
      </c>
      <c r="L195" s="105" t="str">
        <f t="shared" si="75"/>
        <v>No</v>
      </c>
    </row>
    <row r="196" spans="1:12" ht="25.5" x14ac:dyDescent="0.2">
      <c r="A196" s="128" t="s">
        <v>1641</v>
      </c>
      <c r="B196" s="22" t="s">
        <v>213</v>
      </c>
      <c r="C196" s="9">
        <v>0.3087268749</v>
      </c>
      <c r="D196" s="27" t="str">
        <f t="shared" si="76"/>
        <v>N/A</v>
      </c>
      <c r="E196" s="9">
        <v>0.3367440632</v>
      </c>
      <c r="F196" s="27" t="str">
        <f t="shared" si="77"/>
        <v>N/A</v>
      </c>
      <c r="G196" s="9">
        <v>0.16027319330000001</v>
      </c>
      <c r="H196" s="27" t="str">
        <f t="shared" si="78"/>
        <v>N/A</v>
      </c>
      <c r="I196" s="36">
        <v>9.0749999999999993</v>
      </c>
      <c r="J196" s="36">
        <v>-52.4</v>
      </c>
      <c r="K196" s="28" t="s">
        <v>734</v>
      </c>
      <c r="L196" s="105" t="str">
        <f t="shared" si="75"/>
        <v>No</v>
      </c>
    </row>
    <row r="197" spans="1:12" ht="25.5" x14ac:dyDescent="0.2">
      <c r="A197" s="128" t="s">
        <v>1642</v>
      </c>
      <c r="B197" s="22" t="s">
        <v>213</v>
      </c>
      <c r="C197" s="9">
        <v>45.102758430000002</v>
      </c>
      <c r="D197" s="27" t="str">
        <f t="shared" si="76"/>
        <v>N/A</v>
      </c>
      <c r="E197" s="9">
        <v>43.674267032000003</v>
      </c>
      <c r="F197" s="27" t="str">
        <f t="shared" si="77"/>
        <v>N/A</v>
      </c>
      <c r="G197" s="9">
        <v>45.203390677000002</v>
      </c>
      <c r="H197" s="27" t="str">
        <f t="shared" si="78"/>
        <v>N/A</v>
      </c>
      <c r="I197" s="36">
        <v>-3.17</v>
      </c>
      <c r="J197" s="36">
        <v>3.5009999999999999</v>
      </c>
      <c r="K197" s="28" t="s">
        <v>734</v>
      </c>
      <c r="L197" s="105" t="str">
        <f t="shared" si="75"/>
        <v>Yes</v>
      </c>
    </row>
    <row r="198" spans="1:12" ht="25.5" x14ac:dyDescent="0.2">
      <c r="A198" s="128" t="s">
        <v>1643</v>
      </c>
      <c r="B198" s="22" t="s">
        <v>213</v>
      </c>
      <c r="C198" s="9">
        <v>54.816932440999999</v>
      </c>
      <c r="D198" s="27" t="str">
        <f t="shared" si="76"/>
        <v>N/A</v>
      </c>
      <c r="E198" s="9">
        <v>53.557407171999998</v>
      </c>
      <c r="F198" s="27" t="str">
        <f t="shared" si="77"/>
        <v>N/A</v>
      </c>
      <c r="G198" s="9">
        <v>50.382746349000001</v>
      </c>
      <c r="H198" s="27" t="str">
        <f t="shared" si="78"/>
        <v>N/A</v>
      </c>
      <c r="I198" s="36">
        <v>-2.2999999999999998</v>
      </c>
      <c r="J198" s="36">
        <v>-5.93</v>
      </c>
      <c r="K198" s="28" t="s">
        <v>734</v>
      </c>
      <c r="L198" s="105" t="str">
        <f t="shared" si="75"/>
        <v>Yes</v>
      </c>
    </row>
    <row r="199" spans="1:12" ht="25.5" x14ac:dyDescent="0.2">
      <c r="A199" s="128" t="s">
        <v>1644</v>
      </c>
      <c r="B199" s="22" t="s">
        <v>213</v>
      </c>
      <c r="C199" s="9">
        <v>4.9707391313000002</v>
      </c>
      <c r="D199" s="27" t="str">
        <f t="shared" si="76"/>
        <v>N/A</v>
      </c>
      <c r="E199" s="9">
        <v>11.023650847000001</v>
      </c>
      <c r="F199" s="27" t="str">
        <f t="shared" si="77"/>
        <v>N/A</v>
      </c>
      <c r="G199" s="9">
        <v>25.588368970000001</v>
      </c>
      <c r="H199" s="27" t="str">
        <f t="shared" si="78"/>
        <v>N/A</v>
      </c>
      <c r="I199" s="36">
        <v>121.8</v>
      </c>
      <c r="J199" s="36">
        <v>132.1</v>
      </c>
      <c r="K199" s="28" t="s">
        <v>734</v>
      </c>
      <c r="L199" s="105" t="str">
        <f t="shared" si="75"/>
        <v>No</v>
      </c>
    </row>
    <row r="200" spans="1:12" ht="25.5" x14ac:dyDescent="0.2">
      <c r="A200" s="128" t="s">
        <v>1645</v>
      </c>
      <c r="B200" s="22" t="s">
        <v>213</v>
      </c>
      <c r="C200" s="9">
        <v>2.8588784958</v>
      </c>
      <c r="D200" s="27" t="str">
        <f t="shared" si="76"/>
        <v>N/A</v>
      </c>
      <c r="E200" s="9">
        <v>2.8547138507000001</v>
      </c>
      <c r="F200" s="27" t="str">
        <f t="shared" si="77"/>
        <v>N/A</v>
      </c>
      <c r="G200" s="9">
        <v>3.4259440631000002</v>
      </c>
      <c r="H200" s="27" t="str">
        <f t="shared" si="78"/>
        <v>N/A</v>
      </c>
      <c r="I200" s="36">
        <v>-0.14599999999999999</v>
      </c>
      <c r="J200" s="36">
        <v>20.010000000000002</v>
      </c>
      <c r="K200" s="28" t="s">
        <v>734</v>
      </c>
      <c r="L200" s="105" t="str">
        <f t="shared" si="75"/>
        <v>Yes</v>
      </c>
    </row>
    <row r="201" spans="1:12" ht="25.5" x14ac:dyDescent="0.2">
      <c r="A201" s="128" t="s">
        <v>1646</v>
      </c>
      <c r="B201" s="22" t="s">
        <v>213</v>
      </c>
      <c r="C201" s="9">
        <v>0</v>
      </c>
      <c r="D201" s="27" t="str">
        <f t="shared" si="76"/>
        <v>N/A</v>
      </c>
      <c r="E201" s="9">
        <v>4.0082600000000001E-5</v>
      </c>
      <c r="F201" s="27" t="str">
        <f t="shared" si="77"/>
        <v>N/A</v>
      </c>
      <c r="G201" s="9">
        <v>4.2675800000000002E-5</v>
      </c>
      <c r="H201" s="27" t="str">
        <f t="shared" si="78"/>
        <v>N/A</v>
      </c>
      <c r="I201" s="36" t="s">
        <v>1750</v>
      </c>
      <c r="J201" s="36">
        <v>6.47</v>
      </c>
      <c r="K201" s="28" t="s">
        <v>734</v>
      </c>
      <c r="L201" s="105" t="str">
        <f t="shared" si="75"/>
        <v>Yes</v>
      </c>
    </row>
    <row r="202" spans="1:12" ht="25.5" x14ac:dyDescent="0.2">
      <c r="A202" s="128" t="s">
        <v>1647</v>
      </c>
      <c r="B202" s="22" t="s">
        <v>213</v>
      </c>
      <c r="C202" s="9">
        <v>0</v>
      </c>
      <c r="D202" s="27" t="str">
        <f t="shared" si="76"/>
        <v>N/A</v>
      </c>
      <c r="E202" s="9">
        <v>1.5592137000000001E-2</v>
      </c>
      <c r="F202" s="27" t="str">
        <f t="shared" si="77"/>
        <v>N/A</v>
      </c>
      <c r="G202" s="9">
        <v>3.1528872899999998E-2</v>
      </c>
      <c r="H202" s="27" t="str">
        <f t="shared" si="78"/>
        <v>N/A</v>
      </c>
      <c r="I202" s="36" t="s">
        <v>1750</v>
      </c>
      <c r="J202" s="36">
        <v>102.2</v>
      </c>
      <c r="K202" s="28" t="s">
        <v>734</v>
      </c>
      <c r="L202" s="105" t="str">
        <f t="shared" si="75"/>
        <v>No</v>
      </c>
    </row>
    <row r="203" spans="1:12" ht="25.5" x14ac:dyDescent="0.2">
      <c r="A203" s="128" t="s">
        <v>1648</v>
      </c>
      <c r="B203" s="22" t="s">
        <v>213</v>
      </c>
      <c r="C203" s="9">
        <v>0.35194698769999999</v>
      </c>
      <c r="D203" s="27" t="str">
        <f t="shared" si="76"/>
        <v>N/A</v>
      </c>
      <c r="E203" s="9">
        <v>0.30856598540000002</v>
      </c>
      <c r="F203" s="27" t="str">
        <f t="shared" si="77"/>
        <v>N/A</v>
      </c>
      <c r="G203" s="9">
        <v>0.31600568270000001</v>
      </c>
      <c r="H203" s="27" t="str">
        <f t="shared" si="78"/>
        <v>N/A</v>
      </c>
      <c r="I203" s="36">
        <v>-12.3</v>
      </c>
      <c r="J203" s="36">
        <v>2.411</v>
      </c>
      <c r="K203" s="28" t="s">
        <v>734</v>
      </c>
      <c r="L203" s="105" t="str">
        <f t="shared" si="75"/>
        <v>Yes</v>
      </c>
    </row>
    <row r="204" spans="1:12" ht="25.5" x14ac:dyDescent="0.2">
      <c r="A204" s="128" t="s">
        <v>1649</v>
      </c>
      <c r="B204" s="22" t="s">
        <v>213</v>
      </c>
      <c r="C204" s="9">
        <v>0.91412463259999999</v>
      </c>
      <c r="D204" s="27" t="str">
        <f t="shared" si="76"/>
        <v>N/A</v>
      </c>
      <c r="E204" s="9">
        <v>0.93609939450000001</v>
      </c>
      <c r="F204" s="27" t="str">
        <f t="shared" si="77"/>
        <v>N/A</v>
      </c>
      <c r="G204" s="9">
        <v>1.5385987575</v>
      </c>
      <c r="H204" s="27" t="str">
        <f t="shared" si="78"/>
        <v>N/A</v>
      </c>
      <c r="I204" s="36">
        <v>2.4039999999999999</v>
      </c>
      <c r="J204" s="36">
        <v>64.36</v>
      </c>
      <c r="K204" s="28" t="s">
        <v>734</v>
      </c>
      <c r="L204" s="105" t="str">
        <f t="shared" si="75"/>
        <v>No</v>
      </c>
    </row>
    <row r="205" spans="1:12" ht="25.5" x14ac:dyDescent="0.2">
      <c r="A205" s="128" t="s">
        <v>1650</v>
      </c>
      <c r="B205" s="22" t="s">
        <v>213</v>
      </c>
      <c r="C205" s="9">
        <v>5.2980380100000002E-2</v>
      </c>
      <c r="D205" s="27" t="str">
        <f t="shared" si="76"/>
        <v>N/A</v>
      </c>
      <c r="E205" s="9">
        <v>6.8671538899999995E-2</v>
      </c>
      <c r="F205" s="27" t="str">
        <f t="shared" si="77"/>
        <v>N/A</v>
      </c>
      <c r="G205" s="9">
        <v>7.0679641799999998E-2</v>
      </c>
      <c r="H205" s="27" t="str">
        <f t="shared" si="78"/>
        <v>N/A</v>
      </c>
      <c r="I205" s="36">
        <v>29.62</v>
      </c>
      <c r="J205" s="36">
        <v>2.9239999999999999</v>
      </c>
      <c r="K205" s="28" t="s">
        <v>734</v>
      </c>
      <c r="L205" s="105" t="str">
        <f t="shared" si="75"/>
        <v>Yes</v>
      </c>
    </row>
    <row r="206" spans="1:12" ht="25.5" x14ac:dyDescent="0.2">
      <c r="A206" s="128" t="s">
        <v>1651</v>
      </c>
      <c r="B206" s="22" t="s">
        <v>213</v>
      </c>
      <c r="C206" s="9">
        <v>1.6547089645999999</v>
      </c>
      <c r="D206" s="27" t="str">
        <f t="shared" si="76"/>
        <v>N/A</v>
      </c>
      <c r="E206" s="9">
        <v>1.3392603494999999</v>
      </c>
      <c r="F206" s="27" t="str">
        <f t="shared" si="77"/>
        <v>N/A</v>
      </c>
      <c r="G206" s="9">
        <v>0.49643891880000002</v>
      </c>
      <c r="H206" s="27" t="str">
        <f t="shared" si="78"/>
        <v>N/A</v>
      </c>
      <c r="I206" s="36">
        <v>-19.100000000000001</v>
      </c>
      <c r="J206" s="36">
        <v>-62.9</v>
      </c>
      <c r="K206" s="28" t="s">
        <v>734</v>
      </c>
      <c r="L206" s="105" t="str">
        <f t="shared" si="75"/>
        <v>No</v>
      </c>
    </row>
    <row r="207" spans="1:12" ht="25.5" x14ac:dyDescent="0.2">
      <c r="A207" s="128" t="s">
        <v>1652</v>
      </c>
      <c r="B207" s="22" t="s">
        <v>213</v>
      </c>
      <c r="C207" s="9">
        <v>4.1240599999999999E-5</v>
      </c>
      <c r="D207" s="27" t="str">
        <f t="shared" si="76"/>
        <v>N/A</v>
      </c>
      <c r="E207" s="9">
        <v>4.0082600000000001E-5</v>
      </c>
      <c r="F207" s="27" t="str">
        <f t="shared" si="77"/>
        <v>N/A</v>
      </c>
      <c r="G207" s="9">
        <v>8.5351577999999994E-6</v>
      </c>
      <c r="H207" s="27" t="str">
        <f t="shared" si="78"/>
        <v>N/A</v>
      </c>
      <c r="I207" s="36">
        <v>-2.81</v>
      </c>
      <c r="J207" s="36">
        <v>-78.7</v>
      </c>
      <c r="K207" s="28" t="s">
        <v>734</v>
      </c>
      <c r="L207" s="105" t="str">
        <f t="shared" si="75"/>
        <v>No</v>
      </c>
    </row>
    <row r="208" spans="1:12" ht="25.5" x14ac:dyDescent="0.2">
      <c r="A208" s="128" t="s">
        <v>1653</v>
      </c>
      <c r="B208" s="22" t="s">
        <v>213</v>
      </c>
      <c r="C208" s="9">
        <v>19.846211181000001</v>
      </c>
      <c r="D208" s="27" t="str">
        <f t="shared" si="76"/>
        <v>N/A</v>
      </c>
      <c r="E208" s="9">
        <v>16.155999130000001</v>
      </c>
      <c r="F208" s="27" t="str">
        <f t="shared" si="77"/>
        <v>N/A</v>
      </c>
      <c r="G208" s="9">
        <v>11.795511275000001</v>
      </c>
      <c r="H208" s="27" t="str">
        <f t="shared" si="78"/>
        <v>N/A</v>
      </c>
      <c r="I208" s="36">
        <v>-18.600000000000001</v>
      </c>
      <c r="J208" s="36">
        <v>-27</v>
      </c>
      <c r="K208" s="28" t="s">
        <v>734</v>
      </c>
      <c r="L208" s="105" t="str">
        <f t="shared" si="75"/>
        <v>Yes</v>
      </c>
    </row>
    <row r="209" spans="1:12" ht="25.5" x14ac:dyDescent="0.2">
      <c r="A209" s="128" t="s">
        <v>1654</v>
      </c>
      <c r="B209" s="22" t="s">
        <v>213</v>
      </c>
      <c r="C209" s="9">
        <v>0.13311079919999999</v>
      </c>
      <c r="D209" s="27" t="str">
        <f t="shared" si="76"/>
        <v>N/A</v>
      </c>
      <c r="E209" s="9">
        <v>5.4131570599999998E-2</v>
      </c>
      <c r="F209" s="27" t="str">
        <f t="shared" si="77"/>
        <v>N/A</v>
      </c>
      <c r="G209" s="9">
        <v>6.6830285999999999E-3</v>
      </c>
      <c r="H209" s="27" t="str">
        <f t="shared" si="78"/>
        <v>N/A</v>
      </c>
      <c r="I209" s="36">
        <v>-59.3</v>
      </c>
      <c r="J209" s="36">
        <v>-87.7</v>
      </c>
      <c r="K209" s="28" t="s">
        <v>734</v>
      </c>
      <c r="L209" s="105" t="str">
        <f t="shared" si="75"/>
        <v>No</v>
      </c>
    </row>
    <row r="210" spans="1:12" ht="25.5" x14ac:dyDescent="0.2">
      <c r="A210" s="128" t="s">
        <v>1655</v>
      </c>
      <c r="B210" s="22" t="s">
        <v>213</v>
      </c>
      <c r="C210" s="9">
        <v>3.4151037522999999</v>
      </c>
      <c r="D210" s="27" t="str">
        <f t="shared" si="76"/>
        <v>N/A</v>
      </c>
      <c r="E210" s="9">
        <v>2.5407066505000002</v>
      </c>
      <c r="F210" s="27" t="str">
        <f t="shared" si="77"/>
        <v>N/A</v>
      </c>
      <c r="G210" s="9">
        <v>2.8672411681000001</v>
      </c>
      <c r="H210" s="27" t="str">
        <f t="shared" si="78"/>
        <v>N/A</v>
      </c>
      <c r="I210" s="36">
        <v>-25.6</v>
      </c>
      <c r="J210" s="36">
        <v>12.85</v>
      </c>
      <c r="K210" s="28" t="s">
        <v>734</v>
      </c>
      <c r="L210" s="105" t="str">
        <f t="shared" si="75"/>
        <v>Yes</v>
      </c>
    </row>
    <row r="211" spans="1:12" ht="25.5" x14ac:dyDescent="0.2">
      <c r="A211" s="128" t="s">
        <v>1656</v>
      </c>
      <c r="B211" s="22" t="s">
        <v>213</v>
      </c>
      <c r="C211" s="9">
        <v>0.32373844080000003</v>
      </c>
      <c r="D211" s="27" t="str">
        <f t="shared" si="76"/>
        <v>N/A</v>
      </c>
      <c r="E211" s="9">
        <v>0.26565754679999998</v>
      </c>
      <c r="F211" s="27" t="str">
        <f t="shared" si="77"/>
        <v>N/A</v>
      </c>
      <c r="G211" s="9">
        <v>0.2123717966</v>
      </c>
      <c r="H211" s="27" t="str">
        <f t="shared" si="78"/>
        <v>N/A</v>
      </c>
      <c r="I211" s="36">
        <v>-17.899999999999999</v>
      </c>
      <c r="J211" s="36">
        <v>-20.100000000000001</v>
      </c>
      <c r="K211" s="28" t="s">
        <v>734</v>
      </c>
      <c r="L211" s="105" t="str">
        <f t="shared" si="75"/>
        <v>Yes</v>
      </c>
    </row>
    <row r="212" spans="1:12" ht="25.5" x14ac:dyDescent="0.2">
      <c r="A212" s="128" t="s">
        <v>1657</v>
      </c>
      <c r="B212" s="22" t="s">
        <v>213</v>
      </c>
      <c r="C212" s="9">
        <v>2.9609351491</v>
      </c>
      <c r="D212" s="27" t="str">
        <f t="shared" si="76"/>
        <v>N/A</v>
      </c>
      <c r="E212" s="9">
        <v>2.1370045801000002</v>
      </c>
      <c r="F212" s="27" t="str">
        <f t="shared" si="77"/>
        <v>N/A</v>
      </c>
      <c r="G212" s="9">
        <v>0.82117606789999997</v>
      </c>
      <c r="H212" s="27" t="str">
        <f t="shared" si="78"/>
        <v>N/A</v>
      </c>
      <c r="I212" s="36">
        <v>-27.8</v>
      </c>
      <c r="J212" s="36">
        <v>-61.6</v>
      </c>
      <c r="K212" s="28" t="s">
        <v>734</v>
      </c>
      <c r="L212" s="105" t="str">
        <f t="shared" si="75"/>
        <v>No</v>
      </c>
    </row>
    <row r="213" spans="1:12" ht="38.25" x14ac:dyDescent="0.2">
      <c r="A213" s="129" t="s">
        <v>1630</v>
      </c>
      <c r="B213" s="113" t="s">
        <v>213</v>
      </c>
      <c r="C213" s="169">
        <v>0.2227540422</v>
      </c>
      <c r="D213" s="145" t="str">
        <f t="shared" si="76"/>
        <v>N/A</v>
      </c>
      <c r="E213" s="169">
        <v>0.1804018262</v>
      </c>
      <c r="F213" s="145" t="str">
        <f t="shared" si="77"/>
        <v>N/A</v>
      </c>
      <c r="G213" s="169">
        <v>8.7314664400000006E-2</v>
      </c>
      <c r="H213" s="145" t="str">
        <f t="shared" si="78"/>
        <v>N/A</v>
      </c>
      <c r="I213" s="170">
        <v>-19</v>
      </c>
      <c r="J213" s="170">
        <v>-51.6</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1255732</v>
      </c>
      <c r="D6" s="7" t="str">
        <f t="shared" ref="D6:D39" si="0">IF($B6="N/A","N/A",IF(C6&gt;10,"No",IF(C6&lt;-10,"No","Yes")))</f>
        <v>N/A</v>
      </c>
      <c r="E6" s="1">
        <v>1775972</v>
      </c>
      <c r="F6" s="7" t="str">
        <f t="shared" ref="F6:F39" si="1">IF($B6="N/A","N/A",IF(E6&gt;10,"No",IF(E6&lt;-10,"No","Yes")))</f>
        <v>N/A</v>
      </c>
      <c r="G6" s="1">
        <v>1855906</v>
      </c>
      <c r="H6" s="7" t="str">
        <f t="shared" ref="H6:H39" si="2">IF($B6="N/A","N/A",IF(G6&gt;10,"No",IF(G6&lt;-10,"No","Yes")))</f>
        <v>N/A</v>
      </c>
      <c r="I6" s="36">
        <v>41.43</v>
      </c>
      <c r="J6" s="36">
        <v>4.5010000000000003</v>
      </c>
      <c r="K6" s="30" t="s">
        <v>734</v>
      </c>
      <c r="L6" s="105" t="str">
        <f t="shared" ref="L6:L39" si="3">IF(J6="Div by 0", "N/A", IF(K6="N/A","N/A", IF(J6&gt;VALUE(MID(K6,1,2)), "No", IF(J6&lt;-1*VALUE(MID(K6,1,2)), "No", "Yes"))))</f>
        <v>Yes</v>
      </c>
    </row>
    <row r="7" spans="1:12" x14ac:dyDescent="0.2">
      <c r="A7" s="138" t="s">
        <v>4</v>
      </c>
      <c r="B7" s="22" t="s">
        <v>213</v>
      </c>
      <c r="C7" s="23">
        <v>699827</v>
      </c>
      <c r="D7" s="27" t="str">
        <f t="shared" si="0"/>
        <v>N/A</v>
      </c>
      <c r="E7" s="23">
        <v>849357</v>
      </c>
      <c r="F7" s="27" t="str">
        <f t="shared" si="1"/>
        <v>N/A</v>
      </c>
      <c r="G7" s="23">
        <v>922191</v>
      </c>
      <c r="H7" s="27" t="str">
        <f t="shared" si="2"/>
        <v>N/A</v>
      </c>
      <c r="I7" s="8">
        <v>21.37</v>
      </c>
      <c r="J7" s="8">
        <v>8.5749999999999993</v>
      </c>
      <c r="K7" s="28" t="s">
        <v>734</v>
      </c>
      <c r="L7" s="105" t="str">
        <f t="shared" si="3"/>
        <v>Yes</v>
      </c>
    </row>
    <row r="8" spans="1:12" x14ac:dyDescent="0.2">
      <c r="A8" s="138" t="s">
        <v>359</v>
      </c>
      <c r="B8" s="22" t="s">
        <v>213</v>
      </c>
      <c r="C8" s="4">
        <v>55.730601753000002</v>
      </c>
      <c r="D8" s="27" t="str">
        <f>IF($B8="N/A","N/A",IF(C8&gt;10,"No",IF(C8&lt;-10,"No","Yes")))</f>
        <v>N/A</v>
      </c>
      <c r="E8" s="4">
        <v>47.824909402000003</v>
      </c>
      <c r="F8" s="27" t="str">
        <f t="shared" si="1"/>
        <v>N/A</v>
      </c>
      <c r="G8" s="4">
        <v>49.689531690000003</v>
      </c>
      <c r="H8" s="27" t="str">
        <f t="shared" si="2"/>
        <v>N/A</v>
      </c>
      <c r="I8" s="8">
        <v>-14.2</v>
      </c>
      <c r="J8" s="8">
        <v>3.899</v>
      </c>
      <c r="K8" s="28" t="s">
        <v>734</v>
      </c>
      <c r="L8" s="105" t="str">
        <f t="shared" si="3"/>
        <v>Yes</v>
      </c>
    </row>
    <row r="9" spans="1:12" x14ac:dyDescent="0.2">
      <c r="A9" s="138" t="s">
        <v>83</v>
      </c>
      <c r="B9" s="22" t="s">
        <v>213</v>
      </c>
      <c r="C9" s="23">
        <v>610716.38</v>
      </c>
      <c r="D9" s="27" t="str">
        <f t="shared" si="0"/>
        <v>N/A</v>
      </c>
      <c r="E9" s="23">
        <v>858746.71999000001</v>
      </c>
      <c r="F9" s="27" t="str">
        <f t="shared" si="1"/>
        <v>N/A</v>
      </c>
      <c r="G9" s="23">
        <v>962394.44998999999</v>
      </c>
      <c r="H9" s="27" t="str">
        <f t="shared" si="2"/>
        <v>N/A</v>
      </c>
      <c r="I9" s="8">
        <v>40.61</v>
      </c>
      <c r="J9" s="8">
        <v>12.07</v>
      </c>
      <c r="K9" s="28" t="s">
        <v>734</v>
      </c>
      <c r="L9" s="105" t="str">
        <f t="shared" si="3"/>
        <v>Yes</v>
      </c>
    </row>
    <row r="10" spans="1:12" x14ac:dyDescent="0.2">
      <c r="A10" s="138" t="s">
        <v>100</v>
      </c>
      <c r="B10" s="22" t="s">
        <v>213</v>
      </c>
      <c r="C10" s="23">
        <v>17225</v>
      </c>
      <c r="D10" s="27" t="str">
        <f t="shared" si="0"/>
        <v>N/A</v>
      </c>
      <c r="E10" s="23">
        <v>22470</v>
      </c>
      <c r="F10" s="27" t="str">
        <f t="shared" si="1"/>
        <v>N/A</v>
      </c>
      <c r="G10" s="23">
        <v>3076</v>
      </c>
      <c r="H10" s="27" t="str">
        <f t="shared" si="2"/>
        <v>N/A</v>
      </c>
      <c r="I10" s="8">
        <v>30.45</v>
      </c>
      <c r="J10" s="8">
        <v>-86.3</v>
      </c>
      <c r="K10" s="28" t="s">
        <v>734</v>
      </c>
      <c r="L10" s="105" t="str">
        <f t="shared" si="3"/>
        <v>No</v>
      </c>
    </row>
    <row r="11" spans="1:12" x14ac:dyDescent="0.2">
      <c r="A11" s="138" t="s">
        <v>975</v>
      </c>
      <c r="B11" s="22" t="s">
        <v>213</v>
      </c>
      <c r="C11" s="23">
        <v>3114</v>
      </c>
      <c r="D11" s="27" t="str">
        <f t="shared" si="0"/>
        <v>N/A</v>
      </c>
      <c r="E11" s="23">
        <v>2245</v>
      </c>
      <c r="F11" s="27" t="str">
        <f t="shared" si="1"/>
        <v>N/A</v>
      </c>
      <c r="G11" s="23">
        <v>93</v>
      </c>
      <c r="H11" s="27" t="str">
        <f t="shared" si="2"/>
        <v>N/A</v>
      </c>
      <c r="I11" s="8">
        <v>-27.9</v>
      </c>
      <c r="J11" s="8">
        <v>-95.9</v>
      </c>
      <c r="K11" s="28" t="s">
        <v>734</v>
      </c>
      <c r="L11" s="105" t="str">
        <f t="shared" si="3"/>
        <v>No</v>
      </c>
    </row>
    <row r="12" spans="1:12" x14ac:dyDescent="0.2">
      <c r="A12" s="138" t="s">
        <v>976</v>
      </c>
      <c r="B12" s="22" t="s">
        <v>213</v>
      </c>
      <c r="C12" s="23">
        <v>12315</v>
      </c>
      <c r="D12" s="27" t="str">
        <f t="shared" si="0"/>
        <v>N/A</v>
      </c>
      <c r="E12" s="23">
        <v>17772</v>
      </c>
      <c r="F12" s="27" t="str">
        <f t="shared" si="1"/>
        <v>N/A</v>
      </c>
      <c r="G12" s="23">
        <v>2372</v>
      </c>
      <c r="H12" s="27" t="str">
        <f t="shared" si="2"/>
        <v>N/A</v>
      </c>
      <c r="I12" s="8">
        <v>44.31</v>
      </c>
      <c r="J12" s="8">
        <v>-86.7</v>
      </c>
      <c r="K12" s="28" t="s">
        <v>734</v>
      </c>
      <c r="L12" s="105" t="str">
        <f t="shared" si="3"/>
        <v>No</v>
      </c>
    </row>
    <row r="13" spans="1:12" x14ac:dyDescent="0.2">
      <c r="A13" s="138" t="s">
        <v>977</v>
      </c>
      <c r="B13" s="22" t="s">
        <v>213</v>
      </c>
      <c r="C13" s="23">
        <v>1685</v>
      </c>
      <c r="D13" s="27" t="str">
        <f t="shared" si="0"/>
        <v>N/A</v>
      </c>
      <c r="E13" s="23">
        <v>1971</v>
      </c>
      <c r="F13" s="27" t="str">
        <f t="shared" si="1"/>
        <v>N/A</v>
      </c>
      <c r="G13" s="23">
        <v>258</v>
      </c>
      <c r="H13" s="27" t="str">
        <f t="shared" si="2"/>
        <v>N/A</v>
      </c>
      <c r="I13" s="8">
        <v>16.97</v>
      </c>
      <c r="J13" s="8">
        <v>-86.9</v>
      </c>
      <c r="K13" s="28" t="s">
        <v>734</v>
      </c>
      <c r="L13" s="105" t="str">
        <f t="shared" si="3"/>
        <v>No</v>
      </c>
    </row>
    <row r="14" spans="1:12" x14ac:dyDescent="0.2">
      <c r="A14" s="138" t="s">
        <v>978</v>
      </c>
      <c r="B14" s="22" t="s">
        <v>213</v>
      </c>
      <c r="C14" s="23">
        <v>111</v>
      </c>
      <c r="D14" s="27" t="str">
        <f t="shared" si="0"/>
        <v>N/A</v>
      </c>
      <c r="E14" s="23">
        <v>482</v>
      </c>
      <c r="F14" s="27" t="str">
        <f t="shared" si="1"/>
        <v>N/A</v>
      </c>
      <c r="G14" s="23">
        <v>353</v>
      </c>
      <c r="H14" s="27" t="str">
        <f t="shared" si="2"/>
        <v>N/A</v>
      </c>
      <c r="I14" s="8">
        <v>334.2</v>
      </c>
      <c r="J14" s="8">
        <v>-26.8</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120673</v>
      </c>
      <c r="D16" s="27" t="str">
        <f t="shared" si="0"/>
        <v>N/A</v>
      </c>
      <c r="E16" s="23">
        <v>79810</v>
      </c>
      <c r="F16" s="27" t="str">
        <f t="shared" si="1"/>
        <v>N/A</v>
      </c>
      <c r="G16" s="23">
        <v>5393</v>
      </c>
      <c r="H16" s="27" t="str">
        <f t="shared" si="2"/>
        <v>N/A</v>
      </c>
      <c r="I16" s="8">
        <v>-33.9</v>
      </c>
      <c r="J16" s="8">
        <v>-93.2</v>
      </c>
      <c r="K16" s="28" t="s">
        <v>734</v>
      </c>
      <c r="L16" s="105" t="str">
        <f t="shared" si="3"/>
        <v>No</v>
      </c>
    </row>
    <row r="17" spans="1:12" x14ac:dyDescent="0.2">
      <c r="A17" s="137" t="s">
        <v>980</v>
      </c>
      <c r="B17" s="22" t="s">
        <v>213</v>
      </c>
      <c r="C17" s="23">
        <v>78982</v>
      </c>
      <c r="D17" s="27" t="str">
        <f t="shared" si="0"/>
        <v>N/A</v>
      </c>
      <c r="E17" s="23">
        <v>52517</v>
      </c>
      <c r="F17" s="27" t="str">
        <f t="shared" si="1"/>
        <v>N/A</v>
      </c>
      <c r="G17" s="23">
        <v>2274</v>
      </c>
      <c r="H17" s="27" t="str">
        <f t="shared" si="2"/>
        <v>N/A</v>
      </c>
      <c r="I17" s="8">
        <v>-33.5</v>
      </c>
      <c r="J17" s="8">
        <v>-95.7</v>
      </c>
      <c r="K17" s="28" t="s">
        <v>734</v>
      </c>
      <c r="L17" s="105" t="str">
        <f t="shared" si="3"/>
        <v>No</v>
      </c>
    </row>
    <row r="18" spans="1:12" x14ac:dyDescent="0.2">
      <c r="A18" s="137" t="s">
        <v>981</v>
      </c>
      <c r="B18" s="22" t="s">
        <v>213</v>
      </c>
      <c r="C18" s="23">
        <v>28462</v>
      </c>
      <c r="D18" s="27" t="str">
        <f t="shared" si="0"/>
        <v>N/A</v>
      </c>
      <c r="E18" s="23">
        <v>19111</v>
      </c>
      <c r="F18" s="27" t="str">
        <f t="shared" si="1"/>
        <v>N/A</v>
      </c>
      <c r="G18" s="23">
        <v>2316</v>
      </c>
      <c r="H18" s="27" t="str">
        <f t="shared" si="2"/>
        <v>N/A</v>
      </c>
      <c r="I18" s="8">
        <v>-32.9</v>
      </c>
      <c r="J18" s="8">
        <v>-87.9</v>
      </c>
      <c r="K18" s="28" t="s">
        <v>734</v>
      </c>
      <c r="L18" s="105" t="str">
        <f t="shared" si="3"/>
        <v>No</v>
      </c>
    </row>
    <row r="19" spans="1:12" x14ac:dyDescent="0.2">
      <c r="A19" s="137" t="s">
        <v>982</v>
      </c>
      <c r="B19" s="22" t="s">
        <v>213</v>
      </c>
      <c r="C19" s="23">
        <v>12858</v>
      </c>
      <c r="D19" s="27" t="str">
        <f t="shared" si="0"/>
        <v>N/A</v>
      </c>
      <c r="E19" s="23">
        <v>7982</v>
      </c>
      <c r="F19" s="27" t="str">
        <f t="shared" si="1"/>
        <v>N/A</v>
      </c>
      <c r="G19" s="23">
        <v>791</v>
      </c>
      <c r="H19" s="27" t="str">
        <f t="shared" si="2"/>
        <v>N/A</v>
      </c>
      <c r="I19" s="8">
        <v>-37.9</v>
      </c>
      <c r="J19" s="8">
        <v>-90.1</v>
      </c>
      <c r="K19" s="28" t="s">
        <v>734</v>
      </c>
      <c r="L19" s="105" t="str">
        <f t="shared" si="3"/>
        <v>No</v>
      </c>
    </row>
    <row r="20" spans="1:12" x14ac:dyDescent="0.2">
      <c r="A20" s="137" t="s">
        <v>983</v>
      </c>
      <c r="B20" s="22" t="s">
        <v>213</v>
      </c>
      <c r="C20" s="23">
        <v>371</v>
      </c>
      <c r="D20" s="27" t="str">
        <f t="shared" si="0"/>
        <v>N/A</v>
      </c>
      <c r="E20" s="23">
        <v>200</v>
      </c>
      <c r="F20" s="27" t="str">
        <f t="shared" si="1"/>
        <v>N/A</v>
      </c>
      <c r="G20" s="23">
        <v>12</v>
      </c>
      <c r="H20" s="27" t="str">
        <f t="shared" si="2"/>
        <v>N/A</v>
      </c>
      <c r="I20" s="8">
        <v>-46.1</v>
      </c>
      <c r="J20" s="8">
        <v>-94</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1750</v>
      </c>
      <c r="J21" s="8" t="s">
        <v>1750</v>
      </c>
      <c r="K21" s="28" t="s">
        <v>734</v>
      </c>
      <c r="L21" s="105" t="str">
        <f t="shared" si="3"/>
        <v>N/A</v>
      </c>
    </row>
    <row r="22" spans="1:12" x14ac:dyDescent="0.2">
      <c r="A22" s="137" t="s">
        <v>1689</v>
      </c>
      <c r="B22" s="22" t="s">
        <v>213</v>
      </c>
      <c r="C22" s="23">
        <v>693279</v>
      </c>
      <c r="D22" s="27" t="str">
        <f t="shared" si="0"/>
        <v>N/A</v>
      </c>
      <c r="E22" s="23">
        <v>732478</v>
      </c>
      <c r="F22" s="27" t="str">
        <f t="shared" si="1"/>
        <v>N/A</v>
      </c>
      <c r="G22" s="23">
        <v>251346</v>
      </c>
      <c r="H22" s="27" t="str">
        <f t="shared" si="2"/>
        <v>N/A</v>
      </c>
      <c r="I22" s="8">
        <v>5.6539999999999999</v>
      </c>
      <c r="J22" s="8">
        <v>-65.7</v>
      </c>
      <c r="K22" s="28" t="s">
        <v>734</v>
      </c>
      <c r="L22" s="105" t="str">
        <f t="shared" si="3"/>
        <v>No</v>
      </c>
    </row>
    <row r="23" spans="1:12" x14ac:dyDescent="0.2">
      <c r="A23" s="137" t="s">
        <v>985</v>
      </c>
      <c r="B23" s="22" t="s">
        <v>213</v>
      </c>
      <c r="C23" s="23">
        <v>143098</v>
      </c>
      <c r="D23" s="27" t="str">
        <f t="shared" si="0"/>
        <v>N/A</v>
      </c>
      <c r="E23" s="23">
        <v>83664</v>
      </c>
      <c r="F23" s="27" t="str">
        <f t="shared" si="1"/>
        <v>N/A</v>
      </c>
      <c r="G23" s="23">
        <v>11228</v>
      </c>
      <c r="H23" s="27" t="str">
        <f t="shared" si="2"/>
        <v>N/A</v>
      </c>
      <c r="I23" s="8">
        <v>-41.5</v>
      </c>
      <c r="J23" s="8">
        <v>-86.6</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1750</v>
      </c>
      <c r="J24" s="8" t="s">
        <v>1750</v>
      </c>
      <c r="K24" s="28" t="s">
        <v>734</v>
      </c>
      <c r="L24" s="105" t="str">
        <f t="shared" si="3"/>
        <v>N/A</v>
      </c>
    </row>
    <row r="25" spans="1:12" x14ac:dyDescent="0.2">
      <c r="A25" s="137" t="s">
        <v>987</v>
      </c>
      <c r="B25" s="22" t="s">
        <v>213</v>
      </c>
      <c r="C25" s="23">
        <v>25891</v>
      </c>
      <c r="D25" s="27" t="str">
        <f t="shared" si="0"/>
        <v>N/A</v>
      </c>
      <c r="E25" s="23">
        <v>29407</v>
      </c>
      <c r="F25" s="27" t="str">
        <f t="shared" si="1"/>
        <v>N/A</v>
      </c>
      <c r="G25" s="23">
        <v>8020</v>
      </c>
      <c r="H25" s="27" t="str">
        <f t="shared" si="2"/>
        <v>N/A</v>
      </c>
      <c r="I25" s="8">
        <v>13.58</v>
      </c>
      <c r="J25" s="8">
        <v>-72.7</v>
      </c>
      <c r="K25" s="28" t="s">
        <v>734</v>
      </c>
      <c r="L25" s="105" t="str">
        <f t="shared" si="3"/>
        <v>No</v>
      </c>
    </row>
    <row r="26" spans="1:12" x14ac:dyDescent="0.2">
      <c r="A26" s="137" t="s">
        <v>988</v>
      </c>
      <c r="B26" s="22" t="s">
        <v>213</v>
      </c>
      <c r="C26" s="23">
        <v>127368</v>
      </c>
      <c r="D26" s="27" t="str">
        <f t="shared" si="0"/>
        <v>N/A</v>
      </c>
      <c r="E26" s="23">
        <v>113017</v>
      </c>
      <c r="F26" s="27" t="str">
        <f t="shared" si="1"/>
        <v>N/A</v>
      </c>
      <c r="G26" s="23">
        <v>22956</v>
      </c>
      <c r="H26" s="27" t="str">
        <f t="shared" si="2"/>
        <v>N/A</v>
      </c>
      <c r="I26" s="8">
        <v>-11.3</v>
      </c>
      <c r="J26" s="8">
        <v>-79.7</v>
      </c>
      <c r="K26" s="28" t="s">
        <v>734</v>
      </c>
      <c r="L26" s="105" t="str">
        <f t="shared" si="3"/>
        <v>No</v>
      </c>
    </row>
    <row r="27" spans="1:12" x14ac:dyDescent="0.2">
      <c r="A27" s="137" t="s">
        <v>989</v>
      </c>
      <c r="B27" s="22" t="s">
        <v>213</v>
      </c>
      <c r="C27" s="23">
        <v>318119</v>
      </c>
      <c r="D27" s="27" t="str">
        <f t="shared" si="0"/>
        <v>N/A</v>
      </c>
      <c r="E27" s="23">
        <v>429731</v>
      </c>
      <c r="F27" s="27" t="str">
        <f t="shared" si="1"/>
        <v>N/A</v>
      </c>
      <c r="G27" s="23">
        <v>201255</v>
      </c>
      <c r="H27" s="27" t="str">
        <f t="shared" si="2"/>
        <v>N/A</v>
      </c>
      <c r="I27" s="8">
        <v>35.08</v>
      </c>
      <c r="J27" s="8">
        <v>-53.2</v>
      </c>
      <c r="K27" s="28" t="s">
        <v>734</v>
      </c>
      <c r="L27" s="105" t="str">
        <f t="shared" si="3"/>
        <v>No</v>
      </c>
    </row>
    <row r="28" spans="1:12" x14ac:dyDescent="0.2">
      <c r="A28" s="156" t="s">
        <v>990</v>
      </c>
      <c r="B28" s="22" t="s">
        <v>213</v>
      </c>
      <c r="C28" s="23">
        <v>78803</v>
      </c>
      <c r="D28" s="27" t="str">
        <f t="shared" si="0"/>
        <v>N/A</v>
      </c>
      <c r="E28" s="23">
        <v>76659</v>
      </c>
      <c r="F28" s="27" t="str">
        <f t="shared" si="1"/>
        <v>N/A</v>
      </c>
      <c r="G28" s="23">
        <v>7887</v>
      </c>
      <c r="H28" s="27" t="str">
        <f t="shared" si="2"/>
        <v>N/A</v>
      </c>
      <c r="I28" s="8">
        <v>-2.72</v>
      </c>
      <c r="J28" s="8">
        <v>-89.7</v>
      </c>
      <c r="K28" s="28" t="s">
        <v>734</v>
      </c>
      <c r="L28" s="105" t="str">
        <f t="shared" si="3"/>
        <v>No</v>
      </c>
    </row>
    <row r="29" spans="1:12" x14ac:dyDescent="0.2">
      <c r="A29" s="156" t="s">
        <v>991</v>
      </c>
      <c r="B29" s="22" t="s">
        <v>213</v>
      </c>
      <c r="C29" s="23">
        <v>0</v>
      </c>
      <c r="D29" s="27" t="str">
        <f t="shared" si="0"/>
        <v>N/A</v>
      </c>
      <c r="E29" s="23">
        <v>0</v>
      </c>
      <c r="F29" s="27" t="str">
        <f t="shared" si="1"/>
        <v>N/A</v>
      </c>
      <c r="G29" s="23">
        <v>0</v>
      </c>
      <c r="H29" s="27" t="str">
        <f t="shared" si="2"/>
        <v>N/A</v>
      </c>
      <c r="I29" s="8" t="s">
        <v>1750</v>
      </c>
      <c r="J29" s="8" t="s">
        <v>1750</v>
      </c>
      <c r="K29" s="28" t="s">
        <v>734</v>
      </c>
      <c r="L29" s="105" t="str">
        <f t="shared" si="3"/>
        <v>N/A</v>
      </c>
    </row>
    <row r="30" spans="1:12" x14ac:dyDescent="0.2">
      <c r="A30" s="156" t="s">
        <v>106</v>
      </c>
      <c r="B30" s="22" t="s">
        <v>213</v>
      </c>
      <c r="C30" s="23">
        <v>424555</v>
      </c>
      <c r="D30" s="27" t="str">
        <f t="shared" si="0"/>
        <v>N/A</v>
      </c>
      <c r="E30" s="23">
        <v>941205</v>
      </c>
      <c r="F30" s="27" t="str">
        <f t="shared" si="1"/>
        <v>N/A</v>
      </c>
      <c r="G30" s="23">
        <v>241210</v>
      </c>
      <c r="H30" s="27" t="str">
        <f t="shared" si="2"/>
        <v>N/A</v>
      </c>
      <c r="I30" s="8">
        <v>121.7</v>
      </c>
      <c r="J30" s="8">
        <v>-74.400000000000006</v>
      </c>
      <c r="K30" s="28" t="s">
        <v>734</v>
      </c>
      <c r="L30" s="105" t="str">
        <f t="shared" si="3"/>
        <v>No</v>
      </c>
    </row>
    <row r="31" spans="1:12" x14ac:dyDescent="0.2">
      <c r="A31" s="168" t="s">
        <v>992</v>
      </c>
      <c r="B31" s="22" t="s">
        <v>213</v>
      </c>
      <c r="C31" s="23">
        <v>122163</v>
      </c>
      <c r="D31" s="27" t="str">
        <f t="shared" si="0"/>
        <v>N/A</v>
      </c>
      <c r="E31" s="23">
        <v>49355</v>
      </c>
      <c r="F31" s="27" t="str">
        <f t="shared" si="1"/>
        <v>N/A</v>
      </c>
      <c r="G31" s="23">
        <v>5524</v>
      </c>
      <c r="H31" s="27" t="str">
        <f t="shared" si="2"/>
        <v>N/A</v>
      </c>
      <c r="I31" s="8">
        <v>-59.6</v>
      </c>
      <c r="J31" s="8">
        <v>-88.8</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1750</v>
      </c>
      <c r="J32" s="8" t="s">
        <v>1750</v>
      </c>
      <c r="K32" s="28" t="s">
        <v>734</v>
      </c>
      <c r="L32" s="105" t="str">
        <f t="shared" si="3"/>
        <v>N/A</v>
      </c>
    </row>
    <row r="33" spans="1:12" x14ac:dyDescent="0.2">
      <c r="A33" s="168" t="s">
        <v>994</v>
      </c>
      <c r="B33" s="22" t="s">
        <v>213</v>
      </c>
      <c r="C33" s="23">
        <v>215195</v>
      </c>
      <c r="D33" s="27" t="str">
        <f t="shared" si="0"/>
        <v>N/A</v>
      </c>
      <c r="E33" s="23">
        <v>152311</v>
      </c>
      <c r="F33" s="27" t="str">
        <f t="shared" si="1"/>
        <v>N/A</v>
      </c>
      <c r="G33" s="23">
        <v>37153</v>
      </c>
      <c r="H33" s="27" t="str">
        <f t="shared" si="2"/>
        <v>N/A</v>
      </c>
      <c r="I33" s="8">
        <v>-29.2</v>
      </c>
      <c r="J33" s="8">
        <v>-75.599999999999994</v>
      </c>
      <c r="K33" s="28" t="s">
        <v>734</v>
      </c>
      <c r="L33" s="105" t="str">
        <f t="shared" si="3"/>
        <v>No</v>
      </c>
    </row>
    <row r="34" spans="1:12" x14ac:dyDescent="0.2">
      <c r="A34" s="168" t="s">
        <v>995</v>
      </c>
      <c r="B34" s="22" t="s">
        <v>213</v>
      </c>
      <c r="C34" s="23">
        <v>57501</v>
      </c>
      <c r="D34" s="27" t="str">
        <f t="shared" si="0"/>
        <v>N/A</v>
      </c>
      <c r="E34" s="23">
        <v>21439</v>
      </c>
      <c r="F34" s="27" t="str">
        <f t="shared" si="1"/>
        <v>N/A</v>
      </c>
      <c r="G34" s="23">
        <v>2891</v>
      </c>
      <c r="H34" s="27" t="str">
        <f t="shared" si="2"/>
        <v>N/A</v>
      </c>
      <c r="I34" s="8">
        <v>-62.7</v>
      </c>
      <c r="J34" s="8">
        <v>-86.5</v>
      </c>
      <c r="K34" s="28" t="s">
        <v>734</v>
      </c>
      <c r="L34" s="105" t="str">
        <f t="shared" si="3"/>
        <v>No</v>
      </c>
    </row>
    <row r="35" spans="1:12" x14ac:dyDescent="0.2">
      <c r="A35" s="168" t="s">
        <v>996</v>
      </c>
      <c r="B35" s="22" t="s">
        <v>213</v>
      </c>
      <c r="C35" s="23">
        <v>29696</v>
      </c>
      <c r="D35" s="27" t="str">
        <f t="shared" si="0"/>
        <v>N/A</v>
      </c>
      <c r="E35" s="23">
        <v>718100</v>
      </c>
      <c r="F35" s="27" t="str">
        <f t="shared" si="1"/>
        <v>N/A</v>
      </c>
      <c r="G35" s="23">
        <v>195642</v>
      </c>
      <c r="H35" s="27" t="str">
        <f t="shared" si="2"/>
        <v>N/A</v>
      </c>
      <c r="I35" s="8">
        <v>2318</v>
      </c>
      <c r="J35" s="8">
        <v>-72.8</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1750</v>
      </c>
      <c r="J36" s="8" t="s">
        <v>1750</v>
      </c>
      <c r="K36" s="28" t="s">
        <v>734</v>
      </c>
      <c r="L36" s="105" t="str">
        <f t="shared" si="3"/>
        <v>N/A</v>
      </c>
    </row>
    <row r="37" spans="1:12" x14ac:dyDescent="0.2">
      <c r="A37" s="168" t="s">
        <v>122</v>
      </c>
      <c r="B37" s="22" t="s">
        <v>213</v>
      </c>
      <c r="C37" s="23">
        <v>7995</v>
      </c>
      <c r="D37" s="27" t="str">
        <f t="shared" si="0"/>
        <v>N/A</v>
      </c>
      <c r="E37" s="23">
        <v>5980</v>
      </c>
      <c r="F37" s="27" t="str">
        <f t="shared" si="1"/>
        <v>N/A</v>
      </c>
      <c r="G37" s="23">
        <v>3224</v>
      </c>
      <c r="H37" s="27" t="str">
        <f t="shared" si="2"/>
        <v>N/A</v>
      </c>
      <c r="I37" s="8">
        <v>-25.2</v>
      </c>
      <c r="J37" s="8">
        <v>-46.1</v>
      </c>
      <c r="K37" s="28" t="s">
        <v>734</v>
      </c>
      <c r="L37" s="105" t="str">
        <f t="shared" si="3"/>
        <v>No</v>
      </c>
    </row>
    <row r="38" spans="1:12" x14ac:dyDescent="0.2">
      <c r="A38" s="168" t="s">
        <v>84</v>
      </c>
      <c r="B38" s="22" t="s">
        <v>213</v>
      </c>
      <c r="C38" s="29">
        <v>4624929852</v>
      </c>
      <c r="D38" s="27" t="str">
        <f t="shared" si="0"/>
        <v>N/A</v>
      </c>
      <c r="E38" s="29">
        <v>4848685666</v>
      </c>
      <c r="F38" s="27" t="str">
        <f t="shared" si="1"/>
        <v>N/A</v>
      </c>
      <c r="G38" s="29">
        <v>5164213616</v>
      </c>
      <c r="H38" s="27" t="str">
        <f t="shared" si="2"/>
        <v>N/A</v>
      </c>
      <c r="I38" s="8">
        <v>4.8380000000000001</v>
      </c>
      <c r="J38" s="8">
        <v>6.5069999999999997</v>
      </c>
      <c r="K38" s="28" t="s">
        <v>734</v>
      </c>
      <c r="L38" s="105" t="str">
        <f t="shared" si="3"/>
        <v>Yes</v>
      </c>
    </row>
    <row r="39" spans="1:12" x14ac:dyDescent="0.2">
      <c r="A39" s="168" t="s">
        <v>1275</v>
      </c>
      <c r="B39" s="22" t="s">
        <v>213</v>
      </c>
      <c r="C39" s="29">
        <v>3683.0548652000002</v>
      </c>
      <c r="D39" s="27" t="str">
        <f t="shared" si="0"/>
        <v>N/A</v>
      </c>
      <c r="E39" s="29">
        <v>2730.1588459999998</v>
      </c>
      <c r="F39" s="27" t="str">
        <f t="shared" si="1"/>
        <v>N/A</v>
      </c>
      <c r="G39" s="29">
        <v>2782.5836092999998</v>
      </c>
      <c r="H39" s="27" t="str">
        <f t="shared" si="2"/>
        <v>N/A</v>
      </c>
      <c r="I39" s="8">
        <v>-25.9</v>
      </c>
      <c r="J39" s="8">
        <v>1.92</v>
      </c>
      <c r="K39" s="28" t="s">
        <v>734</v>
      </c>
      <c r="L39" s="105" t="str">
        <f t="shared" si="3"/>
        <v>Yes</v>
      </c>
    </row>
    <row r="40" spans="1:12" x14ac:dyDescent="0.2">
      <c r="A40" s="168" t="s">
        <v>1276</v>
      </c>
      <c r="B40" s="22" t="s">
        <v>213</v>
      </c>
      <c r="C40" s="29">
        <v>6608.6759327999998</v>
      </c>
      <c r="D40" s="27" t="str">
        <f>IF($B40="N/A","N/A",IF(C40&gt;10,"No",IF(C40&lt;-10,"No","Yes")))</f>
        <v>N/A</v>
      </c>
      <c r="E40" s="29">
        <v>5708.6545069000003</v>
      </c>
      <c r="F40" s="27" t="str">
        <f>IF($B40="N/A","N/A",IF(E40&gt;10,"No",IF(E40&lt;-10,"No","Yes")))</f>
        <v>N/A</v>
      </c>
      <c r="G40" s="29">
        <v>5599.9392924000003</v>
      </c>
      <c r="H40" s="27" t="str">
        <f>IF($B40="N/A","N/A",IF(G40&gt;10,"No",IF(G40&lt;-10,"No","Yes")))</f>
        <v>N/A</v>
      </c>
      <c r="I40" s="8">
        <v>-13.6</v>
      </c>
      <c r="J40" s="8">
        <v>-1.9</v>
      </c>
      <c r="K40" s="28" t="s">
        <v>734</v>
      </c>
      <c r="L40" s="105" t="str">
        <f>IF(J40="Div by 0", "N/A", IF(K40="N/A","N/A", IF(J40&gt;VALUE(MID(K40,1,2)), "No", IF(J40&lt;-1*VALUE(MID(K40,1,2)), "No", "Yes"))))</f>
        <v>Yes</v>
      </c>
    </row>
    <row r="41" spans="1:12" x14ac:dyDescent="0.2">
      <c r="A41" s="168" t="s">
        <v>107</v>
      </c>
      <c r="B41" s="22" t="s">
        <v>213</v>
      </c>
      <c r="C41" s="29">
        <v>17627589</v>
      </c>
      <c r="D41" s="27" t="str">
        <f t="shared" ref="D41:D44" si="4">IF($B41="N/A","N/A",IF(C41&gt;10,"No",IF(C41&lt;-10,"No","Yes")))</f>
        <v>N/A</v>
      </c>
      <c r="E41" s="29">
        <v>14879106</v>
      </c>
      <c r="F41" s="27" t="str">
        <f t="shared" ref="F41:F44" si="5">IF($B41="N/A","N/A",IF(E41&gt;10,"No",IF(E41&lt;-10,"No","Yes")))</f>
        <v>N/A</v>
      </c>
      <c r="G41" s="29">
        <v>6103087</v>
      </c>
      <c r="H41" s="27" t="str">
        <f t="shared" ref="H41:H44" si="6">IF($B41="N/A","N/A",IF(G41&gt;10,"No",IF(G41&lt;-10,"No","Yes")))</f>
        <v>N/A</v>
      </c>
      <c r="I41" s="8">
        <v>-15.6</v>
      </c>
      <c r="J41" s="8">
        <v>-59</v>
      </c>
      <c r="K41" s="28" t="s">
        <v>734</v>
      </c>
      <c r="L41" s="105" t="str">
        <f t="shared" ref="L41:L43" si="7">IF(J41="Div by 0", "N/A", IF(K41="N/A","N/A", IF(J41&gt;VALUE(MID(K41,1,2)), "No", IF(J41&lt;-1*VALUE(MID(K41,1,2)), "No", "Yes"))))</f>
        <v>No</v>
      </c>
    </row>
    <row r="42" spans="1:12" x14ac:dyDescent="0.2">
      <c r="A42" s="168" t="s">
        <v>158</v>
      </c>
      <c r="B42" s="30" t="s">
        <v>217</v>
      </c>
      <c r="C42" s="1">
        <v>7049</v>
      </c>
      <c r="D42" s="27" t="str">
        <f>IF($B42="N/A","N/A",IF(C42&gt;0,"No",IF(C42&lt;0,"No","Yes")))</f>
        <v>No</v>
      </c>
      <c r="E42" s="1">
        <v>3198</v>
      </c>
      <c r="F42" s="27" t="str">
        <f>IF($B42="N/A","N/A",IF(E42&gt;0,"No",IF(E42&lt;0,"No","Yes")))</f>
        <v>No</v>
      </c>
      <c r="G42" s="1">
        <v>3606</v>
      </c>
      <c r="H42" s="27" t="str">
        <f>IF($B42="N/A","N/A",IF(G42&gt;0,"No",IF(G42&lt;0,"No","Yes")))</f>
        <v>No</v>
      </c>
      <c r="I42" s="8">
        <v>-54.6</v>
      </c>
      <c r="J42" s="8">
        <v>12.76</v>
      </c>
      <c r="K42" s="28" t="s">
        <v>734</v>
      </c>
      <c r="L42" s="105" t="str">
        <f t="shared" si="7"/>
        <v>Yes</v>
      </c>
    </row>
    <row r="43" spans="1:12" x14ac:dyDescent="0.2">
      <c r="A43" s="168" t="s">
        <v>156</v>
      </c>
      <c r="B43" s="22" t="s">
        <v>213</v>
      </c>
      <c r="C43" s="29">
        <v>5225538</v>
      </c>
      <c r="D43" s="27" t="str">
        <f t="shared" si="4"/>
        <v>N/A</v>
      </c>
      <c r="E43" s="29">
        <v>2725921</v>
      </c>
      <c r="F43" s="27" t="str">
        <f t="shared" si="5"/>
        <v>N/A</v>
      </c>
      <c r="G43" s="29">
        <v>1940865</v>
      </c>
      <c r="H43" s="27" t="str">
        <f t="shared" si="6"/>
        <v>N/A</v>
      </c>
      <c r="I43" s="8">
        <v>-47.8</v>
      </c>
      <c r="J43" s="8">
        <v>-28.8</v>
      </c>
      <c r="K43" s="28" t="s">
        <v>734</v>
      </c>
      <c r="L43" s="105" t="str">
        <f t="shared" si="7"/>
        <v>Yes</v>
      </c>
    </row>
    <row r="44" spans="1:12" x14ac:dyDescent="0.2">
      <c r="A44" s="168" t="s">
        <v>1277</v>
      </c>
      <c r="B44" s="22" t="s">
        <v>213</v>
      </c>
      <c r="C44" s="29">
        <v>741.31621507</v>
      </c>
      <c r="D44" s="27" t="str">
        <f t="shared" si="4"/>
        <v>N/A</v>
      </c>
      <c r="E44" s="29">
        <v>852.38305190999995</v>
      </c>
      <c r="F44" s="27" t="str">
        <f t="shared" si="5"/>
        <v>N/A</v>
      </c>
      <c r="G44" s="29">
        <v>538.23211314000002</v>
      </c>
      <c r="H44" s="27" t="str">
        <f t="shared" si="6"/>
        <v>N/A</v>
      </c>
      <c r="I44" s="8">
        <v>14.98</v>
      </c>
      <c r="J44" s="8">
        <v>-36.9</v>
      </c>
      <c r="K44" s="28" t="s">
        <v>734</v>
      </c>
      <c r="L44" s="105" t="str">
        <f>IF(J44="Div by 0", "N/A", IF(OR(J44="N/A",K44="N/A"),"N/A", IF(J44&gt;VALUE(MID(K44,1,2)), "No", IF(J44&lt;-1*VALUE(MID(K44,1,2)), "No", "Yes"))))</f>
        <v>No</v>
      </c>
    </row>
    <row r="45" spans="1:12" x14ac:dyDescent="0.2">
      <c r="A45" s="168" t="s">
        <v>1278</v>
      </c>
      <c r="B45" s="22" t="s">
        <v>213</v>
      </c>
      <c r="C45" s="29">
        <v>13042.48</v>
      </c>
      <c r="D45" s="27" t="str">
        <f t="shared" ref="D45:D71" si="8">IF($B45="N/A","N/A",IF(C45&gt;10,"No",IF(C45&lt;-10,"No","Yes")))</f>
        <v>N/A</v>
      </c>
      <c r="E45" s="29">
        <v>9753.6813973999997</v>
      </c>
      <c r="F45" s="27" t="str">
        <f t="shared" ref="F45:F71" si="9">IF($B45="N/A","N/A",IF(E45&gt;10,"No",IF(E45&lt;-10,"No","Yes")))</f>
        <v>N/A</v>
      </c>
      <c r="G45" s="29">
        <v>7750.75</v>
      </c>
      <c r="H45" s="27" t="str">
        <f t="shared" ref="H45:H71" si="10">IF($B45="N/A","N/A",IF(G45&gt;10,"No",IF(G45&lt;-10,"No","Yes")))</f>
        <v>N/A</v>
      </c>
      <c r="I45" s="8">
        <v>-25.2</v>
      </c>
      <c r="J45" s="8">
        <v>-20.5</v>
      </c>
      <c r="K45" s="28" t="s">
        <v>734</v>
      </c>
      <c r="L45" s="105" t="str">
        <f t="shared" ref="L45:L71" si="11">IF(J45="Div by 0", "N/A", IF(K45="N/A","N/A", IF(J45&gt;VALUE(MID(K45,1,2)), "No", IF(J45&lt;-1*VALUE(MID(K45,1,2)), "No", "Yes"))))</f>
        <v>Yes</v>
      </c>
    </row>
    <row r="46" spans="1:12" x14ac:dyDescent="0.2">
      <c r="A46" s="168" t="s">
        <v>1279</v>
      </c>
      <c r="B46" s="22" t="s">
        <v>213</v>
      </c>
      <c r="C46" s="29">
        <v>8144.7585099999997</v>
      </c>
      <c r="D46" s="27" t="str">
        <f t="shared" si="8"/>
        <v>N/A</v>
      </c>
      <c r="E46" s="29">
        <v>8711.0668151000009</v>
      </c>
      <c r="F46" s="27" t="str">
        <f t="shared" si="9"/>
        <v>N/A</v>
      </c>
      <c r="G46" s="29">
        <v>14538.505375999999</v>
      </c>
      <c r="H46" s="27" t="str">
        <f t="shared" si="10"/>
        <v>N/A</v>
      </c>
      <c r="I46" s="8">
        <v>6.9530000000000003</v>
      </c>
      <c r="J46" s="8">
        <v>66.900000000000006</v>
      </c>
      <c r="K46" s="28" t="s">
        <v>734</v>
      </c>
      <c r="L46" s="105" t="str">
        <f t="shared" si="11"/>
        <v>No</v>
      </c>
    </row>
    <row r="47" spans="1:12" x14ac:dyDescent="0.2">
      <c r="A47" s="168" t="s">
        <v>1280</v>
      </c>
      <c r="B47" s="22" t="s">
        <v>213</v>
      </c>
      <c r="C47" s="29">
        <v>15439.840276000001</v>
      </c>
      <c r="D47" s="27" t="str">
        <f t="shared" si="8"/>
        <v>N/A</v>
      </c>
      <c r="E47" s="29">
        <v>10647.54192</v>
      </c>
      <c r="F47" s="27" t="str">
        <f t="shared" si="9"/>
        <v>N/A</v>
      </c>
      <c r="G47" s="29">
        <v>8860.9085159999995</v>
      </c>
      <c r="H47" s="27" t="str">
        <f t="shared" si="10"/>
        <v>N/A</v>
      </c>
      <c r="I47" s="8">
        <v>-31</v>
      </c>
      <c r="J47" s="8">
        <v>-16.8</v>
      </c>
      <c r="K47" s="28" t="s">
        <v>734</v>
      </c>
      <c r="L47" s="105" t="str">
        <f t="shared" si="11"/>
        <v>Yes</v>
      </c>
    </row>
    <row r="48" spans="1:12" x14ac:dyDescent="0.2">
      <c r="A48" s="168" t="s">
        <v>1281</v>
      </c>
      <c r="B48" s="22" t="s">
        <v>213</v>
      </c>
      <c r="C48" s="29">
        <v>4833.484273</v>
      </c>
      <c r="D48" s="27" t="str">
        <f t="shared" si="8"/>
        <v>N/A</v>
      </c>
      <c r="E48" s="29">
        <v>4316.9654996999998</v>
      </c>
      <c r="F48" s="27" t="str">
        <f t="shared" si="9"/>
        <v>N/A</v>
      </c>
      <c r="G48" s="29">
        <v>3783.8410853</v>
      </c>
      <c r="H48" s="27" t="str">
        <f t="shared" si="10"/>
        <v>N/A</v>
      </c>
      <c r="I48" s="8">
        <v>-10.7</v>
      </c>
      <c r="J48" s="8">
        <v>-12.3</v>
      </c>
      <c r="K48" s="28" t="s">
        <v>734</v>
      </c>
      <c r="L48" s="105" t="str">
        <f t="shared" si="11"/>
        <v>Yes</v>
      </c>
    </row>
    <row r="49" spans="1:12" x14ac:dyDescent="0.2">
      <c r="A49" s="168" t="s">
        <v>1282</v>
      </c>
      <c r="B49" s="22" t="s">
        <v>213</v>
      </c>
      <c r="C49" s="29">
        <v>9080.0540540999991</v>
      </c>
      <c r="D49" s="27" t="str">
        <f t="shared" si="8"/>
        <v>N/A</v>
      </c>
      <c r="E49" s="29">
        <v>3883.8630705</v>
      </c>
      <c r="F49" s="27" t="str">
        <f t="shared" si="9"/>
        <v>N/A</v>
      </c>
      <c r="G49" s="29">
        <v>1402.0396601</v>
      </c>
      <c r="H49" s="27" t="str">
        <f t="shared" si="10"/>
        <v>N/A</v>
      </c>
      <c r="I49" s="8">
        <v>-57.2</v>
      </c>
      <c r="J49" s="8">
        <v>-63.9</v>
      </c>
      <c r="K49" s="28" t="s">
        <v>734</v>
      </c>
      <c r="L49" s="105" t="str">
        <f t="shared" si="11"/>
        <v>No</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23862.530374999998</v>
      </c>
      <c r="D51" s="27" t="str">
        <f t="shared" si="8"/>
        <v>N/A</v>
      </c>
      <c r="E51" s="29">
        <v>29975.794211</v>
      </c>
      <c r="F51" s="27" t="str">
        <f t="shared" si="9"/>
        <v>N/A</v>
      </c>
      <c r="G51" s="29">
        <v>18645.217690000001</v>
      </c>
      <c r="H51" s="27" t="str">
        <f t="shared" si="10"/>
        <v>N/A</v>
      </c>
      <c r="I51" s="8">
        <v>25.62</v>
      </c>
      <c r="J51" s="8">
        <v>-37.799999999999997</v>
      </c>
      <c r="K51" s="28" t="s">
        <v>734</v>
      </c>
      <c r="L51" s="105" t="str">
        <f t="shared" si="11"/>
        <v>No</v>
      </c>
    </row>
    <row r="52" spans="1:12" x14ac:dyDescent="0.2">
      <c r="A52" s="168" t="s">
        <v>1285</v>
      </c>
      <c r="B52" s="22" t="s">
        <v>213</v>
      </c>
      <c r="C52" s="29">
        <v>23924.833051000001</v>
      </c>
      <c r="D52" s="27" t="str">
        <f t="shared" si="8"/>
        <v>N/A</v>
      </c>
      <c r="E52" s="29">
        <v>31838.441685999998</v>
      </c>
      <c r="F52" s="27" t="str">
        <f t="shared" si="9"/>
        <v>N/A</v>
      </c>
      <c r="G52" s="29">
        <v>31437.082234000001</v>
      </c>
      <c r="H52" s="27" t="str">
        <f t="shared" si="10"/>
        <v>N/A</v>
      </c>
      <c r="I52" s="8">
        <v>33.08</v>
      </c>
      <c r="J52" s="8">
        <v>-1.26</v>
      </c>
      <c r="K52" s="28" t="s">
        <v>734</v>
      </c>
      <c r="L52" s="105" t="str">
        <f t="shared" si="11"/>
        <v>Yes</v>
      </c>
    </row>
    <row r="53" spans="1:12" x14ac:dyDescent="0.2">
      <c r="A53" s="168" t="s">
        <v>1286</v>
      </c>
      <c r="B53" s="22" t="s">
        <v>213</v>
      </c>
      <c r="C53" s="29">
        <v>28558.024278000001</v>
      </c>
      <c r="D53" s="27" t="str">
        <f t="shared" si="8"/>
        <v>N/A</v>
      </c>
      <c r="E53" s="29">
        <v>31489.057245</v>
      </c>
      <c r="F53" s="27" t="str">
        <f t="shared" si="9"/>
        <v>N/A</v>
      </c>
      <c r="G53" s="29">
        <v>9793.7599308999997</v>
      </c>
      <c r="H53" s="27" t="str">
        <f t="shared" si="10"/>
        <v>N/A</v>
      </c>
      <c r="I53" s="8">
        <v>10.26</v>
      </c>
      <c r="J53" s="8">
        <v>-68.900000000000006</v>
      </c>
      <c r="K53" s="28" t="s">
        <v>734</v>
      </c>
      <c r="L53" s="105" t="str">
        <f t="shared" si="11"/>
        <v>No</v>
      </c>
    </row>
    <row r="54" spans="1:12" x14ac:dyDescent="0.2">
      <c r="A54" s="168" t="s">
        <v>1287</v>
      </c>
      <c r="B54" s="22" t="s">
        <v>213</v>
      </c>
      <c r="C54" s="29">
        <v>13261.336055</v>
      </c>
      <c r="D54" s="27" t="str">
        <f t="shared" si="8"/>
        <v>N/A</v>
      </c>
      <c r="E54" s="29">
        <v>14364.620145000001</v>
      </c>
      <c r="F54" s="27" t="str">
        <f t="shared" si="9"/>
        <v>N/A</v>
      </c>
      <c r="G54" s="29">
        <v>7875.9102401999999</v>
      </c>
      <c r="H54" s="27" t="str">
        <f t="shared" si="10"/>
        <v>N/A</v>
      </c>
      <c r="I54" s="8">
        <v>8.32</v>
      </c>
      <c r="J54" s="8">
        <v>-45.2</v>
      </c>
      <c r="K54" s="28" t="s">
        <v>734</v>
      </c>
      <c r="L54" s="105" t="str">
        <f t="shared" si="11"/>
        <v>No</v>
      </c>
    </row>
    <row r="55" spans="1:12" x14ac:dyDescent="0.2">
      <c r="A55" s="168" t="s">
        <v>1663</v>
      </c>
      <c r="B55" s="22" t="s">
        <v>213</v>
      </c>
      <c r="C55" s="29">
        <v>17787.649595999999</v>
      </c>
      <c r="D55" s="27" t="str">
        <f t="shared" si="8"/>
        <v>N/A</v>
      </c>
      <c r="E55" s="29">
        <v>19314.615000000002</v>
      </c>
      <c r="F55" s="27" t="str">
        <f t="shared" si="9"/>
        <v>N/A</v>
      </c>
      <c r="G55" s="29">
        <v>12795.083333</v>
      </c>
      <c r="H55" s="27" t="str">
        <f t="shared" si="10"/>
        <v>N/A</v>
      </c>
      <c r="I55" s="8">
        <v>8.5839999999999996</v>
      </c>
      <c r="J55" s="8">
        <v>-33.799999999999997</v>
      </c>
      <c r="K55" s="28" t="s">
        <v>734</v>
      </c>
      <c r="L55" s="105" t="str">
        <f t="shared" si="11"/>
        <v>No</v>
      </c>
    </row>
    <row r="56" spans="1:12" x14ac:dyDescent="0.2">
      <c r="A56" s="168" t="s">
        <v>1288</v>
      </c>
      <c r="B56" s="22" t="s">
        <v>213</v>
      </c>
      <c r="C56" s="29" t="s">
        <v>1750</v>
      </c>
      <c r="D56" s="27" t="str">
        <f t="shared" si="8"/>
        <v>N/A</v>
      </c>
      <c r="E56" s="29" t="s">
        <v>1750</v>
      </c>
      <c r="F56" s="27" t="str">
        <f t="shared" si="9"/>
        <v>N/A</v>
      </c>
      <c r="G56" s="29" t="s">
        <v>1750</v>
      </c>
      <c r="H56" s="27" t="str">
        <f t="shared" si="10"/>
        <v>N/A</v>
      </c>
      <c r="I56" s="8" t="s">
        <v>1750</v>
      </c>
      <c r="J56" s="8" t="s">
        <v>1750</v>
      </c>
      <c r="K56" s="28" t="s">
        <v>734</v>
      </c>
      <c r="L56" s="105" t="str">
        <f t="shared" si="11"/>
        <v>N/A</v>
      </c>
    </row>
    <row r="57" spans="1:12" x14ac:dyDescent="0.2">
      <c r="A57" s="168" t="s">
        <v>1664</v>
      </c>
      <c r="B57" s="22" t="s">
        <v>213</v>
      </c>
      <c r="C57" s="29">
        <v>1171.8992137</v>
      </c>
      <c r="D57" s="27" t="str">
        <f t="shared" si="8"/>
        <v>N/A</v>
      </c>
      <c r="E57" s="29">
        <v>1229.2687808000001</v>
      </c>
      <c r="F57" s="27" t="str">
        <f t="shared" si="9"/>
        <v>N/A</v>
      </c>
      <c r="G57" s="29">
        <v>697.10090473000002</v>
      </c>
      <c r="H57" s="27" t="str">
        <f t="shared" si="10"/>
        <v>N/A</v>
      </c>
      <c r="I57" s="8">
        <v>4.8949999999999996</v>
      </c>
      <c r="J57" s="8">
        <v>-43.3</v>
      </c>
      <c r="K57" s="28" t="s">
        <v>734</v>
      </c>
      <c r="L57" s="105" t="str">
        <f t="shared" si="11"/>
        <v>No</v>
      </c>
    </row>
    <row r="58" spans="1:12" x14ac:dyDescent="0.2">
      <c r="A58" s="168" t="s">
        <v>1289</v>
      </c>
      <c r="B58" s="22" t="s">
        <v>213</v>
      </c>
      <c r="C58" s="29">
        <v>1083.1658792999999</v>
      </c>
      <c r="D58" s="27" t="str">
        <f t="shared" si="8"/>
        <v>N/A</v>
      </c>
      <c r="E58" s="29">
        <v>1520.8731115000001</v>
      </c>
      <c r="F58" s="27" t="str">
        <f t="shared" si="9"/>
        <v>N/A</v>
      </c>
      <c r="G58" s="29">
        <v>1314.4339152</v>
      </c>
      <c r="H58" s="27" t="str">
        <f t="shared" si="10"/>
        <v>N/A</v>
      </c>
      <c r="I58" s="8">
        <v>40.409999999999997</v>
      </c>
      <c r="J58" s="8">
        <v>-13.6</v>
      </c>
      <c r="K58" s="28" t="s">
        <v>734</v>
      </c>
      <c r="L58" s="105" t="str">
        <f t="shared" si="11"/>
        <v>Yes</v>
      </c>
    </row>
    <row r="59" spans="1:12" ht="12" customHeight="1" x14ac:dyDescent="0.2">
      <c r="A59" s="168" t="s">
        <v>1665</v>
      </c>
      <c r="B59" s="22" t="s">
        <v>213</v>
      </c>
      <c r="C59" s="29" t="s">
        <v>1750</v>
      </c>
      <c r="D59" s="27" t="str">
        <f t="shared" si="8"/>
        <v>N/A</v>
      </c>
      <c r="E59" s="29" t="s">
        <v>1750</v>
      </c>
      <c r="F59" s="27" t="str">
        <f t="shared" si="9"/>
        <v>N/A</v>
      </c>
      <c r="G59" s="29" t="s">
        <v>1750</v>
      </c>
      <c r="H59" s="27" t="str">
        <f t="shared" si="10"/>
        <v>N/A</v>
      </c>
      <c r="I59" s="8" t="s">
        <v>1750</v>
      </c>
      <c r="J59" s="8" t="s">
        <v>1750</v>
      </c>
      <c r="K59" s="28" t="s">
        <v>734</v>
      </c>
      <c r="L59" s="105" t="str">
        <f t="shared" si="11"/>
        <v>N/A</v>
      </c>
    </row>
    <row r="60" spans="1:12" x14ac:dyDescent="0.2">
      <c r="A60" s="168" t="s">
        <v>1666</v>
      </c>
      <c r="B60" s="22" t="s">
        <v>213</v>
      </c>
      <c r="C60" s="29">
        <v>546.49503689000005</v>
      </c>
      <c r="D60" s="27" t="str">
        <f t="shared" si="8"/>
        <v>N/A</v>
      </c>
      <c r="E60" s="29">
        <v>875.90379842000004</v>
      </c>
      <c r="F60" s="27" t="str">
        <f t="shared" si="9"/>
        <v>N/A</v>
      </c>
      <c r="G60" s="29">
        <v>660.70461347000003</v>
      </c>
      <c r="H60" s="27" t="str">
        <f t="shared" si="10"/>
        <v>N/A</v>
      </c>
      <c r="I60" s="8">
        <v>60.28</v>
      </c>
      <c r="J60" s="8">
        <v>-24.6</v>
      </c>
      <c r="K60" s="28" t="s">
        <v>734</v>
      </c>
      <c r="L60" s="105" t="str">
        <f t="shared" si="11"/>
        <v>Yes</v>
      </c>
    </row>
    <row r="61" spans="1:12" x14ac:dyDescent="0.2">
      <c r="A61" s="104" t="s">
        <v>1667</v>
      </c>
      <c r="B61" s="22" t="s">
        <v>213</v>
      </c>
      <c r="C61" s="29">
        <v>515.98717887999999</v>
      </c>
      <c r="D61" s="27" t="str">
        <f t="shared" si="8"/>
        <v>N/A</v>
      </c>
      <c r="E61" s="29">
        <v>463.11984038000003</v>
      </c>
      <c r="F61" s="27" t="str">
        <f t="shared" si="9"/>
        <v>N/A</v>
      </c>
      <c r="G61" s="29">
        <v>665.19058198000005</v>
      </c>
      <c r="H61" s="27" t="str">
        <f t="shared" si="10"/>
        <v>N/A</v>
      </c>
      <c r="I61" s="8">
        <v>-10.199999999999999</v>
      </c>
      <c r="J61" s="8">
        <v>43.63</v>
      </c>
      <c r="K61" s="28" t="s">
        <v>734</v>
      </c>
      <c r="L61" s="105" t="str">
        <f t="shared" si="11"/>
        <v>No</v>
      </c>
    </row>
    <row r="62" spans="1:12" x14ac:dyDescent="0.2">
      <c r="A62" s="104" t="s">
        <v>1668</v>
      </c>
      <c r="B62" s="22" t="s">
        <v>213</v>
      </c>
      <c r="C62" s="29">
        <v>525.46388301000002</v>
      </c>
      <c r="D62" s="27" t="str">
        <f t="shared" si="8"/>
        <v>N/A</v>
      </c>
      <c r="E62" s="29">
        <v>672.65731817999995</v>
      </c>
      <c r="F62" s="27" t="str">
        <f t="shared" si="9"/>
        <v>N/A</v>
      </c>
      <c r="G62" s="29">
        <v>595.40300614</v>
      </c>
      <c r="H62" s="27" t="str">
        <f t="shared" si="10"/>
        <v>N/A</v>
      </c>
      <c r="I62" s="8">
        <v>28.01</v>
      </c>
      <c r="J62" s="8">
        <v>-11.5</v>
      </c>
      <c r="K62" s="28" t="s">
        <v>734</v>
      </c>
      <c r="L62" s="105" t="str">
        <f t="shared" si="11"/>
        <v>Yes</v>
      </c>
    </row>
    <row r="63" spans="1:12" x14ac:dyDescent="0.2">
      <c r="A63" s="104" t="s">
        <v>1669</v>
      </c>
      <c r="B63" s="22" t="s">
        <v>213</v>
      </c>
      <c r="C63" s="29">
        <v>5208.2362474000001</v>
      </c>
      <c r="D63" s="27" t="str">
        <f t="shared" si="8"/>
        <v>N/A</v>
      </c>
      <c r="E63" s="29">
        <v>5296.3147183999999</v>
      </c>
      <c r="F63" s="27" t="str">
        <f t="shared" si="9"/>
        <v>N/A</v>
      </c>
      <c r="G63" s="29">
        <v>2543.2055280999998</v>
      </c>
      <c r="H63" s="27" t="str">
        <f t="shared" si="10"/>
        <v>N/A</v>
      </c>
      <c r="I63" s="8">
        <v>1.6910000000000001</v>
      </c>
      <c r="J63" s="8">
        <v>-52</v>
      </c>
      <c r="K63" s="28" t="s">
        <v>734</v>
      </c>
      <c r="L63" s="105" t="str">
        <f t="shared" si="11"/>
        <v>No</v>
      </c>
    </row>
    <row r="64" spans="1:12" x14ac:dyDescent="0.2">
      <c r="A64" s="104" t="s">
        <v>1670</v>
      </c>
      <c r="B64" s="22" t="s">
        <v>213</v>
      </c>
      <c r="C64" s="29" t="s">
        <v>1750</v>
      </c>
      <c r="D64" s="27" t="str">
        <f t="shared" si="8"/>
        <v>N/A</v>
      </c>
      <c r="E64" s="29" t="s">
        <v>1750</v>
      </c>
      <c r="F64" s="27" t="str">
        <f t="shared" si="9"/>
        <v>N/A</v>
      </c>
      <c r="G64" s="29" t="s">
        <v>1750</v>
      </c>
      <c r="H64" s="27" t="str">
        <f t="shared" si="10"/>
        <v>N/A</v>
      </c>
      <c r="I64" s="8" t="s">
        <v>1750</v>
      </c>
      <c r="J64" s="8" t="s">
        <v>1750</v>
      </c>
      <c r="K64" s="28" t="s">
        <v>734</v>
      </c>
      <c r="L64" s="105" t="str">
        <f t="shared" si="11"/>
        <v>N/A</v>
      </c>
    </row>
    <row r="65" spans="1:12" x14ac:dyDescent="0.2">
      <c r="A65" s="104" t="s">
        <v>1671</v>
      </c>
      <c r="B65" s="22" t="s">
        <v>213</v>
      </c>
      <c r="C65" s="29">
        <v>1668.2335410000001</v>
      </c>
      <c r="D65" s="27" t="str">
        <f t="shared" si="8"/>
        <v>N/A</v>
      </c>
      <c r="E65" s="29">
        <v>1420.2345674000001</v>
      </c>
      <c r="F65" s="27" t="str">
        <f t="shared" si="9"/>
        <v>N/A</v>
      </c>
      <c r="G65" s="29">
        <v>1028.562087</v>
      </c>
      <c r="H65" s="27" t="str">
        <f t="shared" si="10"/>
        <v>N/A</v>
      </c>
      <c r="I65" s="8">
        <v>-14.9</v>
      </c>
      <c r="J65" s="8">
        <v>-27.6</v>
      </c>
      <c r="K65" s="28" t="s">
        <v>734</v>
      </c>
      <c r="L65" s="105" t="str">
        <f t="shared" si="11"/>
        <v>Yes</v>
      </c>
    </row>
    <row r="66" spans="1:12" x14ac:dyDescent="0.2">
      <c r="A66" s="104" t="s">
        <v>1672</v>
      </c>
      <c r="B66" s="22" t="s">
        <v>213</v>
      </c>
      <c r="C66" s="29">
        <v>1631.6209409000001</v>
      </c>
      <c r="D66" s="27" t="str">
        <f t="shared" si="8"/>
        <v>N/A</v>
      </c>
      <c r="E66" s="29">
        <v>2138.9792524</v>
      </c>
      <c r="F66" s="27" t="str">
        <f t="shared" si="9"/>
        <v>N/A</v>
      </c>
      <c r="G66" s="29">
        <v>1056.5917813000001</v>
      </c>
      <c r="H66" s="27" t="str">
        <f t="shared" si="10"/>
        <v>N/A</v>
      </c>
      <c r="I66" s="8">
        <v>31.1</v>
      </c>
      <c r="J66" s="8">
        <v>-50.6</v>
      </c>
      <c r="K66" s="28" t="s">
        <v>734</v>
      </c>
      <c r="L66" s="105" t="str">
        <f t="shared" si="11"/>
        <v>No</v>
      </c>
    </row>
    <row r="67" spans="1:12" x14ac:dyDescent="0.2">
      <c r="A67" s="104" t="s">
        <v>1673</v>
      </c>
      <c r="B67" s="22" t="s">
        <v>213</v>
      </c>
      <c r="C67" s="29" t="s">
        <v>1750</v>
      </c>
      <c r="D67" s="27" t="str">
        <f t="shared" si="8"/>
        <v>N/A</v>
      </c>
      <c r="E67" s="29" t="s">
        <v>1750</v>
      </c>
      <c r="F67" s="27" t="str">
        <f t="shared" si="9"/>
        <v>N/A</v>
      </c>
      <c r="G67" s="29" t="s">
        <v>1750</v>
      </c>
      <c r="H67" s="27" t="str">
        <f t="shared" si="10"/>
        <v>N/A</v>
      </c>
      <c r="I67" s="8" t="s">
        <v>1750</v>
      </c>
      <c r="J67" s="8" t="s">
        <v>1750</v>
      </c>
      <c r="K67" s="28" t="s">
        <v>734</v>
      </c>
      <c r="L67" s="105" t="str">
        <f t="shared" si="11"/>
        <v>N/A</v>
      </c>
    </row>
    <row r="68" spans="1:12" x14ac:dyDescent="0.2">
      <c r="A68" s="128" t="s">
        <v>1674</v>
      </c>
      <c r="B68" s="22" t="s">
        <v>213</v>
      </c>
      <c r="C68" s="29">
        <v>889.08844071999999</v>
      </c>
      <c r="D68" s="27" t="str">
        <f t="shared" si="8"/>
        <v>N/A</v>
      </c>
      <c r="E68" s="29">
        <v>797.02498834999994</v>
      </c>
      <c r="F68" s="27" t="str">
        <f t="shared" si="9"/>
        <v>N/A</v>
      </c>
      <c r="G68" s="29">
        <v>183.41587490000001</v>
      </c>
      <c r="H68" s="27" t="str">
        <f t="shared" si="10"/>
        <v>N/A</v>
      </c>
      <c r="I68" s="8">
        <v>-10.4</v>
      </c>
      <c r="J68" s="8">
        <v>-77</v>
      </c>
      <c r="K68" s="28" t="s">
        <v>734</v>
      </c>
      <c r="L68" s="105" t="str">
        <f t="shared" si="11"/>
        <v>No</v>
      </c>
    </row>
    <row r="69" spans="1:12" x14ac:dyDescent="0.2">
      <c r="A69" s="128" t="s">
        <v>1675</v>
      </c>
      <c r="B69" s="22" t="s">
        <v>213</v>
      </c>
      <c r="C69" s="29">
        <v>4005.9858611</v>
      </c>
      <c r="D69" s="27" t="str">
        <f t="shared" si="8"/>
        <v>N/A</v>
      </c>
      <c r="E69" s="29">
        <v>3720.4009981999998</v>
      </c>
      <c r="F69" s="27" t="str">
        <f t="shared" si="9"/>
        <v>N/A</v>
      </c>
      <c r="G69" s="29">
        <v>1010.3586994</v>
      </c>
      <c r="H69" s="27" t="str">
        <f t="shared" si="10"/>
        <v>N/A</v>
      </c>
      <c r="I69" s="8">
        <v>-7.13</v>
      </c>
      <c r="J69" s="8">
        <v>-72.8</v>
      </c>
      <c r="K69" s="28" t="s">
        <v>734</v>
      </c>
      <c r="L69" s="105" t="str">
        <f t="shared" si="11"/>
        <v>No</v>
      </c>
    </row>
    <row r="70" spans="1:12" x14ac:dyDescent="0.2">
      <c r="A70" s="168" t="s">
        <v>1676</v>
      </c>
      <c r="B70" s="22" t="s">
        <v>213</v>
      </c>
      <c r="C70" s="29">
        <v>2938.3621363000002</v>
      </c>
      <c r="D70" s="27" t="str">
        <f t="shared" si="8"/>
        <v>N/A</v>
      </c>
      <c r="E70" s="29">
        <v>1434.3478694</v>
      </c>
      <c r="F70" s="27" t="str">
        <f t="shared" si="9"/>
        <v>N/A</v>
      </c>
      <c r="G70" s="29">
        <v>1188.5354423000001</v>
      </c>
      <c r="H70" s="27" t="str">
        <f t="shared" si="10"/>
        <v>N/A</v>
      </c>
      <c r="I70" s="8">
        <v>-51.2</v>
      </c>
      <c r="J70" s="8">
        <v>-17.100000000000001</v>
      </c>
      <c r="K70" s="28" t="s">
        <v>734</v>
      </c>
      <c r="L70" s="105" t="str">
        <f t="shared" si="11"/>
        <v>Yes</v>
      </c>
    </row>
    <row r="71" spans="1:12" x14ac:dyDescent="0.2">
      <c r="A71" s="168" t="s">
        <v>1677</v>
      </c>
      <c r="B71" s="22" t="s">
        <v>213</v>
      </c>
      <c r="C71" s="29" t="s">
        <v>1750</v>
      </c>
      <c r="D71" s="27" t="str">
        <f t="shared" si="8"/>
        <v>N/A</v>
      </c>
      <c r="E71" s="29" t="s">
        <v>1750</v>
      </c>
      <c r="F71" s="27" t="str">
        <f t="shared" si="9"/>
        <v>N/A</v>
      </c>
      <c r="G71" s="29" t="s">
        <v>1750</v>
      </c>
      <c r="H71" s="27" t="str">
        <f t="shared" si="10"/>
        <v>N/A</v>
      </c>
      <c r="I71" s="8" t="s">
        <v>1750</v>
      </c>
      <c r="J71" s="8" t="s">
        <v>1750</v>
      </c>
      <c r="K71" s="28" t="s">
        <v>734</v>
      </c>
      <c r="L71" s="105" t="str">
        <f t="shared" si="11"/>
        <v>N/A</v>
      </c>
    </row>
    <row r="72" spans="1:12" x14ac:dyDescent="0.2">
      <c r="A72" s="168" t="s">
        <v>1596</v>
      </c>
      <c r="B72" s="22" t="s">
        <v>213</v>
      </c>
      <c r="C72" s="29">
        <v>1261072773</v>
      </c>
      <c r="D72" s="27" t="str">
        <f t="shared" ref="D72:D135" si="12">IF($B72="N/A","N/A",IF(C72&gt;10,"No",IF(C72&lt;-10,"No","Yes")))</f>
        <v>N/A</v>
      </c>
      <c r="E72" s="29">
        <v>1492382401</v>
      </c>
      <c r="F72" s="27" t="str">
        <f t="shared" ref="F72:F135" si="13">IF($B72="N/A","N/A",IF(E72&gt;10,"No",IF(E72&lt;-10,"No","Yes")))</f>
        <v>N/A</v>
      </c>
      <c r="G72" s="29">
        <v>1451623890</v>
      </c>
      <c r="H72" s="27" t="str">
        <f t="shared" ref="H72:H135" si="14">IF($B72="N/A","N/A",IF(G72&gt;10,"No",IF(G72&lt;-10,"No","Yes")))</f>
        <v>N/A</v>
      </c>
      <c r="I72" s="8">
        <v>18.34</v>
      </c>
      <c r="J72" s="8">
        <v>-2.73</v>
      </c>
      <c r="K72" s="28" t="s">
        <v>734</v>
      </c>
      <c r="L72" s="105" t="str">
        <f t="shared" ref="L72:L132" si="15">IF(J72="Div by 0", "N/A", IF(K72="N/A","N/A", IF(J72&gt;VALUE(MID(K72,1,2)), "No", IF(J72&lt;-1*VALUE(MID(K72,1,2)), "No", "Yes"))))</f>
        <v>Yes</v>
      </c>
    </row>
    <row r="73" spans="1:12" x14ac:dyDescent="0.2">
      <c r="A73" s="168" t="s">
        <v>1597</v>
      </c>
      <c r="B73" s="22" t="s">
        <v>213</v>
      </c>
      <c r="C73" s="23">
        <v>87789</v>
      </c>
      <c r="D73" s="27" t="str">
        <f t="shared" si="12"/>
        <v>N/A</v>
      </c>
      <c r="E73" s="23">
        <v>104307</v>
      </c>
      <c r="F73" s="27" t="str">
        <f t="shared" si="13"/>
        <v>N/A</v>
      </c>
      <c r="G73" s="23">
        <v>95295</v>
      </c>
      <c r="H73" s="27" t="str">
        <f t="shared" si="14"/>
        <v>N/A</v>
      </c>
      <c r="I73" s="8">
        <v>18.82</v>
      </c>
      <c r="J73" s="8">
        <v>-8.64</v>
      </c>
      <c r="K73" s="28" t="s">
        <v>734</v>
      </c>
      <c r="L73" s="105" t="str">
        <f t="shared" si="15"/>
        <v>Yes</v>
      </c>
    </row>
    <row r="74" spans="1:12" x14ac:dyDescent="0.2">
      <c r="A74" s="168" t="s">
        <v>1290</v>
      </c>
      <c r="B74" s="22" t="s">
        <v>213</v>
      </c>
      <c r="C74" s="29">
        <v>14364.815329999999</v>
      </c>
      <c r="D74" s="27" t="str">
        <f t="shared" si="12"/>
        <v>N/A</v>
      </c>
      <c r="E74" s="29">
        <v>14307.595856</v>
      </c>
      <c r="F74" s="27" t="str">
        <f t="shared" si="13"/>
        <v>N/A</v>
      </c>
      <c r="G74" s="29">
        <v>15232.949157999999</v>
      </c>
      <c r="H74" s="27" t="str">
        <f t="shared" si="14"/>
        <v>N/A</v>
      </c>
      <c r="I74" s="8">
        <v>-0.39800000000000002</v>
      </c>
      <c r="J74" s="8">
        <v>6.468</v>
      </c>
      <c r="K74" s="28" t="s">
        <v>734</v>
      </c>
      <c r="L74" s="105" t="str">
        <f t="shared" si="15"/>
        <v>Yes</v>
      </c>
    </row>
    <row r="75" spans="1:12" ht="25.5" x14ac:dyDescent="0.2">
      <c r="A75" s="168" t="s">
        <v>1291</v>
      </c>
      <c r="B75" s="22" t="s">
        <v>213</v>
      </c>
      <c r="C75" s="23">
        <v>8.4181731196000005</v>
      </c>
      <c r="D75" s="27" t="str">
        <f t="shared" si="12"/>
        <v>N/A</v>
      </c>
      <c r="E75" s="23">
        <v>7.3318665094000002</v>
      </c>
      <c r="F75" s="27" t="str">
        <f t="shared" si="13"/>
        <v>N/A</v>
      </c>
      <c r="G75" s="23">
        <v>3.9725274149000001</v>
      </c>
      <c r="H75" s="27" t="str">
        <f t="shared" si="14"/>
        <v>N/A</v>
      </c>
      <c r="I75" s="8">
        <v>-12.9</v>
      </c>
      <c r="J75" s="8">
        <v>-45.8</v>
      </c>
      <c r="K75" s="28" t="s">
        <v>734</v>
      </c>
      <c r="L75" s="105" t="str">
        <f t="shared" si="15"/>
        <v>No</v>
      </c>
    </row>
    <row r="76" spans="1:12" ht="25.5" x14ac:dyDescent="0.2">
      <c r="A76" s="168" t="s">
        <v>545</v>
      </c>
      <c r="B76" s="22" t="s">
        <v>213</v>
      </c>
      <c r="C76" s="29">
        <v>182999</v>
      </c>
      <c r="D76" s="27" t="str">
        <f t="shared" si="12"/>
        <v>N/A</v>
      </c>
      <c r="E76" s="29">
        <v>243728</v>
      </c>
      <c r="F76" s="27" t="str">
        <f t="shared" si="13"/>
        <v>N/A</v>
      </c>
      <c r="G76" s="29">
        <v>11574086</v>
      </c>
      <c r="H76" s="27" t="str">
        <f t="shared" si="14"/>
        <v>N/A</v>
      </c>
      <c r="I76" s="8">
        <v>33.19</v>
      </c>
      <c r="J76" s="8">
        <v>4649</v>
      </c>
      <c r="K76" s="28" t="s">
        <v>734</v>
      </c>
      <c r="L76" s="105" t="str">
        <f t="shared" si="15"/>
        <v>No</v>
      </c>
    </row>
    <row r="77" spans="1:12" x14ac:dyDescent="0.2">
      <c r="A77" s="168" t="s">
        <v>546</v>
      </c>
      <c r="B77" s="22" t="s">
        <v>213</v>
      </c>
      <c r="C77" s="23">
        <v>18</v>
      </c>
      <c r="D77" s="27" t="str">
        <f t="shared" si="12"/>
        <v>N/A</v>
      </c>
      <c r="E77" s="23">
        <v>19</v>
      </c>
      <c r="F77" s="27" t="str">
        <f t="shared" si="13"/>
        <v>N/A</v>
      </c>
      <c r="G77" s="23">
        <v>1664</v>
      </c>
      <c r="H77" s="27" t="str">
        <f t="shared" si="14"/>
        <v>N/A</v>
      </c>
      <c r="I77" s="8">
        <v>5.556</v>
      </c>
      <c r="J77" s="8">
        <v>8658</v>
      </c>
      <c r="K77" s="28" t="s">
        <v>734</v>
      </c>
      <c r="L77" s="105" t="str">
        <f t="shared" si="15"/>
        <v>No</v>
      </c>
    </row>
    <row r="78" spans="1:12" x14ac:dyDescent="0.2">
      <c r="A78" s="168" t="s">
        <v>1292</v>
      </c>
      <c r="B78" s="22" t="s">
        <v>213</v>
      </c>
      <c r="C78" s="29">
        <v>10166.611111</v>
      </c>
      <c r="D78" s="27" t="str">
        <f t="shared" si="12"/>
        <v>N/A</v>
      </c>
      <c r="E78" s="29">
        <v>12827.789473999999</v>
      </c>
      <c r="F78" s="27" t="str">
        <f t="shared" si="13"/>
        <v>N/A</v>
      </c>
      <c r="G78" s="29">
        <v>6955.5805288000001</v>
      </c>
      <c r="H78" s="27" t="str">
        <f t="shared" si="14"/>
        <v>N/A</v>
      </c>
      <c r="I78" s="8">
        <v>26.18</v>
      </c>
      <c r="J78" s="8">
        <v>-45.8</v>
      </c>
      <c r="K78" s="28" t="s">
        <v>734</v>
      </c>
      <c r="L78" s="105" t="str">
        <f t="shared" si="15"/>
        <v>No</v>
      </c>
    </row>
    <row r="79" spans="1:12" ht="25.5" x14ac:dyDescent="0.2">
      <c r="A79" s="168" t="s">
        <v>547</v>
      </c>
      <c r="B79" s="22" t="s">
        <v>213</v>
      </c>
      <c r="C79" s="29">
        <v>5317688</v>
      </c>
      <c r="D79" s="27" t="str">
        <f t="shared" si="12"/>
        <v>N/A</v>
      </c>
      <c r="E79" s="29">
        <v>11733161</v>
      </c>
      <c r="F79" s="27" t="str">
        <f t="shared" si="13"/>
        <v>N/A</v>
      </c>
      <c r="G79" s="29">
        <v>12838527</v>
      </c>
      <c r="H79" s="27" t="str">
        <f t="shared" si="14"/>
        <v>N/A</v>
      </c>
      <c r="I79" s="8">
        <v>120.6</v>
      </c>
      <c r="J79" s="8">
        <v>9.4209999999999994</v>
      </c>
      <c r="K79" s="28" t="s">
        <v>734</v>
      </c>
      <c r="L79" s="105" t="str">
        <f t="shared" si="15"/>
        <v>Yes</v>
      </c>
    </row>
    <row r="80" spans="1:12" x14ac:dyDescent="0.2">
      <c r="A80" s="168" t="s">
        <v>548</v>
      </c>
      <c r="B80" s="22" t="s">
        <v>213</v>
      </c>
      <c r="C80" s="23">
        <v>957</v>
      </c>
      <c r="D80" s="27" t="str">
        <f t="shared" si="12"/>
        <v>N/A</v>
      </c>
      <c r="E80" s="23">
        <v>1819</v>
      </c>
      <c r="F80" s="27" t="str">
        <f t="shared" si="13"/>
        <v>N/A</v>
      </c>
      <c r="G80" s="23">
        <v>1750</v>
      </c>
      <c r="H80" s="27" t="str">
        <f t="shared" si="14"/>
        <v>N/A</v>
      </c>
      <c r="I80" s="8">
        <v>90.07</v>
      </c>
      <c r="J80" s="8">
        <v>-3.79</v>
      </c>
      <c r="K80" s="28" t="s">
        <v>734</v>
      </c>
      <c r="L80" s="105" t="str">
        <f t="shared" si="15"/>
        <v>Yes</v>
      </c>
    </row>
    <row r="81" spans="1:12" ht="25.5" x14ac:dyDescent="0.2">
      <c r="A81" s="168" t="s">
        <v>1293</v>
      </c>
      <c r="B81" s="22" t="s">
        <v>213</v>
      </c>
      <c r="C81" s="29">
        <v>5556.6227795000004</v>
      </c>
      <c r="D81" s="27" t="str">
        <f t="shared" si="12"/>
        <v>N/A</v>
      </c>
      <c r="E81" s="29">
        <v>6450.3358988</v>
      </c>
      <c r="F81" s="27" t="str">
        <f t="shared" si="13"/>
        <v>N/A</v>
      </c>
      <c r="G81" s="29">
        <v>7336.3011428999998</v>
      </c>
      <c r="H81" s="27" t="str">
        <f t="shared" si="14"/>
        <v>N/A</v>
      </c>
      <c r="I81" s="8">
        <v>16.079999999999998</v>
      </c>
      <c r="J81" s="8">
        <v>13.74</v>
      </c>
      <c r="K81" s="28" t="s">
        <v>734</v>
      </c>
      <c r="L81" s="105" t="str">
        <f t="shared" si="15"/>
        <v>Yes</v>
      </c>
    </row>
    <row r="82" spans="1:12" ht="25.5" x14ac:dyDescent="0.2">
      <c r="A82" s="168" t="s">
        <v>549</v>
      </c>
      <c r="B82" s="22" t="s">
        <v>213</v>
      </c>
      <c r="C82" s="29">
        <v>188202819</v>
      </c>
      <c r="D82" s="27" t="str">
        <f t="shared" si="12"/>
        <v>N/A</v>
      </c>
      <c r="E82" s="29">
        <v>182202368</v>
      </c>
      <c r="F82" s="27" t="str">
        <f t="shared" si="13"/>
        <v>N/A</v>
      </c>
      <c r="G82" s="29">
        <v>263528608</v>
      </c>
      <c r="H82" s="27" t="str">
        <f t="shared" si="14"/>
        <v>N/A</v>
      </c>
      <c r="I82" s="8">
        <v>-3.19</v>
      </c>
      <c r="J82" s="8">
        <v>44.64</v>
      </c>
      <c r="K82" s="28" t="s">
        <v>734</v>
      </c>
      <c r="L82" s="105" t="str">
        <f t="shared" si="15"/>
        <v>No</v>
      </c>
    </row>
    <row r="83" spans="1:12" x14ac:dyDescent="0.2">
      <c r="A83" s="168" t="s">
        <v>550</v>
      </c>
      <c r="B83" s="22" t="s">
        <v>213</v>
      </c>
      <c r="C83" s="23">
        <v>2435</v>
      </c>
      <c r="D83" s="27" t="str">
        <f t="shared" si="12"/>
        <v>N/A</v>
      </c>
      <c r="E83" s="23">
        <v>2363</v>
      </c>
      <c r="F83" s="27" t="str">
        <f t="shared" si="13"/>
        <v>N/A</v>
      </c>
      <c r="G83" s="23">
        <v>2259</v>
      </c>
      <c r="H83" s="27" t="str">
        <f t="shared" si="14"/>
        <v>N/A</v>
      </c>
      <c r="I83" s="8">
        <v>-2.96</v>
      </c>
      <c r="J83" s="8">
        <v>-4.4000000000000004</v>
      </c>
      <c r="K83" s="28" t="s">
        <v>734</v>
      </c>
      <c r="L83" s="105" t="str">
        <f t="shared" si="15"/>
        <v>Yes</v>
      </c>
    </row>
    <row r="84" spans="1:12" x14ac:dyDescent="0.2">
      <c r="A84" s="168" t="s">
        <v>1294</v>
      </c>
      <c r="B84" s="22" t="s">
        <v>213</v>
      </c>
      <c r="C84" s="29">
        <v>77290.685421000002</v>
      </c>
      <c r="D84" s="27" t="str">
        <f t="shared" si="12"/>
        <v>N/A</v>
      </c>
      <c r="E84" s="29">
        <v>77106.376640000002</v>
      </c>
      <c r="F84" s="27" t="str">
        <f t="shared" si="13"/>
        <v>N/A</v>
      </c>
      <c r="G84" s="29">
        <v>116657.19699</v>
      </c>
      <c r="H84" s="27" t="str">
        <f t="shared" si="14"/>
        <v>N/A</v>
      </c>
      <c r="I84" s="8">
        <v>-0.23799999999999999</v>
      </c>
      <c r="J84" s="8">
        <v>51.29</v>
      </c>
      <c r="K84" s="28" t="s">
        <v>734</v>
      </c>
      <c r="L84" s="105" t="str">
        <f t="shared" si="15"/>
        <v>No</v>
      </c>
    </row>
    <row r="85" spans="1:12" x14ac:dyDescent="0.2">
      <c r="A85" s="168" t="s">
        <v>551</v>
      </c>
      <c r="B85" s="22" t="s">
        <v>213</v>
      </c>
      <c r="C85" s="29">
        <v>707077487</v>
      </c>
      <c r="D85" s="27" t="str">
        <f t="shared" si="12"/>
        <v>N/A</v>
      </c>
      <c r="E85" s="29">
        <v>620779142</v>
      </c>
      <c r="F85" s="27" t="str">
        <f t="shared" si="13"/>
        <v>N/A</v>
      </c>
      <c r="G85" s="29">
        <v>587795052</v>
      </c>
      <c r="H85" s="27" t="str">
        <f t="shared" si="14"/>
        <v>N/A</v>
      </c>
      <c r="I85" s="8">
        <v>-12.2</v>
      </c>
      <c r="J85" s="8">
        <v>-5.31</v>
      </c>
      <c r="K85" s="28" t="s">
        <v>734</v>
      </c>
      <c r="L85" s="105" t="str">
        <f t="shared" si="15"/>
        <v>Yes</v>
      </c>
    </row>
    <row r="86" spans="1:12" x14ac:dyDescent="0.2">
      <c r="A86" s="168" t="s">
        <v>552</v>
      </c>
      <c r="B86" s="22" t="s">
        <v>213</v>
      </c>
      <c r="C86" s="23">
        <v>10628</v>
      </c>
      <c r="D86" s="27" t="str">
        <f t="shared" si="12"/>
        <v>N/A</v>
      </c>
      <c r="E86" s="23">
        <v>10903</v>
      </c>
      <c r="F86" s="27" t="str">
        <f t="shared" si="13"/>
        <v>N/A</v>
      </c>
      <c r="G86" s="23">
        <v>7899</v>
      </c>
      <c r="H86" s="27" t="str">
        <f t="shared" si="14"/>
        <v>N/A</v>
      </c>
      <c r="I86" s="8">
        <v>2.5880000000000001</v>
      </c>
      <c r="J86" s="8">
        <v>-27.6</v>
      </c>
      <c r="K86" s="28" t="s">
        <v>734</v>
      </c>
      <c r="L86" s="105" t="str">
        <f t="shared" si="15"/>
        <v>Yes</v>
      </c>
    </row>
    <row r="87" spans="1:12" x14ac:dyDescent="0.2">
      <c r="A87" s="168" t="s">
        <v>1295</v>
      </c>
      <c r="B87" s="22" t="s">
        <v>213</v>
      </c>
      <c r="C87" s="29">
        <v>66529.684513</v>
      </c>
      <c r="D87" s="27" t="str">
        <f t="shared" si="12"/>
        <v>N/A</v>
      </c>
      <c r="E87" s="29">
        <v>56936.544254</v>
      </c>
      <c r="F87" s="27" t="str">
        <f t="shared" si="13"/>
        <v>N/A</v>
      </c>
      <c r="G87" s="29">
        <v>74413.856438000003</v>
      </c>
      <c r="H87" s="27" t="str">
        <f t="shared" si="14"/>
        <v>N/A</v>
      </c>
      <c r="I87" s="8">
        <v>-14.4</v>
      </c>
      <c r="J87" s="8">
        <v>30.7</v>
      </c>
      <c r="K87" s="28" t="s">
        <v>734</v>
      </c>
      <c r="L87" s="105" t="str">
        <f t="shared" si="15"/>
        <v>No</v>
      </c>
    </row>
    <row r="88" spans="1:12" ht="25.5" x14ac:dyDescent="0.2">
      <c r="A88" s="168" t="s">
        <v>553</v>
      </c>
      <c r="B88" s="22" t="s">
        <v>213</v>
      </c>
      <c r="C88" s="29">
        <v>197016376</v>
      </c>
      <c r="D88" s="27" t="str">
        <f t="shared" si="12"/>
        <v>N/A</v>
      </c>
      <c r="E88" s="29">
        <v>254565320</v>
      </c>
      <c r="F88" s="27" t="str">
        <f t="shared" si="13"/>
        <v>N/A</v>
      </c>
      <c r="G88" s="29">
        <v>340930908</v>
      </c>
      <c r="H88" s="27" t="str">
        <f t="shared" si="14"/>
        <v>N/A</v>
      </c>
      <c r="I88" s="8">
        <v>29.21</v>
      </c>
      <c r="J88" s="8">
        <v>33.93</v>
      </c>
      <c r="K88" s="28" t="s">
        <v>734</v>
      </c>
      <c r="L88" s="105" t="str">
        <f t="shared" si="15"/>
        <v>No</v>
      </c>
    </row>
    <row r="89" spans="1:12" x14ac:dyDescent="0.2">
      <c r="A89" s="168" t="s">
        <v>554</v>
      </c>
      <c r="B89" s="22" t="s">
        <v>213</v>
      </c>
      <c r="C89" s="23">
        <v>348710</v>
      </c>
      <c r="D89" s="27" t="str">
        <f t="shared" si="12"/>
        <v>N/A</v>
      </c>
      <c r="E89" s="23">
        <v>436505</v>
      </c>
      <c r="F89" s="27" t="str">
        <f t="shared" si="13"/>
        <v>N/A</v>
      </c>
      <c r="G89" s="23">
        <v>563492</v>
      </c>
      <c r="H89" s="27" t="str">
        <f t="shared" si="14"/>
        <v>N/A</v>
      </c>
      <c r="I89" s="8">
        <v>25.18</v>
      </c>
      <c r="J89" s="8">
        <v>29.09</v>
      </c>
      <c r="K89" s="28" t="s">
        <v>734</v>
      </c>
      <c r="L89" s="105" t="str">
        <f t="shared" si="15"/>
        <v>Yes</v>
      </c>
    </row>
    <row r="90" spans="1:12" x14ac:dyDescent="0.2">
      <c r="A90" s="168" t="s">
        <v>1296</v>
      </c>
      <c r="B90" s="22" t="s">
        <v>213</v>
      </c>
      <c r="C90" s="29">
        <v>564.98630953999998</v>
      </c>
      <c r="D90" s="27" t="str">
        <f t="shared" si="12"/>
        <v>N/A</v>
      </c>
      <c r="E90" s="29">
        <v>583.18992909999997</v>
      </c>
      <c r="F90" s="27" t="str">
        <f t="shared" si="13"/>
        <v>N/A</v>
      </c>
      <c r="G90" s="29">
        <v>605.03238378000003</v>
      </c>
      <c r="H90" s="27" t="str">
        <f t="shared" si="14"/>
        <v>N/A</v>
      </c>
      <c r="I90" s="8">
        <v>3.222</v>
      </c>
      <c r="J90" s="8">
        <v>3.7450000000000001</v>
      </c>
      <c r="K90" s="28" t="s">
        <v>734</v>
      </c>
      <c r="L90" s="105" t="str">
        <f t="shared" si="15"/>
        <v>Yes</v>
      </c>
    </row>
    <row r="91" spans="1:12" ht="25.5" x14ac:dyDescent="0.2">
      <c r="A91" s="168" t="s">
        <v>555</v>
      </c>
      <c r="B91" s="22" t="s">
        <v>213</v>
      </c>
      <c r="C91" s="29">
        <v>11379364</v>
      </c>
      <c r="D91" s="27" t="str">
        <f t="shared" si="12"/>
        <v>N/A</v>
      </c>
      <c r="E91" s="29">
        <v>34771838</v>
      </c>
      <c r="F91" s="27" t="str">
        <f t="shared" si="13"/>
        <v>N/A</v>
      </c>
      <c r="G91" s="29">
        <v>26140715</v>
      </c>
      <c r="H91" s="27" t="str">
        <f t="shared" si="14"/>
        <v>N/A</v>
      </c>
      <c r="I91" s="8">
        <v>205.6</v>
      </c>
      <c r="J91" s="8">
        <v>-24.8</v>
      </c>
      <c r="K91" s="28" t="s">
        <v>734</v>
      </c>
      <c r="L91" s="105" t="str">
        <f t="shared" si="15"/>
        <v>Yes</v>
      </c>
    </row>
    <row r="92" spans="1:12" x14ac:dyDescent="0.2">
      <c r="A92" s="168" t="s">
        <v>556</v>
      </c>
      <c r="B92" s="22" t="s">
        <v>213</v>
      </c>
      <c r="C92" s="23">
        <v>60328</v>
      </c>
      <c r="D92" s="27" t="str">
        <f t="shared" si="12"/>
        <v>N/A</v>
      </c>
      <c r="E92" s="23">
        <v>141273</v>
      </c>
      <c r="F92" s="27" t="str">
        <f t="shared" si="13"/>
        <v>N/A</v>
      </c>
      <c r="G92" s="23">
        <v>125011</v>
      </c>
      <c r="H92" s="27" t="str">
        <f t="shared" si="14"/>
        <v>N/A</v>
      </c>
      <c r="I92" s="8">
        <v>134.19999999999999</v>
      </c>
      <c r="J92" s="8">
        <v>-11.5</v>
      </c>
      <c r="K92" s="28" t="s">
        <v>734</v>
      </c>
      <c r="L92" s="105" t="str">
        <f t="shared" si="15"/>
        <v>Yes</v>
      </c>
    </row>
    <row r="93" spans="1:12" x14ac:dyDescent="0.2">
      <c r="A93" s="168" t="s">
        <v>1297</v>
      </c>
      <c r="B93" s="22" t="s">
        <v>213</v>
      </c>
      <c r="C93" s="29">
        <v>188.62491711999999</v>
      </c>
      <c r="D93" s="27" t="str">
        <f t="shared" si="12"/>
        <v>N/A</v>
      </c>
      <c r="E93" s="29">
        <v>246.13222626000001</v>
      </c>
      <c r="F93" s="27" t="str">
        <f t="shared" si="13"/>
        <v>N/A</v>
      </c>
      <c r="G93" s="29">
        <v>209.10731856000001</v>
      </c>
      <c r="H93" s="27" t="str">
        <f t="shared" si="14"/>
        <v>N/A</v>
      </c>
      <c r="I93" s="8">
        <v>30.49</v>
      </c>
      <c r="J93" s="8">
        <v>-15</v>
      </c>
      <c r="K93" s="28" t="s">
        <v>734</v>
      </c>
      <c r="L93" s="105" t="str">
        <f t="shared" si="15"/>
        <v>Yes</v>
      </c>
    </row>
    <row r="94" spans="1:12" ht="25.5" x14ac:dyDescent="0.2">
      <c r="A94" s="168" t="s">
        <v>557</v>
      </c>
      <c r="B94" s="22" t="s">
        <v>213</v>
      </c>
      <c r="C94" s="29">
        <v>2496199</v>
      </c>
      <c r="D94" s="27" t="str">
        <f t="shared" si="12"/>
        <v>N/A</v>
      </c>
      <c r="E94" s="29">
        <v>2311679</v>
      </c>
      <c r="F94" s="27" t="str">
        <f t="shared" si="13"/>
        <v>N/A</v>
      </c>
      <c r="G94" s="29">
        <v>2205053</v>
      </c>
      <c r="H94" s="27" t="str">
        <f t="shared" si="14"/>
        <v>N/A</v>
      </c>
      <c r="I94" s="8">
        <v>-7.39</v>
      </c>
      <c r="J94" s="8">
        <v>-4.6100000000000003</v>
      </c>
      <c r="K94" s="28" t="s">
        <v>734</v>
      </c>
      <c r="L94" s="105" t="str">
        <f t="shared" si="15"/>
        <v>Yes</v>
      </c>
    </row>
    <row r="95" spans="1:12" x14ac:dyDescent="0.2">
      <c r="A95" s="168" t="s">
        <v>558</v>
      </c>
      <c r="B95" s="22" t="s">
        <v>213</v>
      </c>
      <c r="C95" s="23">
        <v>44750</v>
      </c>
      <c r="D95" s="27" t="str">
        <f t="shared" si="12"/>
        <v>N/A</v>
      </c>
      <c r="E95" s="23">
        <v>42331</v>
      </c>
      <c r="F95" s="27" t="str">
        <f t="shared" si="13"/>
        <v>N/A</v>
      </c>
      <c r="G95" s="23">
        <v>42692</v>
      </c>
      <c r="H95" s="27" t="str">
        <f t="shared" si="14"/>
        <v>N/A</v>
      </c>
      <c r="I95" s="8">
        <v>-5.41</v>
      </c>
      <c r="J95" s="8">
        <v>0.8528</v>
      </c>
      <c r="K95" s="28" t="s">
        <v>734</v>
      </c>
      <c r="L95" s="105" t="str">
        <f t="shared" si="15"/>
        <v>Yes</v>
      </c>
    </row>
    <row r="96" spans="1:12" ht="25.5" x14ac:dyDescent="0.2">
      <c r="A96" s="168" t="s">
        <v>1298</v>
      </c>
      <c r="B96" s="22" t="s">
        <v>213</v>
      </c>
      <c r="C96" s="29">
        <v>55.780983239999998</v>
      </c>
      <c r="D96" s="27" t="str">
        <f t="shared" si="12"/>
        <v>N/A</v>
      </c>
      <c r="E96" s="29">
        <v>54.609600528999998</v>
      </c>
      <c r="F96" s="27" t="str">
        <f t="shared" si="13"/>
        <v>N/A</v>
      </c>
      <c r="G96" s="29">
        <v>51.650262343999998</v>
      </c>
      <c r="H96" s="27" t="str">
        <f t="shared" si="14"/>
        <v>N/A</v>
      </c>
      <c r="I96" s="8">
        <v>-2.1</v>
      </c>
      <c r="J96" s="8">
        <v>-5.42</v>
      </c>
      <c r="K96" s="28" t="s">
        <v>734</v>
      </c>
      <c r="L96" s="105" t="str">
        <f t="shared" si="15"/>
        <v>Yes</v>
      </c>
    </row>
    <row r="97" spans="1:12" ht="25.5" x14ac:dyDescent="0.2">
      <c r="A97" s="168" t="s">
        <v>559</v>
      </c>
      <c r="B97" s="22" t="s">
        <v>213</v>
      </c>
      <c r="C97" s="29">
        <v>99679757</v>
      </c>
      <c r="D97" s="27" t="str">
        <f t="shared" si="12"/>
        <v>N/A</v>
      </c>
      <c r="E97" s="29">
        <v>118819292</v>
      </c>
      <c r="F97" s="27" t="str">
        <f t="shared" si="13"/>
        <v>N/A</v>
      </c>
      <c r="G97" s="29">
        <v>142766992</v>
      </c>
      <c r="H97" s="27" t="str">
        <f t="shared" si="14"/>
        <v>N/A</v>
      </c>
      <c r="I97" s="8">
        <v>19.2</v>
      </c>
      <c r="J97" s="8">
        <v>20.149999999999999</v>
      </c>
      <c r="K97" s="28" t="s">
        <v>734</v>
      </c>
      <c r="L97" s="105" t="str">
        <f t="shared" si="15"/>
        <v>Yes</v>
      </c>
    </row>
    <row r="98" spans="1:12" x14ac:dyDescent="0.2">
      <c r="A98" s="168" t="s">
        <v>560</v>
      </c>
      <c r="B98" s="22" t="s">
        <v>213</v>
      </c>
      <c r="C98" s="23">
        <v>221158</v>
      </c>
      <c r="D98" s="27" t="str">
        <f t="shared" si="12"/>
        <v>N/A</v>
      </c>
      <c r="E98" s="23">
        <v>311670</v>
      </c>
      <c r="F98" s="27" t="str">
        <f t="shared" si="13"/>
        <v>N/A</v>
      </c>
      <c r="G98" s="23">
        <v>369970</v>
      </c>
      <c r="H98" s="27" t="str">
        <f t="shared" si="14"/>
        <v>N/A</v>
      </c>
      <c r="I98" s="8">
        <v>40.93</v>
      </c>
      <c r="J98" s="8">
        <v>18.71</v>
      </c>
      <c r="K98" s="28" t="s">
        <v>734</v>
      </c>
      <c r="L98" s="105" t="str">
        <f t="shared" si="15"/>
        <v>Yes</v>
      </c>
    </row>
    <row r="99" spans="1:12" x14ac:dyDescent="0.2">
      <c r="A99" s="168" t="s">
        <v>1299</v>
      </c>
      <c r="B99" s="22" t="s">
        <v>213</v>
      </c>
      <c r="C99" s="29">
        <v>450.71739208999998</v>
      </c>
      <c r="D99" s="27" t="str">
        <f t="shared" si="12"/>
        <v>N/A</v>
      </c>
      <c r="E99" s="29">
        <v>381.23429268000001</v>
      </c>
      <c r="F99" s="27" t="str">
        <f t="shared" si="13"/>
        <v>N/A</v>
      </c>
      <c r="G99" s="29">
        <v>385.88802335000003</v>
      </c>
      <c r="H99" s="27" t="str">
        <f t="shared" si="14"/>
        <v>N/A</v>
      </c>
      <c r="I99" s="8">
        <v>-15.4</v>
      </c>
      <c r="J99" s="8">
        <v>1.2210000000000001</v>
      </c>
      <c r="K99" s="28" t="s">
        <v>734</v>
      </c>
      <c r="L99" s="105" t="str">
        <f t="shared" si="15"/>
        <v>Yes</v>
      </c>
    </row>
    <row r="100" spans="1:12" x14ac:dyDescent="0.2">
      <c r="A100" s="168" t="s">
        <v>561</v>
      </c>
      <c r="B100" s="22" t="s">
        <v>213</v>
      </c>
      <c r="C100" s="29">
        <v>274228342</v>
      </c>
      <c r="D100" s="27" t="str">
        <f t="shared" si="12"/>
        <v>N/A</v>
      </c>
      <c r="E100" s="29">
        <v>324282169</v>
      </c>
      <c r="F100" s="27" t="str">
        <f t="shared" si="13"/>
        <v>N/A</v>
      </c>
      <c r="G100" s="29">
        <v>228230480</v>
      </c>
      <c r="H100" s="27" t="str">
        <f t="shared" si="14"/>
        <v>N/A</v>
      </c>
      <c r="I100" s="8">
        <v>18.25</v>
      </c>
      <c r="J100" s="8">
        <v>-29.6</v>
      </c>
      <c r="K100" s="28" t="s">
        <v>734</v>
      </c>
      <c r="L100" s="105" t="str">
        <f t="shared" si="15"/>
        <v>Yes</v>
      </c>
    </row>
    <row r="101" spans="1:12" x14ac:dyDescent="0.2">
      <c r="A101" s="168" t="s">
        <v>562</v>
      </c>
      <c r="B101" s="22" t="s">
        <v>213</v>
      </c>
      <c r="C101" s="23">
        <v>289941</v>
      </c>
      <c r="D101" s="27" t="str">
        <f t="shared" si="12"/>
        <v>N/A</v>
      </c>
      <c r="E101" s="23">
        <v>330242</v>
      </c>
      <c r="F101" s="27" t="str">
        <f t="shared" si="13"/>
        <v>N/A</v>
      </c>
      <c r="G101" s="23">
        <v>337038</v>
      </c>
      <c r="H101" s="27" t="str">
        <f t="shared" si="14"/>
        <v>N/A</v>
      </c>
      <c r="I101" s="8">
        <v>13.9</v>
      </c>
      <c r="J101" s="8">
        <v>2.0579999999999998</v>
      </c>
      <c r="K101" s="28" t="s">
        <v>734</v>
      </c>
      <c r="L101" s="105" t="str">
        <f t="shared" si="15"/>
        <v>Yes</v>
      </c>
    </row>
    <row r="102" spans="1:12" x14ac:dyDescent="0.2">
      <c r="A102" s="168" t="s">
        <v>1300</v>
      </c>
      <c r="B102" s="22" t="s">
        <v>213</v>
      </c>
      <c r="C102" s="29">
        <v>945.80739530000005</v>
      </c>
      <c r="D102" s="27" t="str">
        <f t="shared" si="12"/>
        <v>N/A</v>
      </c>
      <c r="E102" s="29">
        <v>981.95314041999995</v>
      </c>
      <c r="F102" s="27" t="str">
        <f t="shared" si="13"/>
        <v>N/A</v>
      </c>
      <c r="G102" s="29">
        <v>677.16542347999996</v>
      </c>
      <c r="H102" s="27" t="str">
        <f t="shared" si="14"/>
        <v>N/A</v>
      </c>
      <c r="I102" s="8">
        <v>3.8220000000000001</v>
      </c>
      <c r="J102" s="8">
        <v>-31</v>
      </c>
      <c r="K102" s="28" t="s">
        <v>734</v>
      </c>
      <c r="L102" s="105" t="str">
        <f t="shared" si="15"/>
        <v>No</v>
      </c>
    </row>
    <row r="103" spans="1:12" ht="25.5" x14ac:dyDescent="0.2">
      <c r="A103" s="168" t="s">
        <v>563</v>
      </c>
      <c r="B103" s="22" t="s">
        <v>213</v>
      </c>
      <c r="C103" s="29">
        <v>120286487</v>
      </c>
      <c r="D103" s="27" t="str">
        <f t="shared" si="12"/>
        <v>N/A</v>
      </c>
      <c r="E103" s="29">
        <v>125714488</v>
      </c>
      <c r="F103" s="27" t="str">
        <f t="shared" si="13"/>
        <v>N/A</v>
      </c>
      <c r="G103" s="29">
        <v>112442334</v>
      </c>
      <c r="H103" s="27" t="str">
        <f t="shared" si="14"/>
        <v>N/A</v>
      </c>
      <c r="I103" s="8">
        <v>4.5129999999999999</v>
      </c>
      <c r="J103" s="8">
        <v>-10.6</v>
      </c>
      <c r="K103" s="28" t="s">
        <v>734</v>
      </c>
      <c r="L103" s="105" t="str">
        <f t="shared" si="15"/>
        <v>Yes</v>
      </c>
    </row>
    <row r="104" spans="1:12" x14ac:dyDescent="0.2">
      <c r="A104" s="168" t="s">
        <v>564</v>
      </c>
      <c r="B104" s="22" t="s">
        <v>213</v>
      </c>
      <c r="C104" s="23">
        <v>6723</v>
      </c>
      <c r="D104" s="27" t="str">
        <f t="shared" si="12"/>
        <v>N/A</v>
      </c>
      <c r="E104" s="23">
        <v>6414</v>
      </c>
      <c r="F104" s="27" t="str">
        <f t="shared" si="13"/>
        <v>N/A</v>
      </c>
      <c r="G104" s="23">
        <v>13162</v>
      </c>
      <c r="H104" s="27" t="str">
        <f t="shared" si="14"/>
        <v>N/A</v>
      </c>
      <c r="I104" s="8">
        <v>-4.5999999999999996</v>
      </c>
      <c r="J104" s="8">
        <v>105.2</v>
      </c>
      <c r="K104" s="28" t="s">
        <v>734</v>
      </c>
      <c r="L104" s="105" t="str">
        <f t="shared" si="15"/>
        <v>No</v>
      </c>
    </row>
    <row r="105" spans="1:12" ht="25.5" x14ac:dyDescent="0.2">
      <c r="A105" s="168" t="s">
        <v>1301</v>
      </c>
      <c r="B105" s="22" t="s">
        <v>213</v>
      </c>
      <c r="C105" s="29">
        <v>17891.787445999998</v>
      </c>
      <c r="D105" s="27" t="str">
        <f t="shared" si="12"/>
        <v>N/A</v>
      </c>
      <c r="E105" s="29">
        <v>19600.013719999999</v>
      </c>
      <c r="F105" s="27" t="str">
        <f t="shared" si="13"/>
        <v>N/A</v>
      </c>
      <c r="G105" s="29">
        <v>8542.9519830000008</v>
      </c>
      <c r="H105" s="27" t="str">
        <f t="shared" si="14"/>
        <v>N/A</v>
      </c>
      <c r="I105" s="8">
        <v>9.548</v>
      </c>
      <c r="J105" s="8">
        <v>-56.4</v>
      </c>
      <c r="K105" s="28" t="s">
        <v>734</v>
      </c>
      <c r="L105" s="105" t="str">
        <f t="shared" si="15"/>
        <v>No</v>
      </c>
    </row>
    <row r="106" spans="1:12" ht="25.5" x14ac:dyDescent="0.2">
      <c r="A106" s="168" t="s">
        <v>565</v>
      </c>
      <c r="B106" s="22" t="s">
        <v>213</v>
      </c>
      <c r="C106" s="29">
        <v>113285045</v>
      </c>
      <c r="D106" s="27" t="str">
        <f t="shared" si="12"/>
        <v>N/A</v>
      </c>
      <c r="E106" s="29">
        <v>115671783</v>
      </c>
      <c r="F106" s="27" t="str">
        <f t="shared" si="13"/>
        <v>N/A</v>
      </c>
      <c r="G106" s="29">
        <v>127725745</v>
      </c>
      <c r="H106" s="27" t="str">
        <f t="shared" si="14"/>
        <v>N/A</v>
      </c>
      <c r="I106" s="8">
        <v>2.1070000000000002</v>
      </c>
      <c r="J106" s="8">
        <v>10.42</v>
      </c>
      <c r="K106" s="28" t="s">
        <v>734</v>
      </c>
      <c r="L106" s="105" t="str">
        <f t="shared" si="15"/>
        <v>Yes</v>
      </c>
    </row>
    <row r="107" spans="1:12" x14ac:dyDescent="0.2">
      <c r="A107" s="168" t="s">
        <v>566</v>
      </c>
      <c r="B107" s="22" t="s">
        <v>213</v>
      </c>
      <c r="C107" s="23">
        <v>381721</v>
      </c>
      <c r="D107" s="27" t="str">
        <f t="shared" si="12"/>
        <v>N/A</v>
      </c>
      <c r="E107" s="23">
        <v>448595</v>
      </c>
      <c r="F107" s="27" t="str">
        <f t="shared" si="13"/>
        <v>N/A</v>
      </c>
      <c r="G107" s="23">
        <v>496008</v>
      </c>
      <c r="H107" s="27" t="str">
        <f t="shared" si="14"/>
        <v>N/A</v>
      </c>
      <c r="I107" s="8">
        <v>17.52</v>
      </c>
      <c r="J107" s="8">
        <v>10.57</v>
      </c>
      <c r="K107" s="28" t="s">
        <v>734</v>
      </c>
      <c r="L107" s="105" t="str">
        <f t="shared" si="15"/>
        <v>Yes</v>
      </c>
    </row>
    <row r="108" spans="1:12" x14ac:dyDescent="0.2">
      <c r="A108" s="168" t="s">
        <v>1302</v>
      </c>
      <c r="B108" s="22" t="s">
        <v>213</v>
      </c>
      <c r="C108" s="29">
        <v>296.77446355000001</v>
      </c>
      <c r="D108" s="27" t="str">
        <f t="shared" si="12"/>
        <v>N/A</v>
      </c>
      <c r="E108" s="29">
        <v>257.85348254000002</v>
      </c>
      <c r="F108" s="27" t="str">
        <f t="shared" si="13"/>
        <v>N/A</v>
      </c>
      <c r="G108" s="29">
        <v>257.50742932000003</v>
      </c>
      <c r="H108" s="27" t="str">
        <f t="shared" si="14"/>
        <v>N/A</v>
      </c>
      <c r="I108" s="8">
        <v>-13.1</v>
      </c>
      <c r="J108" s="8">
        <v>-0.13400000000000001</v>
      </c>
      <c r="K108" s="28" t="s">
        <v>734</v>
      </c>
      <c r="L108" s="105" t="str">
        <f t="shared" si="15"/>
        <v>Yes</v>
      </c>
    </row>
    <row r="109" spans="1:12" x14ac:dyDescent="0.2">
      <c r="A109" s="168" t="s">
        <v>567</v>
      </c>
      <c r="B109" s="22" t="s">
        <v>213</v>
      </c>
      <c r="C109" s="29">
        <v>619253745</v>
      </c>
      <c r="D109" s="27" t="str">
        <f t="shared" si="12"/>
        <v>N/A</v>
      </c>
      <c r="E109" s="29">
        <v>606328398</v>
      </c>
      <c r="F109" s="27" t="str">
        <f t="shared" si="13"/>
        <v>N/A</v>
      </c>
      <c r="G109" s="29">
        <v>884142819</v>
      </c>
      <c r="H109" s="27" t="str">
        <f t="shared" si="14"/>
        <v>N/A</v>
      </c>
      <c r="I109" s="8">
        <v>-2.09</v>
      </c>
      <c r="J109" s="8">
        <v>45.82</v>
      </c>
      <c r="K109" s="28" t="s">
        <v>734</v>
      </c>
      <c r="L109" s="105" t="str">
        <f t="shared" si="15"/>
        <v>No</v>
      </c>
    </row>
    <row r="110" spans="1:12" x14ac:dyDescent="0.2">
      <c r="A110" s="168" t="s">
        <v>568</v>
      </c>
      <c r="B110" s="22" t="s">
        <v>213</v>
      </c>
      <c r="C110" s="23">
        <v>334399</v>
      </c>
      <c r="D110" s="27" t="str">
        <f t="shared" si="12"/>
        <v>N/A</v>
      </c>
      <c r="E110" s="23">
        <v>387189</v>
      </c>
      <c r="F110" s="27" t="str">
        <f t="shared" si="13"/>
        <v>N/A</v>
      </c>
      <c r="G110" s="23">
        <v>470881</v>
      </c>
      <c r="H110" s="27" t="str">
        <f t="shared" si="14"/>
        <v>N/A</v>
      </c>
      <c r="I110" s="8">
        <v>15.79</v>
      </c>
      <c r="J110" s="8">
        <v>21.62</v>
      </c>
      <c r="K110" s="28" t="s">
        <v>734</v>
      </c>
      <c r="L110" s="105" t="str">
        <f t="shared" si="15"/>
        <v>Yes</v>
      </c>
    </row>
    <row r="111" spans="1:12" x14ac:dyDescent="0.2">
      <c r="A111" s="168" t="s">
        <v>1303</v>
      </c>
      <c r="B111" s="22" t="s">
        <v>213</v>
      </c>
      <c r="C111" s="29">
        <v>1851.8408996000001</v>
      </c>
      <c r="D111" s="27" t="str">
        <f t="shared" si="12"/>
        <v>N/A</v>
      </c>
      <c r="E111" s="29">
        <v>1565.9752679000001</v>
      </c>
      <c r="F111" s="27" t="str">
        <f t="shared" si="13"/>
        <v>N/A</v>
      </c>
      <c r="G111" s="29">
        <v>1877.6353664999999</v>
      </c>
      <c r="H111" s="27" t="str">
        <f t="shared" si="14"/>
        <v>N/A</v>
      </c>
      <c r="I111" s="8">
        <v>-15.4</v>
      </c>
      <c r="J111" s="8">
        <v>19.899999999999999</v>
      </c>
      <c r="K111" s="28" t="s">
        <v>734</v>
      </c>
      <c r="L111" s="105" t="str">
        <f t="shared" si="15"/>
        <v>Yes</v>
      </c>
    </row>
    <row r="112" spans="1:12" ht="25.5" x14ac:dyDescent="0.2">
      <c r="A112" s="168" t="s">
        <v>569</v>
      </c>
      <c r="B112" s="22" t="s">
        <v>213</v>
      </c>
      <c r="C112" s="29">
        <v>137754575</v>
      </c>
      <c r="D112" s="27" t="str">
        <f t="shared" si="12"/>
        <v>N/A</v>
      </c>
      <c r="E112" s="29">
        <v>134970456</v>
      </c>
      <c r="F112" s="27" t="str">
        <f t="shared" si="13"/>
        <v>N/A</v>
      </c>
      <c r="G112" s="29">
        <v>101276177</v>
      </c>
      <c r="H112" s="27" t="str">
        <f t="shared" si="14"/>
        <v>N/A</v>
      </c>
      <c r="I112" s="8">
        <v>-2.02</v>
      </c>
      <c r="J112" s="8">
        <v>-25</v>
      </c>
      <c r="K112" s="28" t="s">
        <v>734</v>
      </c>
      <c r="L112" s="105" t="str">
        <f t="shared" si="15"/>
        <v>Yes</v>
      </c>
    </row>
    <row r="113" spans="1:12" x14ac:dyDescent="0.2">
      <c r="A113" s="168" t="s">
        <v>570</v>
      </c>
      <c r="B113" s="22" t="s">
        <v>213</v>
      </c>
      <c r="C113" s="23">
        <v>246158</v>
      </c>
      <c r="D113" s="27" t="str">
        <f t="shared" si="12"/>
        <v>N/A</v>
      </c>
      <c r="E113" s="23">
        <v>238462</v>
      </c>
      <c r="F113" s="27" t="str">
        <f t="shared" si="13"/>
        <v>N/A</v>
      </c>
      <c r="G113" s="23">
        <v>193126</v>
      </c>
      <c r="H113" s="27" t="str">
        <f t="shared" si="14"/>
        <v>N/A</v>
      </c>
      <c r="I113" s="8">
        <v>-3.13</v>
      </c>
      <c r="J113" s="8">
        <v>-19</v>
      </c>
      <c r="K113" s="28" t="s">
        <v>734</v>
      </c>
      <c r="L113" s="105" t="str">
        <f t="shared" si="15"/>
        <v>Yes</v>
      </c>
    </row>
    <row r="114" spans="1:12" ht="25.5" x14ac:dyDescent="0.2">
      <c r="A114" s="168" t="s">
        <v>1304</v>
      </c>
      <c r="B114" s="22" t="s">
        <v>213</v>
      </c>
      <c r="C114" s="29">
        <v>559.61851737999996</v>
      </c>
      <c r="D114" s="27" t="str">
        <f t="shared" si="12"/>
        <v>N/A</v>
      </c>
      <c r="E114" s="29">
        <v>566.00404257000002</v>
      </c>
      <c r="F114" s="27" t="str">
        <f t="shared" si="13"/>
        <v>N/A</v>
      </c>
      <c r="G114" s="29">
        <v>524.40467363000005</v>
      </c>
      <c r="H114" s="27" t="str">
        <f t="shared" si="14"/>
        <v>N/A</v>
      </c>
      <c r="I114" s="8">
        <v>1.141</v>
      </c>
      <c r="J114" s="8">
        <v>-7.35</v>
      </c>
      <c r="K114" s="28" t="s">
        <v>734</v>
      </c>
      <c r="L114" s="105" t="str">
        <f t="shared" si="15"/>
        <v>Yes</v>
      </c>
    </row>
    <row r="115" spans="1:12" ht="25.5" x14ac:dyDescent="0.2">
      <c r="A115" s="168" t="s">
        <v>571</v>
      </c>
      <c r="B115" s="22" t="s">
        <v>213</v>
      </c>
      <c r="C115" s="29">
        <v>31558392</v>
      </c>
      <c r="D115" s="27" t="str">
        <f t="shared" si="12"/>
        <v>N/A</v>
      </c>
      <c r="E115" s="29">
        <v>31194766</v>
      </c>
      <c r="F115" s="27" t="str">
        <f t="shared" si="13"/>
        <v>N/A</v>
      </c>
      <c r="G115" s="29">
        <v>30294746</v>
      </c>
      <c r="H115" s="27" t="str">
        <f t="shared" si="14"/>
        <v>N/A</v>
      </c>
      <c r="I115" s="8">
        <v>-1.1499999999999999</v>
      </c>
      <c r="J115" s="8">
        <v>-2.89</v>
      </c>
      <c r="K115" s="28" t="s">
        <v>734</v>
      </c>
      <c r="L115" s="105" t="str">
        <f t="shared" si="15"/>
        <v>Yes</v>
      </c>
    </row>
    <row r="116" spans="1:12" x14ac:dyDescent="0.2">
      <c r="A116" s="104" t="s">
        <v>572</v>
      </c>
      <c r="B116" s="22" t="s">
        <v>213</v>
      </c>
      <c r="C116" s="23">
        <v>36836</v>
      </c>
      <c r="D116" s="27" t="str">
        <f t="shared" si="12"/>
        <v>N/A</v>
      </c>
      <c r="E116" s="23">
        <v>48821</v>
      </c>
      <c r="F116" s="27" t="str">
        <f t="shared" si="13"/>
        <v>N/A</v>
      </c>
      <c r="G116" s="23">
        <v>50464</v>
      </c>
      <c r="H116" s="27" t="str">
        <f t="shared" si="14"/>
        <v>N/A</v>
      </c>
      <c r="I116" s="8">
        <v>32.54</v>
      </c>
      <c r="J116" s="8">
        <v>3.3650000000000002</v>
      </c>
      <c r="K116" s="28" t="s">
        <v>734</v>
      </c>
      <c r="L116" s="105" t="str">
        <f t="shared" si="15"/>
        <v>Yes</v>
      </c>
    </row>
    <row r="117" spans="1:12" ht="25.5" x14ac:dyDescent="0.2">
      <c r="A117" s="104" t="s">
        <v>1305</v>
      </c>
      <c r="B117" s="22" t="s">
        <v>213</v>
      </c>
      <c r="C117" s="29">
        <v>856.72689760000003</v>
      </c>
      <c r="D117" s="27" t="str">
        <f t="shared" si="12"/>
        <v>N/A</v>
      </c>
      <c r="E117" s="29">
        <v>638.96204502000001</v>
      </c>
      <c r="F117" s="27" t="str">
        <f t="shared" si="13"/>
        <v>N/A</v>
      </c>
      <c r="G117" s="29">
        <v>600.32391408000001</v>
      </c>
      <c r="H117" s="27" t="str">
        <f t="shared" si="14"/>
        <v>N/A</v>
      </c>
      <c r="I117" s="8">
        <v>-25.4</v>
      </c>
      <c r="J117" s="8">
        <v>-6.05</v>
      </c>
      <c r="K117" s="28" t="s">
        <v>734</v>
      </c>
      <c r="L117" s="105" t="str">
        <f t="shared" si="15"/>
        <v>Yes</v>
      </c>
    </row>
    <row r="118" spans="1:12" ht="25.5" x14ac:dyDescent="0.2">
      <c r="A118" s="137" t="s">
        <v>573</v>
      </c>
      <c r="B118" s="22" t="s">
        <v>213</v>
      </c>
      <c r="C118" s="29">
        <v>250481284</v>
      </c>
      <c r="D118" s="27" t="str">
        <f t="shared" si="12"/>
        <v>N/A</v>
      </c>
      <c r="E118" s="29">
        <v>221472685</v>
      </c>
      <c r="F118" s="27" t="str">
        <f t="shared" si="13"/>
        <v>N/A</v>
      </c>
      <c r="G118" s="29">
        <v>242315266</v>
      </c>
      <c r="H118" s="27" t="str">
        <f t="shared" si="14"/>
        <v>N/A</v>
      </c>
      <c r="I118" s="8">
        <v>-11.6</v>
      </c>
      <c r="J118" s="8">
        <v>9.4109999999999996</v>
      </c>
      <c r="K118" s="28" t="s">
        <v>734</v>
      </c>
      <c r="L118" s="105" t="str">
        <f t="shared" si="15"/>
        <v>Yes</v>
      </c>
    </row>
    <row r="119" spans="1:12" x14ac:dyDescent="0.2">
      <c r="A119" s="137" t="s">
        <v>574</v>
      </c>
      <c r="B119" s="22" t="s">
        <v>213</v>
      </c>
      <c r="C119" s="23">
        <v>19351</v>
      </c>
      <c r="D119" s="27" t="str">
        <f t="shared" si="12"/>
        <v>N/A</v>
      </c>
      <c r="E119" s="23">
        <v>16305</v>
      </c>
      <c r="F119" s="27" t="str">
        <f t="shared" si="13"/>
        <v>N/A</v>
      </c>
      <c r="G119" s="23">
        <v>16338</v>
      </c>
      <c r="H119" s="27" t="str">
        <f t="shared" si="14"/>
        <v>N/A</v>
      </c>
      <c r="I119" s="8">
        <v>-15.7</v>
      </c>
      <c r="J119" s="8">
        <v>0.2024</v>
      </c>
      <c r="K119" s="28" t="s">
        <v>734</v>
      </c>
      <c r="L119" s="105" t="str">
        <f t="shared" si="15"/>
        <v>Yes</v>
      </c>
    </row>
    <row r="120" spans="1:12" ht="25.5" x14ac:dyDescent="0.2">
      <c r="A120" s="137" t="s">
        <v>1306</v>
      </c>
      <c r="B120" s="22" t="s">
        <v>213</v>
      </c>
      <c r="C120" s="29">
        <v>12944.100253000001</v>
      </c>
      <c r="D120" s="27" t="str">
        <f t="shared" si="12"/>
        <v>N/A</v>
      </c>
      <c r="E120" s="29">
        <v>13583.114689</v>
      </c>
      <c r="F120" s="27" t="str">
        <f t="shared" si="13"/>
        <v>N/A</v>
      </c>
      <c r="G120" s="29">
        <v>14831.39099</v>
      </c>
      <c r="H120" s="27" t="str">
        <f t="shared" si="14"/>
        <v>N/A</v>
      </c>
      <c r="I120" s="8">
        <v>4.9370000000000003</v>
      </c>
      <c r="J120" s="8">
        <v>9.19</v>
      </c>
      <c r="K120" s="28" t="s">
        <v>734</v>
      </c>
      <c r="L120" s="105" t="str">
        <f t="shared" si="15"/>
        <v>Yes</v>
      </c>
    </row>
    <row r="121" spans="1:12" ht="25.5" x14ac:dyDescent="0.2">
      <c r="A121" s="137" t="s">
        <v>575</v>
      </c>
      <c r="B121" s="22" t="s">
        <v>213</v>
      </c>
      <c r="C121" s="29">
        <v>46511949</v>
      </c>
      <c r="D121" s="27" t="str">
        <f t="shared" si="12"/>
        <v>N/A</v>
      </c>
      <c r="E121" s="29">
        <v>42983159</v>
      </c>
      <c r="F121" s="27" t="str">
        <f t="shared" si="13"/>
        <v>N/A</v>
      </c>
      <c r="G121" s="29">
        <v>42362127</v>
      </c>
      <c r="H121" s="27" t="str">
        <f t="shared" si="14"/>
        <v>N/A</v>
      </c>
      <c r="I121" s="8">
        <v>-7.59</v>
      </c>
      <c r="J121" s="8">
        <v>-1.44</v>
      </c>
      <c r="K121" s="28" t="s">
        <v>734</v>
      </c>
      <c r="L121" s="105" t="str">
        <f t="shared" si="15"/>
        <v>Yes</v>
      </c>
    </row>
    <row r="122" spans="1:12" ht="25.5" x14ac:dyDescent="0.2">
      <c r="A122" s="137" t="s">
        <v>576</v>
      </c>
      <c r="B122" s="22" t="s">
        <v>213</v>
      </c>
      <c r="C122" s="23">
        <v>32245</v>
      </c>
      <c r="D122" s="27" t="str">
        <f t="shared" si="12"/>
        <v>N/A</v>
      </c>
      <c r="E122" s="23">
        <v>28306</v>
      </c>
      <c r="F122" s="27" t="str">
        <f t="shared" si="13"/>
        <v>N/A</v>
      </c>
      <c r="G122" s="23">
        <v>29349</v>
      </c>
      <c r="H122" s="27" t="str">
        <f t="shared" si="14"/>
        <v>N/A</v>
      </c>
      <c r="I122" s="8">
        <v>-12.2</v>
      </c>
      <c r="J122" s="8">
        <v>3.6850000000000001</v>
      </c>
      <c r="K122" s="28" t="s">
        <v>734</v>
      </c>
      <c r="L122" s="105" t="str">
        <f t="shared" si="15"/>
        <v>Yes</v>
      </c>
    </row>
    <row r="123" spans="1:12" ht="25.5" x14ac:dyDescent="0.2">
      <c r="A123" s="137" t="s">
        <v>1307</v>
      </c>
      <c r="B123" s="22" t="s">
        <v>213</v>
      </c>
      <c r="C123" s="29">
        <v>1442.4546131</v>
      </c>
      <c r="D123" s="27" t="str">
        <f t="shared" si="12"/>
        <v>N/A</v>
      </c>
      <c r="E123" s="29">
        <v>1518.5175933999999</v>
      </c>
      <c r="F123" s="27" t="str">
        <f t="shared" si="13"/>
        <v>N/A</v>
      </c>
      <c r="G123" s="29">
        <v>1443.3925176</v>
      </c>
      <c r="H123" s="27" t="str">
        <f t="shared" si="14"/>
        <v>N/A</v>
      </c>
      <c r="I123" s="8">
        <v>5.2729999999999997</v>
      </c>
      <c r="J123" s="8">
        <v>-4.95</v>
      </c>
      <c r="K123" s="28" t="s">
        <v>734</v>
      </c>
      <c r="L123" s="105" t="str">
        <f t="shared" si="15"/>
        <v>Yes</v>
      </c>
    </row>
    <row r="124" spans="1:12" ht="25.5" x14ac:dyDescent="0.2">
      <c r="A124" s="137" t="s">
        <v>577</v>
      </c>
      <c r="B124" s="22" t="s">
        <v>213</v>
      </c>
      <c r="C124" s="29">
        <v>3908853</v>
      </c>
      <c r="D124" s="27" t="str">
        <f t="shared" si="12"/>
        <v>N/A</v>
      </c>
      <c r="E124" s="29">
        <v>3719336</v>
      </c>
      <c r="F124" s="27" t="str">
        <f t="shared" si="13"/>
        <v>N/A</v>
      </c>
      <c r="G124" s="29">
        <v>29717447</v>
      </c>
      <c r="H124" s="27" t="str">
        <f t="shared" si="14"/>
        <v>N/A</v>
      </c>
      <c r="I124" s="8">
        <v>-4.8499999999999996</v>
      </c>
      <c r="J124" s="8">
        <v>699</v>
      </c>
      <c r="K124" s="28" t="s">
        <v>734</v>
      </c>
      <c r="L124" s="105" t="str">
        <f t="shared" si="15"/>
        <v>No</v>
      </c>
    </row>
    <row r="125" spans="1:12" x14ac:dyDescent="0.2">
      <c r="A125" s="128" t="s">
        <v>578</v>
      </c>
      <c r="B125" s="22" t="s">
        <v>213</v>
      </c>
      <c r="C125" s="23">
        <v>8661</v>
      </c>
      <c r="D125" s="27" t="str">
        <f t="shared" si="12"/>
        <v>N/A</v>
      </c>
      <c r="E125" s="23">
        <v>8569</v>
      </c>
      <c r="F125" s="27" t="str">
        <f t="shared" si="13"/>
        <v>N/A</v>
      </c>
      <c r="G125" s="23">
        <v>21914</v>
      </c>
      <c r="H125" s="27" t="str">
        <f t="shared" si="14"/>
        <v>N/A</v>
      </c>
      <c r="I125" s="8">
        <v>-1.06</v>
      </c>
      <c r="J125" s="8">
        <v>155.69999999999999</v>
      </c>
      <c r="K125" s="28" t="s">
        <v>734</v>
      </c>
      <c r="L125" s="105" t="str">
        <f t="shared" si="15"/>
        <v>No</v>
      </c>
    </row>
    <row r="126" spans="1:12" ht="25.5" x14ac:dyDescent="0.2">
      <c r="A126" s="128" t="s">
        <v>1308</v>
      </c>
      <c r="B126" s="22" t="s">
        <v>213</v>
      </c>
      <c r="C126" s="29">
        <v>451.31659162</v>
      </c>
      <c r="D126" s="27" t="str">
        <f t="shared" si="12"/>
        <v>N/A</v>
      </c>
      <c r="E126" s="29">
        <v>434.04551290000001</v>
      </c>
      <c r="F126" s="27" t="str">
        <f t="shared" si="13"/>
        <v>N/A</v>
      </c>
      <c r="G126" s="29">
        <v>1356.0941407</v>
      </c>
      <c r="H126" s="27" t="str">
        <f t="shared" si="14"/>
        <v>N/A</v>
      </c>
      <c r="I126" s="8">
        <v>-3.83</v>
      </c>
      <c r="J126" s="8">
        <v>212.4</v>
      </c>
      <c r="K126" s="28" t="s">
        <v>734</v>
      </c>
      <c r="L126" s="105" t="str">
        <f t="shared" si="15"/>
        <v>No</v>
      </c>
    </row>
    <row r="127" spans="1:12" ht="25.5" x14ac:dyDescent="0.2">
      <c r="A127" s="128" t="s">
        <v>579</v>
      </c>
      <c r="B127" s="22" t="s">
        <v>213</v>
      </c>
      <c r="C127" s="29">
        <v>662734</v>
      </c>
      <c r="D127" s="27" t="str">
        <f t="shared" si="12"/>
        <v>N/A</v>
      </c>
      <c r="E127" s="29">
        <v>616358</v>
      </c>
      <c r="F127" s="27" t="str">
        <f t="shared" si="13"/>
        <v>N/A</v>
      </c>
      <c r="G127" s="29">
        <v>5839343</v>
      </c>
      <c r="H127" s="27" t="str">
        <f t="shared" si="14"/>
        <v>N/A</v>
      </c>
      <c r="I127" s="8">
        <v>-7</v>
      </c>
      <c r="J127" s="8">
        <v>847.4</v>
      </c>
      <c r="K127" s="28" t="s">
        <v>734</v>
      </c>
      <c r="L127" s="105" t="str">
        <f t="shared" si="15"/>
        <v>No</v>
      </c>
    </row>
    <row r="128" spans="1:12" x14ac:dyDescent="0.2">
      <c r="A128" s="128" t="s">
        <v>580</v>
      </c>
      <c r="B128" s="22" t="s">
        <v>213</v>
      </c>
      <c r="C128" s="23">
        <v>3437</v>
      </c>
      <c r="D128" s="27" t="str">
        <f t="shared" si="12"/>
        <v>N/A</v>
      </c>
      <c r="E128" s="23">
        <v>2753</v>
      </c>
      <c r="F128" s="27" t="str">
        <f t="shared" si="13"/>
        <v>N/A</v>
      </c>
      <c r="G128" s="23">
        <v>17314</v>
      </c>
      <c r="H128" s="27" t="str">
        <f t="shared" si="14"/>
        <v>N/A</v>
      </c>
      <c r="I128" s="8">
        <v>-19.899999999999999</v>
      </c>
      <c r="J128" s="8">
        <v>528.9</v>
      </c>
      <c r="K128" s="28" t="s">
        <v>734</v>
      </c>
      <c r="L128" s="105" t="str">
        <f t="shared" si="15"/>
        <v>No</v>
      </c>
    </row>
    <row r="129" spans="1:12" ht="25.5" x14ac:dyDescent="0.2">
      <c r="A129" s="128" t="s">
        <v>1309</v>
      </c>
      <c r="B129" s="22" t="s">
        <v>213</v>
      </c>
      <c r="C129" s="29">
        <v>192.82339249</v>
      </c>
      <c r="D129" s="27" t="str">
        <f t="shared" si="12"/>
        <v>N/A</v>
      </c>
      <c r="E129" s="29">
        <v>223.88594261</v>
      </c>
      <c r="F129" s="27" t="str">
        <f t="shared" si="13"/>
        <v>N/A</v>
      </c>
      <c r="G129" s="29">
        <v>337.26134919999998</v>
      </c>
      <c r="H129" s="27" t="str">
        <f t="shared" si="14"/>
        <v>N/A</v>
      </c>
      <c r="I129" s="8">
        <v>16.11</v>
      </c>
      <c r="J129" s="8">
        <v>50.64</v>
      </c>
      <c r="K129" s="28" t="s">
        <v>734</v>
      </c>
      <c r="L129" s="105" t="str">
        <f t="shared" si="15"/>
        <v>No</v>
      </c>
    </row>
    <row r="130" spans="1:12" ht="25.5" x14ac:dyDescent="0.2">
      <c r="A130" s="128" t="s">
        <v>581</v>
      </c>
      <c r="B130" s="22" t="s">
        <v>213</v>
      </c>
      <c r="C130" s="29">
        <v>26519502</v>
      </c>
      <c r="D130" s="27" t="str">
        <f t="shared" si="12"/>
        <v>N/A</v>
      </c>
      <c r="E130" s="29">
        <v>27897831</v>
      </c>
      <c r="F130" s="27" t="str">
        <f t="shared" si="13"/>
        <v>N/A</v>
      </c>
      <c r="G130" s="29">
        <v>28134917</v>
      </c>
      <c r="H130" s="27" t="str">
        <f t="shared" si="14"/>
        <v>N/A</v>
      </c>
      <c r="I130" s="8">
        <v>5.1970000000000001</v>
      </c>
      <c r="J130" s="8">
        <v>0.8498</v>
      </c>
      <c r="K130" s="28" t="s">
        <v>734</v>
      </c>
      <c r="L130" s="105" t="str">
        <f t="shared" si="15"/>
        <v>Yes</v>
      </c>
    </row>
    <row r="131" spans="1:12" x14ac:dyDescent="0.2">
      <c r="A131" s="128" t="s">
        <v>582</v>
      </c>
      <c r="B131" s="22" t="s">
        <v>213</v>
      </c>
      <c r="C131" s="23">
        <v>2141</v>
      </c>
      <c r="D131" s="27" t="str">
        <f t="shared" si="12"/>
        <v>N/A</v>
      </c>
      <c r="E131" s="23">
        <v>1947</v>
      </c>
      <c r="F131" s="27" t="str">
        <f t="shared" si="13"/>
        <v>N/A</v>
      </c>
      <c r="G131" s="23">
        <v>1740</v>
      </c>
      <c r="H131" s="27" t="str">
        <f t="shared" si="14"/>
        <v>N/A</v>
      </c>
      <c r="I131" s="8">
        <v>-9.06</v>
      </c>
      <c r="J131" s="8">
        <v>-10.6</v>
      </c>
      <c r="K131" s="28" t="s">
        <v>734</v>
      </c>
      <c r="L131" s="105" t="str">
        <f t="shared" si="15"/>
        <v>Yes</v>
      </c>
    </row>
    <row r="132" spans="1:12" x14ac:dyDescent="0.2">
      <c r="A132" s="128" t="s">
        <v>1310</v>
      </c>
      <c r="B132" s="22" t="s">
        <v>213</v>
      </c>
      <c r="C132" s="29">
        <v>12386.502569</v>
      </c>
      <c r="D132" s="27" t="str">
        <f t="shared" si="12"/>
        <v>N/A</v>
      </c>
      <c r="E132" s="29">
        <v>14328.624037</v>
      </c>
      <c r="F132" s="27" t="str">
        <f t="shared" si="13"/>
        <v>N/A</v>
      </c>
      <c r="G132" s="29">
        <v>16169.492528999999</v>
      </c>
      <c r="H132" s="27" t="str">
        <f t="shared" si="14"/>
        <v>N/A</v>
      </c>
      <c r="I132" s="8">
        <v>15.68</v>
      </c>
      <c r="J132" s="8">
        <v>12.85</v>
      </c>
      <c r="K132" s="28" t="s">
        <v>734</v>
      </c>
      <c r="L132" s="105" t="str">
        <f t="shared" si="15"/>
        <v>Yes</v>
      </c>
    </row>
    <row r="133" spans="1:12" ht="25.5" x14ac:dyDescent="0.2">
      <c r="A133" s="128" t="s">
        <v>583</v>
      </c>
      <c r="B133" s="22" t="s">
        <v>213</v>
      </c>
      <c r="C133" s="29">
        <v>140617</v>
      </c>
      <c r="D133" s="27" t="str">
        <f t="shared" si="12"/>
        <v>N/A</v>
      </c>
      <c r="E133" s="29">
        <v>156503</v>
      </c>
      <c r="F133" s="27" t="str">
        <f t="shared" si="13"/>
        <v>N/A</v>
      </c>
      <c r="G133" s="29">
        <v>2012824</v>
      </c>
      <c r="H133" s="27" t="str">
        <f t="shared" si="14"/>
        <v>N/A</v>
      </c>
      <c r="I133" s="8">
        <v>11.3</v>
      </c>
      <c r="J133" s="8">
        <v>1186</v>
      </c>
      <c r="K133" s="28" t="s">
        <v>734</v>
      </c>
      <c r="L133" s="105" t="str">
        <f>IF(J133="Div by 0", "N/A", IF(OR(J133="N/A",K133="N/A"),"N/A", IF(J133&gt;VALUE(MID(K133,1,2)), "No", IF(J133&lt;-1*VALUE(MID(K133,1,2)), "No", "Yes"))))</f>
        <v>No</v>
      </c>
    </row>
    <row r="134" spans="1:12" x14ac:dyDescent="0.2">
      <c r="A134" s="128" t="s">
        <v>584</v>
      </c>
      <c r="B134" s="22" t="s">
        <v>213</v>
      </c>
      <c r="C134" s="23">
        <v>1075</v>
      </c>
      <c r="D134" s="27" t="str">
        <f t="shared" si="12"/>
        <v>N/A</v>
      </c>
      <c r="E134" s="23">
        <v>1125</v>
      </c>
      <c r="F134" s="27" t="str">
        <f t="shared" si="13"/>
        <v>N/A</v>
      </c>
      <c r="G134" s="23">
        <v>2235</v>
      </c>
      <c r="H134" s="27" t="str">
        <f t="shared" si="14"/>
        <v>N/A</v>
      </c>
      <c r="I134" s="8">
        <v>4.6509999999999998</v>
      </c>
      <c r="J134" s="8">
        <v>98.67</v>
      </c>
      <c r="K134" s="28" t="s">
        <v>734</v>
      </c>
      <c r="L134" s="105" t="str">
        <f t="shared" ref="L134:L138" si="16">IF(J134="Div by 0", "N/A", IF(OR(J134="N/A",K134="N/A"),"N/A", IF(J134&gt;VALUE(MID(K134,1,2)), "No", IF(J134&lt;-1*VALUE(MID(K134,1,2)), "No", "Yes"))))</f>
        <v>No</v>
      </c>
    </row>
    <row r="135" spans="1:12" ht="25.5" x14ac:dyDescent="0.2">
      <c r="A135" s="128" t="s">
        <v>1311</v>
      </c>
      <c r="B135" s="22" t="s">
        <v>213</v>
      </c>
      <c r="C135" s="29">
        <v>130.80651162999999</v>
      </c>
      <c r="D135" s="27" t="str">
        <f t="shared" si="12"/>
        <v>N/A</v>
      </c>
      <c r="E135" s="29">
        <v>139.11377777999999</v>
      </c>
      <c r="F135" s="27" t="str">
        <f t="shared" si="13"/>
        <v>N/A</v>
      </c>
      <c r="G135" s="29">
        <v>900.59239374000003</v>
      </c>
      <c r="H135" s="27" t="str">
        <f t="shared" si="14"/>
        <v>N/A</v>
      </c>
      <c r="I135" s="8">
        <v>6.351</v>
      </c>
      <c r="J135" s="8">
        <v>547.4</v>
      </c>
      <c r="K135" s="28" t="s">
        <v>734</v>
      </c>
      <c r="L135" s="105" t="str">
        <f t="shared" si="16"/>
        <v>No</v>
      </c>
    </row>
    <row r="136" spans="1:12" ht="25.5" x14ac:dyDescent="0.2">
      <c r="A136" s="128" t="s">
        <v>585</v>
      </c>
      <c r="B136" s="22" t="s">
        <v>213</v>
      </c>
      <c r="C136" s="29">
        <v>16359881</v>
      </c>
      <c r="D136" s="27" t="str">
        <f t="shared" ref="D136:D150" si="17">IF($B136="N/A","N/A",IF(C136&gt;10,"No",IF(C136&lt;-10,"No","Yes")))</f>
        <v>N/A</v>
      </c>
      <c r="E136" s="29">
        <v>19110337</v>
      </c>
      <c r="F136" s="27" t="str">
        <f t="shared" ref="F136:F150" si="18">IF($B136="N/A","N/A",IF(E136&gt;10,"No",IF(E136&lt;-10,"No","Yes")))</f>
        <v>N/A</v>
      </c>
      <c r="G136" s="29">
        <v>12883282</v>
      </c>
      <c r="H136" s="27" t="str">
        <f t="shared" ref="H136:H150" si="19">IF($B136="N/A","N/A",IF(G136&gt;10,"No",IF(G136&lt;-10,"No","Yes")))</f>
        <v>N/A</v>
      </c>
      <c r="I136" s="8">
        <v>16.809999999999999</v>
      </c>
      <c r="J136" s="8">
        <v>-32.6</v>
      </c>
      <c r="K136" s="28" t="s">
        <v>734</v>
      </c>
      <c r="L136" s="105" t="str">
        <f t="shared" si="16"/>
        <v>No</v>
      </c>
    </row>
    <row r="137" spans="1:12" x14ac:dyDescent="0.2">
      <c r="A137" s="128" t="s">
        <v>586</v>
      </c>
      <c r="B137" s="22" t="s">
        <v>213</v>
      </c>
      <c r="C137" s="23">
        <v>584</v>
      </c>
      <c r="D137" s="27" t="str">
        <f t="shared" si="17"/>
        <v>N/A</v>
      </c>
      <c r="E137" s="23">
        <v>736</v>
      </c>
      <c r="F137" s="27" t="str">
        <f t="shared" si="18"/>
        <v>N/A</v>
      </c>
      <c r="G137" s="23">
        <v>502</v>
      </c>
      <c r="H137" s="27" t="str">
        <f t="shared" si="19"/>
        <v>N/A</v>
      </c>
      <c r="I137" s="8">
        <v>26.03</v>
      </c>
      <c r="J137" s="8">
        <v>-31.8</v>
      </c>
      <c r="K137" s="28" t="s">
        <v>734</v>
      </c>
      <c r="L137" s="105" t="str">
        <f t="shared" si="16"/>
        <v>No</v>
      </c>
    </row>
    <row r="138" spans="1:12" ht="25.5" x14ac:dyDescent="0.2">
      <c r="A138" s="128" t="s">
        <v>1312</v>
      </c>
      <c r="B138" s="22" t="s">
        <v>213</v>
      </c>
      <c r="C138" s="29">
        <v>28013.494863</v>
      </c>
      <c r="D138" s="27" t="str">
        <f t="shared" si="17"/>
        <v>N/A</v>
      </c>
      <c r="E138" s="29">
        <v>25965.131793</v>
      </c>
      <c r="F138" s="27" t="str">
        <f t="shared" si="18"/>
        <v>N/A</v>
      </c>
      <c r="G138" s="29">
        <v>25663.908367</v>
      </c>
      <c r="H138" s="27" t="str">
        <f t="shared" si="19"/>
        <v>N/A</v>
      </c>
      <c r="I138" s="8">
        <v>-7.31</v>
      </c>
      <c r="J138" s="8">
        <v>-1.1599999999999999</v>
      </c>
      <c r="K138" s="28" t="s">
        <v>734</v>
      </c>
      <c r="L138" s="105" t="str">
        <f t="shared" si="16"/>
        <v>Yes</v>
      </c>
    </row>
    <row r="139" spans="1:12" ht="25.5" x14ac:dyDescent="0.2">
      <c r="A139" s="128" t="s">
        <v>587</v>
      </c>
      <c r="B139" s="22" t="s">
        <v>213</v>
      </c>
      <c r="C139" s="29">
        <v>50113874</v>
      </c>
      <c r="D139" s="27" t="str">
        <f t="shared" si="17"/>
        <v>N/A</v>
      </c>
      <c r="E139" s="29">
        <v>47339966</v>
      </c>
      <c r="F139" s="27" t="str">
        <f t="shared" si="18"/>
        <v>N/A</v>
      </c>
      <c r="G139" s="29">
        <v>53049752</v>
      </c>
      <c r="H139" s="27" t="str">
        <f t="shared" si="19"/>
        <v>N/A</v>
      </c>
      <c r="I139" s="8">
        <v>-5.54</v>
      </c>
      <c r="J139" s="8">
        <v>12.06</v>
      </c>
      <c r="K139" s="28" t="s">
        <v>734</v>
      </c>
      <c r="L139" s="105" t="str">
        <f t="shared" ref="L139:L150" si="20">IF(J139="Div by 0", "N/A", IF(K139="N/A","N/A", IF(J139&gt;VALUE(MID(K139,1,2)), "No", IF(J139&lt;-1*VALUE(MID(K139,1,2)), "No", "Yes"))))</f>
        <v>Yes</v>
      </c>
    </row>
    <row r="140" spans="1:12" ht="25.5" x14ac:dyDescent="0.2">
      <c r="A140" s="128" t="s">
        <v>588</v>
      </c>
      <c r="B140" s="22" t="s">
        <v>213</v>
      </c>
      <c r="C140" s="23">
        <v>128108</v>
      </c>
      <c r="D140" s="27" t="str">
        <f t="shared" si="17"/>
        <v>N/A</v>
      </c>
      <c r="E140" s="23">
        <v>138368</v>
      </c>
      <c r="F140" s="27" t="str">
        <f t="shared" si="18"/>
        <v>N/A</v>
      </c>
      <c r="G140" s="23">
        <v>177612</v>
      </c>
      <c r="H140" s="27" t="str">
        <f t="shared" si="19"/>
        <v>N/A</v>
      </c>
      <c r="I140" s="8">
        <v>8.0090000000000003</v>
      </c>
      <c r="J140" s="8">
        <v>28.36</v>
      </c>
      <c r="K140" s="28" t="s">
        <v>734</v>
      </c>
      <c r="L140" s="105" t="str">
        <f t="shared" si="20"/>
        <v>Yes</v>
      </c>
    </row>
    <row r="141" spans="1:12" ht="25.5" x14ac:dyDescent="0.2">
      <c r="A141" s="128" t="s">
        <v>1313</v>
      </c>
      <c r="B141" s="22" t="s">
        <v>213</v>
      </c>
      <c r="C141" s="29">
        <v>391.18457863999998</v>
      </c>
      <c r="D141" s="27" t="str">
        <f t="shared" si="17"/>
        <v>N/A</v>
      </c>
      <c r="E141" s="29">
        <v>342.13088285999999</v>
      </c>
      <c r="F141" s="27" t="str">
        <f t="shared" si="18"/>
        <v>N/A</v>
      </c>
      <c r="G141" s="29">
        <v>298.68337724999998</v>
      </c>
      <c r="H141" s="27" t="str">
        <f t="shared" si="19"/>
        <v>N/A</v>
      </c>
      <c r="I141" s="8">
        <v>-12.5</v>
      </c>
      <c r="J141" s="8">
        <v>-12.7</v>
      </c>
      <c r="K141" s="28" t="s">
        <v>734</v>
      </c>
      <c r="L141" s="105" t="str">
        <f t="shared" si="20"/>
        <v>Yes</v>
      </c>
    </row>
    <row r="142" spans="1:12" ht="25.5" x14ac:dyDescent="0.2">
      <c r="A142" s="128" t="s">
        <v>589</v>
      </c>
      <c r="B142" s="22" t="s">
        <v>213</v>
      </c>
      <c r="C142" s="29">
        <v>68411888</v>
      </c>
      <c r="D142" s="27" t="str">
        <f t="shared" si="17"/>
        <v>N/A</v>
      </c>
      <c r="E142" s="29">
        <v>74271437</v>
      </c>
      <c r="F142" s="27" t="str">
        <f t="shared" si="18"/>
        <v>N/A</v>
      </c>
      <c r="G142" s="29">
        <v>73838705</v>
      </c>
      <c r="H142" s="27" t="str">
        <f t="shared" si="19"/>
        <v>N/A</v>
      </c>
      <c r="I142" s="8">
        <v>8.5649999999999995</v>
      </c>
      <c r="J142" s="8">
        <v>-0.58299999999999996</v>
      </c>
      <c r="K142" s="28" t="s">
        <v>734</v>
      </c>
      <c r="L142" s="105" t="str">
        <f t="shared" si="20"/>
        <v>Yes</v>
      </c>
    </row>
    <row r="143" spans="1:12" x14ac:dyDescent="0.2">
      <c r="A143" s="104" t="s">
        <v>590</v>
      </c>
      <c r="B143" s="22" t="s">
        <v>213</v>
      </c>
      <c r="C143" s="23">
        <v>10722</v>
      </c>
      <c r="D143" s="27" t="str">
        <f t="shared" si="17"/>
        <v>N/A</v>
      </c>
      <c r="E143" s="23">
        <v>10852</v>
      </c>
      <c r="F143" s="27" t="str">
        <f t="shared" si="18"/>
        <v>N/A</v>
      </c>
      <c r="G143" s="23">
        <v>9814</v>
      </c>
      <c r="H143" s="27" t="str">
        <f t="shared" si="19"/>
        <v>N/A</v>
      </c>
      <c r="I143" s="8">
        <v>1.212</v>
      </c>
      <c r="J143" s="8">
        <v>-9.57</v>
      </c>
      <c r="K143" s="28" t="s">
        <v>734</v>
      </c>
      <c r="L143" s="105" t="str">
        <f t="shared" si="20"/>
        <v>Yes</v>
      </c>
    </row>
    <row r="144" spans="1:12" ht="25.5" x14ac:dyDescent="0.2">
      <c r="A144" s="104" t="s">
        <v>1314</v>
      </c>
      <c r="B144" s="22" t="s">
        <v>213</v>
      </c>
      <c r="C144" s="29">
        <v>6380.5155754999996</v>
      </c>
      <c r="D144" s="27" t="str">
        <f t="shared" si="17"/>
        <v>N/A</v>
      </c>
      <c r="E144" s="29">
        <v>6844.0321599999997</v>
      </c>
      <c r="F144" s="27" t="str">
        <f t="shared" si="18"/>
        <v>N/A</v>
      </c>
      <c r="G144" s="29">
        <v>7523.8134298000004</v>
      </c>
      <c r="H144" s="27" t="str">
        <f t="shared" si="19"/>
        <v>N/A</v>
      </c>
      <c r="I144" s="8">
        <v>7.2649999999999997</v>
      </c>
      <c r="J144" s="8">
        <v>9.9320000000000004</v>
      </c>
      <c r="K144" s="28" t="s">
        <v>734</v>
      </c>
      <c r="L144" s="105" t="str">
        <f t="shared" si="20"/>
        <v>Yes</v>
      </c>
    </row>
    <row r="145" spans="1:12" ht="25.5" x14ac:dyDescent="0.2">
      <c r="A145" s="128" t="s">
        <v>591</v>
      </c>
      <c r="B145" s="22" t="s">
        <v>213</v>
      </c>
      <c r="C145" s="29">
        <v>355120055</v>
      </c>
      <c r="D145" s="27" t="str">
        <f t="shared" si="17"/>
        <v>N/A</v>
      </c>
      <c r="E145" s="29">
        <v>323984475</v>
      </c>
      <c r="F145" s="27" t="str">
        <f t="shared" si="18"/>
        <v>N/A</v>
      </c>
      <c r="G145" s="29">
        <v>306452661</v>
      </c>
      <c r="H145" s="27" t="str">
        <f t="shared" si="19"/>
        <v>N/A</v>
      </c>
      <c r="I145" s="8">
        <v>-8.77</v>
      </c>
      <c r="J145" s="8">
        <v>-5.41</v>
      </c>
      <c r="K145" s="28" t="s">
        <v>734</v>
      </c>
      <c r="L145" s="105" t="str">
        <f t="shared" si="20"/>
        <v>Yes</v>
      </c>
    </row>
    <row r="146" spans="1:12" x14ac:dyDescent="0.2">
      <c r="A146" s="128" t="s">
        <v>592</v>
      </c>
      <c r="B146" s="22" t="s">
        <v>213</v>
      </c>
      <c r="C146" s="23">
        <v>89803</v>
      </c>
      <c r="D146" s="27" t="str">
        <f t="shared" si="17"/>
        <v>N/A</v>
      </c>
      <c r="E146" s="23">
        <v>86370</v>
      </c>
      <c r="F146" s="27" t="str">
        <f t="shared" si="18"/>
        <v>N/A</v>
      </c>
      <c r="G146" s="23">
        <v>86923</v>
      </c>
      <c r="H146" s="27" t="str">
        <f t="shared" si="19"/>
        <v>N/A</v>
      </c>
      <c r="I146" s="8">
        <v>-3.82</v>
      </c>
      <c r="J146" s="8">
        <v>0.64029999999999998</v>
      </c>
      <c r="K146" s="28" t="s">
        <v>734</v>
      </c>
      <c r="L146" s="105" t="str">
        <f t="shared" si="20"/>
        <v>Yes</v>
      </c>
    </row>
    <row r="147" spans="1:12" ht="25.5" x14ac:dyDescent="0.2">
      <c r="A147" s="128" t="s">
        <v>1315</v>
      </c>
      <c r="B147" s="22" t="s">
        <v>213</v>
      </c>
      <c r="C147" s="29">
        <v>3954.4342059999999</v>
      </c>
      <c r="D147" s="27" t="str">
        <f t="shared" si="17"/>
        <v>N/A</v>
      </c>
      <c r="E147" s="29">
        <v>3751.1227856999999</v>
      </c>
      <c r="F147" s="27" t="str">
        <f t="shared" si="18"/>
        <v>N/A</v>
      </c>
      <c r="G147" s="29">
        <v>3525.5647067</v>
      </c>
      <c r="H147" s="27" t="str">
        <f t="shared" si="19"/>
        <v>N/A</v>
      </c>
      <c r="I147" s="8">
        <v>-5.14</v>
      </c>
      <c r="J147" s="8">
        <v>-6.01</v>
      </c>
      <c r="K147" s="28" t="s">
        <v>734</v>
      </c>
      <c r="L147" s="105" t="str">
        <f t="shared" si="20"/>
        <v>Yes</v>
      </c>
    </row>
    <row r="148" spans="1:12" ht="25.5" x14ac:dyDescent="0.2">
      <c r="A148" s="128" t="s">
        <v>593</v>
      </c>
      <c r="B148" s="22" t="s">
        <v>213</v>
      </c>
      <c r="C148" s="29">
        <v>36795968</v>
      </c>
      <c r="D148" s="27" t="str">
        <f t="shared" si="17"/>
        <v>N/A</v>
      </c>
      <c r="E148" s="29">
        <v>30303480</v>
      </c>
      <c r="F148" s="27" t="str">
        <f t="shared" si="18"/>
        <v>N/A</v>
      </c>
      <c r="G148" s="29">
        <v>38072962</v>
      </c>
      <c r="H148" s="27" t="str">
        <f t="shared" si="19"/>
        <v>N/A</v>
      </c>
      <c r="I148" s="8">
        <v>-17.600000000000001</v>
      </c>
      <c r="J148" s="8">
        <v>25.64</v>
      </c>
      <c r="K148" s="28" t="s">
        <v>734</v>
      </c>
      <c r="L148" s="105" t="str">
        <f t="shared" si="20"/>
        <v>Yes</v>
      </c>
    </row>
    <row r="149" spans="1:12" x14ac:dyDescent="0.2">
      <c r="A149" s="128" t="s">
        <v>594</v>
      </c>
      <c r="B149" s="22" t="s">
        <v>213</v>
      </c>
      <c r="C149" s="23">
        <v>3466</v>
      </c>
      <c r="D149" s="27" t="str">
        <f t="shared" si="17"/>
        <v>N/A</v>
      </c>
      <c r="E149" s="23">
        <v>2770</v>
      </c>
      <c r="F149" s="27" t="str">
        <f t="shared" si="18"/>
        <v>N/A</v>
      </c>
      <c r="G149" s="23">
        <v>3877</v>
      </c>
      <c r="H149" s="27" t="str">
        <f t="shared" si="19"/>
        <v>N/A</v>
      </c>
      <c r="I149" s="8">
        <v>-20.100000000000001</v>
      </c>
      <c r="J149" s="8">
        <v>39.96</v>
      </c>
      <c r="K149" s="28" t="s">
        <v>734</v>
      </c>
      <c r="L149" s="105" t="str">
        <f t="shared" si="20"/>
        <v>No</v>
      </c>
    </row>
    <row r="150" spans="1:12" ht="25.5" x14ac:dyDescent="0.2">
      <c r="A150" s="137" t="s">
        <v>1316</v>
      </c>
      <c r="B150" s="22" t="s">
        <v>213</v>
      </c>
      <c r="C150" s="29">
        <v>10616.263128000001</v>
      </c>
      <c r="D150" s="27" t="str">
        <f t="shared" si="17"/>
        <v>N/A</v>
      </c>
      <c r="E150" s="29">
        <v>10939.884477</v>
      </c>
      <c r="F150" s="27" t="str">
        <f t="shared" si="18"/>
        <v>N/A</v>
      </c>
      <c r="G150" s="29">
        <v>9820.2120195999996</v>
      </c>
      <c r="H150" s="27" t="str">
        <f t="shared" si="19"/>
        <v>N/A</v>
      </c>
      <c r="I150" s="8">
        <v>3.048</v>
      </c>
      <c r="J150" s="8">
        <v>-10.199999999999999</v>
      </c>
      <c r="K150" s="28" t="s">
        <v>734</v>
      </c>
      <c r="L150" s="105" t="str">
        <f t="shared" si="20"/>
        <v>Yes</v>
      </c>
    </row>
    <row r="151" spans="1:12" ht="25.5" x14ac:dyDescent="0.2">
      <c r="A151" s="137" t="s">
        <v>1317</v>
      </c>
      <c r="B151" s="22" t="s">
        <v>213</v>
      </c>
      <c r="C151" s="29">
        <v>1004.2531153</v>
      </c>
      <c r="D151" s="27" t="str">
        <f t="shared" ref="D151:D170" si="21">IF($B151="N/A","N/A",IF(C151&gt;10,"No",IF(C151&lt;-10,"No","Yes")))</f>
        <v>N/A</v>
      </c>
      <c r="E151" s="29">
        <v>840.31865424</v>
      </c>
      <c r="F151" s="27" t="str">
        <f t="shared" ref="F151:F170" si="22">IF($B151="N/A","N/A",IF(E151&gt;10,"No",IF(E151&lt;-10,"No","Yes")))</f>
        <v>N/A</v>
      </c>
      <c r="G151" s="29">
        <v>782.16455467000003</v>
      </c>
      <c r="H151" s="27" t="str">
        <f t="shared" ref="H151:H170" si="23">IF($B151="N/A","N/A",IF(G151&gt;10,"No",IF(G151&lt;-10,"No","Yes")))</f>
        <v>N/A</v>
      </c>
      <c r="I151" s="8">
        <v>-16.3</v>
      </c>
      <c r="J151" s="8">
        <v>-6.92</v>
      </c>
      <c r="K151" s="28" t="s">
        <v>734</v>
      </c>
      <c r="L151" s="105" t="str">
        <f t="shared" ref="L151:L170" si="24">IF(J151="Div by 0", "N/A", IF(K151="N/A","N/A", IF(J151&gt;VALUE(MID(K151,1,2)), "No", IF(J151&lt;-1*VALUE(MID(K151,1,2)), "No", "Yes"))))</f>
        <v>Yes</v>
      </c>
    </row>
    <row r="152" spans="1:12" ht="25.5" x14ac:dyDescent="0.2">
      <c r="A152" s="137" t="s">
        <v>1318</v>
      </c>
      <c r="B152" s="22" t="s">
        <v>213</v>
      </c>
      <c r="C152" s="29">
        <v>2624.7527430999999</v>
      </c>
      <c r="D152" s="27" t="str">
        <f t="shared" si="21"/>
        <v>N/A</v>
      </c>
      <c r="E152" s="29">
        <v>2760.6004005</v>
      </c>
      <c r="F152" s="27" t="str">
        <f t="shared" si="22"/>
        <v>N/A</v>
      </c>
      <c r="G152" s="29">
        <v>3552.0744473</v>
      </c>
      <c r="H152" s="27" t="str">
        <f t="shared" si="23"/>
        <v>N/A</v>
      </c>
      <c r="I152" s="8">
        <v>5.1760000000000002</v>
      </c>
      <c r="J152" s="8">
        <v>28.67</v>
      </c>
      <c r="K152" s="28" t="s">
        <v>734</v>
      </c>
      <c r="L152" s="105" t="str">
        <f t="shared" si="24"/>
        <v>Yes</v>
      </c>
    </row>
    <row r="153" spans="1:12" ht="25.5" x14ac:dyDescent="0.2">
      <c r="A153" s="137" t="s">
        <v>1319</v>
      </c>
      <c r="B153" s="22" t="s">
        <v>213</v>
      </c>
      <c r="C153" s="29">
        <v>5196.8087062000004</v>
      </c>
      <c r="D153" s="27" t="str">
        <f t="shared" si="21"/>
        <v>N/A</v>
      </c>
      <c r="E153" s="29">
        <v>5219.7717704999995</v>
      </c>
      <c r="F153" s="27" t="str">
        <f t="shared" si="22"/>
        <v>N/A</v>
      </c>
      <c r="G153" s="29">
        <v>9828.8896717999996</v>
      </c>
      <c r="H153" s="27" t="str">
        <f t="shared" si="23"/>
        <v>N/A</v>
      </c>
      <c r="I153" s="8">
        <v>0.44190000000000002</v>
      </c>
      <c r="J153" s="8">
        <v>88.3</v>
      </c>
      <c r="K153" s="28" t="s">
        <v>734</v>
      </c>
      <c r="L153" s="105" t="str">
        <f t="shared" si="24"/>
        <v>No</v>
      </c>
    </row>
    <row r="154" spans="1:12" ht="25.5" x14ac:dyDescent="0.2">
      <c r="A154" s="137" t="s">
        <v>1320</v>
      </c>
      <c r="B154" s="22" t="s">
        <v>213</v>
      </c>
      <c r="C154" s="29">
        <v>255.95297708000001</v>
      </c>
      <c r="D154" s="27" t="str">
        <f t="shared" si="21"/>
        <v>N/A</v>
      </c>
      <c r="E154" s="29">
        <v>278.88743553</v>
      </c>
      <c r="F154" s="27" t="str">
        <f t="shared" si="22"/>
        <v>N/A</v>
      </c>
      <c r="G154" s="29">
        <v>300.21345874000002</v>
      </c>
      <c r="H154" s="27" t="str">
        <f t="shared" si="23"/>
        <v>N/A</v>
      </c>
      <c r="I154" s="8">
        <v>8.9600000000000009</v>
      </c>
      <c r="J154" s="8">
        <v>7.6470000000000002</v>
      </c>
      <c r="K154" s="28" t="s">
        <v>734</v>
      </c>
      <c r="L154" s="105" t="str">
        <f t="shared" si="24"/>
        <v>Yes</v>
      </c>
    </row>
    <row r="155" spans="1:12" ht="25.5" x14ac:dyDescent="0.2">
      <c r="A155" s="128" t="s">
        <v>1321</v>
      </c>
      <c r="B155" s="22" t="s">
        <v>213</v>
      </c>
      <c r="C155" s="29">
        <v>968.77927712999997</v>
      </c>
      <c r="D155" s="27" t="str">
        <f t="shared" si="21"/>
        <v>N/A</v>
      </c>
      <c r="E155" s="29">
        <v>860.04495831999998</v>
      </c>
      <c r="F155" s="27" t="str">
        <f t="shared" si="22"/>
        <v>N/A</v>
      </c>
      <c r="G155" s="29">
        <v>622.18206541999996</v>
      </c>
      <c r="H155" s="27" t="str">
        <f t="shared" si="23"/>
        <v>N/A</v>
      </c>
      <c r="I155" s="8">
        <v>-11.2</v>
      </c>
      <c r="J155" s="8">
        <v>-27.7</v>
      </c>
      <c r="K155" s="28" t="s">
        <v>734</v>
      </c>
      <c r="L155" s="105" t="str">
        <f t="shared" si="24"/>
        <v>Yes</v>
      </c>
    </row>
    <row r="156" spans="1:12" ht="25.5" x14ac:dyDescent="0.2">
      <c r="A156" s="128" t="s">
        <v>1322</v>
      </c>
      <c r="B156" s="22" t="s">
        <v>213</v>
      </c>
      <c r="C156" s="29">
        <v>717.33538127999998</v>
      </c>
      <c r="D156" s="27" t="str">
        <f t="shared" si="21"/>
        <v>N/A</v>
      </c>
      <c r="E156" s="29">
        <v>458.88020700999999</v>
      </c>
      <c r="F156" s="27" t="str">
        <f t="shared" si="22"/>
        <v>N/A</v>
      </c>
      <c r="G156" s="29">
        <v>471.86456263999997</v>
      </c>
      <c r="H156" s="27" t="str">
        <f t="shared" si="23"/>
        <v>N/A</v>
      </c>
      <c r="I156" s="8">
        <v>-36</v>
      </c>
      <c r="J156" s="8">
        <v>2.83</v>
      </c>
      <c r="K156" s="28" t="s">
        <v>734</v>
      </c>
      <c r="L156" s="105" t="str">
        <f t="shared" si="24"/>
        <v>Yes</v>
      </c>
    </row>
    <row r="157" spans="1:12" ht="25.5" x14ac:dyDescent="0.2">
      <c r="A157" s="128" t="s">
        <v>1323</v>
      </c>
      <c r="B157" s="22" t="s">
        <v>213</v>
      </c>
      <c r="C157" s="29">
        <v>6666.6834833000003</v>
      </c>
      <c r="D157" s="27" t="str">
        <f t="shared" si="21"/>
        <v>N/A</v>
      </c>
      <c r="E157" s="29">
        <v>4044.1815753999999</v>
      </c>
      <c r="F157" s="27" t="str">
        <f t="shared" si="22"/>
        <v>N/A</v>
      </c>
      <c r="G157" s="29">
        <v>2246.4892718000001</v>
      </c>
      <c r="H157" s="27" t="str">
        <f t="shared" si="23"/>
        <v>N/A</v>
      </c>
      <c r="I157" s="8">
        <v>-39.299999999999997</v>
      </c>
      <c r="J157" s="8">
        <v>-44.5</v>
      </c>
      <c r="K157" s="28" t="s">
        <v>734</v>
      </c>
      <c r="L157" s="105" t="str">
        <f t="shared" si="24"/>
        <v>No</v>
      </c>
    </row>
    <row r="158" spans="1:12" ht="25.5" x14ac:dyDescent="0.2">
      <c r="A158" s="128" t="s">
        <v>1324</v>
      </c>
      <c r="B158" s="22" t="s">
        <v>213</v>
      </c>
      <c r="C158" s="29">
        <v>6336.0720294000002</v>
      </c>
      <c r="D158" s="27" t="str">
        <f t="shared" si="21"/>
        <v>N/A</v>
      </c>
      <c r="E158" s="29">
        <v>8473.5554692000005</v>
      </c>
      <c r="F158" s="27" t="str">
        <f t="shared" si="22"/>
        <v>N/A</v>
      </c>
      <c r="G158" s="29">
        <v>3284.8427591</v>
      </c>
      <c r="H158" s="27" t="str">
        <f t="shared" si="23"/>
        <v>N/A</v>
      </c>
      <c r="I158" s="8">
        <v>33.74</v>
      </c>
      <c r="J158" s="8">
        <v>-61.2</v>
      </c>
      <c r="K158" s="28" t="s">
        <v>734</v>
      </c>
      <c r="L158" s="105" t="str">
        <f t="shared" si="24"/>
        <v>No</v>
      </c>
    </row>
    <row r="159" spans="1:12" ht="25.5" x14ac:dyDescent="0.2">
      <c r="A159" s="128" t="s">
        <v>1325</v>
      </c>
      <c r="B159" s="22" t="s">
        <v>213</v>
      </c>
      <c r="C159" s="29">
        <v>21.194308496000001</v>
      </c>
      <c r="D159" s="27" t="str">
        <f t="shared" si="21"/>
        <v>N/A</v>
      </c>
      <c r="E159" s="29">
        <v>29.602629704000002</v>
      </c>
      <c r="F159" s="27" t="str">
        <f t="shared" si="22"/>
        <v>N/A</v>
      </c>
      <c r="G159" s="29">
        <v>6.3076635395</v>
      </c>
      <c r="H159" s="27" t="str">
        <f t="shared" si="23"/>
        <v>N/A</v>
      </c>
      <c r="I159" s="8">
        <v>39.67</v>
      </c>
      <c r="J159" s="8">
        <v>-78.7</v>
      </c>
      <c r="K159" s="28" t="s">
        <v>734</v>
      </c>
      <c r="L159" s="105" t="str">
        <f t="shared" si="24"/>
        <v>No</v>
      </c>
    </row>
    <row r="160" spans="1:12" ht="25.5" x14ac:dyDescent="0.2">
      <c r="A160" s="137" t="s">
        <v>1326</v>
      </c>
      <c r="B160" s="22" t="s">
        <v>213</v>
      </c>
      <c r="C160" s="29">
        <v>15.689324116</v>
      </c>
      <c r="D160" s="27" t="str">
        <f t="shared" si="21"/>
        <v>N/A</v>
      </c>
      <c r="E160" s="29">
        <v>27.760054398000001</v>
      </c>
      <c r="F160" s="27" t="str">
        <f t="shared" si="22"/>
        <v>N/A</v>
      </c>
      <c r="G160" s="29">
        <v>26.744434309999999</v>
      </c>
      <c r="H160" s="27" t="str">
        <f t="shared" si="23"/>
        <v>N/A</v>
      </c>
      <c r="I160" s="8">
        <v>76.94</v>
      </c>
      <c r="J160" s="8">
        <v>-3.66</v>
      </c>
      <c r="K160" s="28" t="s">
        <v>734</v>
      </c>
      <c r="L160" s="105" t="str">
        <f t="shared" si="24"/>
        <v>Yes</v>
      </c>
    </row>
    <row r="161" spans="1:12" x14ac:dyDescent="0.2">
      <c r="A161" s="137" t="s">
        <v>1327</v>
      </c>
      <c r="B161" s="22" t="s">
        <v>213</v>
      </c>
      <c r="C161" s="29">
        <v>493.14164567</v>
      </c>
      <c r="D161" s="27" t="str">
        <f t="shared" si="21"/>
        <v>N/A</v>
      </c>
      <c r="E161" s="29">
        <v>341.40650754000001</v>
      </c>
      <c r="F161" s="27" t="str">
        <f t="shared" si="22"/>
        <v>N/A</v>
      </c>
      <c r="G161" s="29">
        <v>476.39418105999999</v>
      </c>
      <c r="H161" s="27" t="str">
        <f t="shared" si="23"/>
        <v>N/A</v>
      </c>
      <c r="I161" s="8">
        <v>-30.8</v>
      </c>
      <c r="J161" s="8">
        <v>39.54</v>
      </c>
      <c r="K161" s="28" t="s">
        <v>734</v>
      </c>
      <c r="L161" s="105" t="str">
        <f t="shared" si="24"/>
        <v>No</v>
      </c>
    </row>
    <row r="162" spans="1:12" x14ac:dyDescent="0.2">
      <c r="A162" s="137" t="s">
        <v>1328</v>
      </c>
      <c r="B162" s="22" t="s">
        <v>213</v>
      </c>
      <c r="C162" s="29">
        <v>1156.4173585000001</v>
      </c>
      <c r="D162" s="27" t="str">
        <f t="shared" si="21"/>
        <v>N/A</v>
      </c>
      <c r="E162" s="29">
        <v>804.45536271000003</v>
      </c>
      <c r="F162" s="27" t="str">
        <f t="shared" si="22"/>
        <v>N/A</v>
      </c>
      <c r="G162" s="29">
        <v>660.33192457999996</v>
      </c>
      <c r="H162" s="27" t="str">
        <f t="shared" si="23"/>
        <v>N/A</v>
      </c>
      <c r="I162" s="8">
        <v>-30.4</v>
      </c>
      <c r="J162" s="8">
        <v>-17.899999999999999</v>
      </c>
      <c r="K162" s="28" t="s">
        <v>734</v>
      </c>
      <c r="L162" s="105" t="str">
        <f t="shared" si="24"/>
        <v>Yes</v>
      </c>
    </row>
    <row r="163" spans="1:12" ht="25.5" x14ac:dyDescent="0.2">
      <c r="A163" s="137" t="s">
        <v>1678</v>
      </c>
      <c r="B163" s="22" t="s">
        <v>213</v>
      </c>
      <c r="C163" s="29">
        <v>3780.8246832</v>
      </c>
      <c r="D163" s="27" t="str">
        <f t="shared" si="21"/>
        <v>N/A</v>
      </c>
      <c r="E163" s="29">
        <v>5005.3600551</v>
      </c>
      <c r="F163" s="27" t="str">
        <f t="shared" si="22"/>
        <v>N/A</v>
      </c>
      <c r="G163" s="29">
        <v>2057.8416465999999</v>
      </c>
      <c r="H163" s="27" t="str">
        <f t="shared" si="23"/>
        <v>N/A</v>
      </c>
      <c r="I163" s="8">
        <v>32.39</v>
      </c>
      <c r="J163" s="8">
        <v>-58.9</v>
      </c>
      <c r="K163" s="28" t="s">
        <v>734</v>
      </c>
      <c r="L163" s="105" t="str">
        <f t="shared" si="24"/>
        <v>No</v>
      </c>
    </row>
    <row r="164" spans="1:12" x14ac:dyDescent="0.2">
      <c r="A164" s="137" t="s">
        <v>1329</v>
      </c>
      <c r="B164" s="22" t="s">
        <v>213</v>
      </c>
      <c r="C164" s="29">
        <v>136.84140151</v>
      </c>
      <c r="D164" s="27" t="str">
        <f t="shared" si="21"/>
        <v>N/A</v>
      </c>
      <c r="E164" s="29">
        <v>139.34101912</v>
      </c>
      <c r="F164" s="27" t="str">
        <f t="shared" si="22"/>
        <v>N/A</v>
      </c>
      <c r="G164" s="29">
        <v>50.868110094999999</v>
      </c>
      <c r="H164" s="27" t="str">
        <f t="shared" si="23"/>
        <v>N/A</v>
      </c>
      <c r="I164" s="8">
        <v>1.827</v>
      </c>
      <c r="J164" s="8">
        <v>-63.5</v>
      </c>
      <c r="K164" s="28" t="s">
        <v>734</v>
      </c>
      <c r="L164" s="105" t="str">
        <f t="shared" si="24"/>
        <v>No</v>
      </c>
    </row>
    <row r="165" spans="1:12" x14ac:dyDescent="0.2">
      <c r="A165" s="137" t="s">
        <v>1330</v>
      </c>
      <c r="B165" s="22" t="s">
        <v>213</v>
      </c>
      <c r="C165" s="29">
        <v>113.58181861</v>
      </c>
      <c r="D165" s="27" t="str">
        <f t="shared" si="21"/>
        <v>N/A</v>
      </c>
      <c r="E165" s="29">
        <v>92.126868216999995</v>
      </c>
      <c r="F165" s="27" t="str">
        <f t="shared" si="22"/>
        <v>N/A</v>
      </c>
      <c r="G165" s="29">
        <v>94.451374321000003</v>
      </c>
      <c r="H165" s="27" t="str">
        <f t="shared" si="23"/>
        <v>N/A</v>
      </c>
      <c r="I165" s="8">
        <v>-18.899999999999999</v>
      </c>
      <c r="J165" s="8">
        <v>2.5230000000000001</v>
      </c>
      <c r="K165" s="28" t="s">
        <v>734</v>
      </c>
      <c r="L165" s="105" t="str">
        <f t="shared" si="24"/>
        <v>Yes</v>
      </c>
    </row>
    <row r="166" spans="1:12" x14ac:dyDescent="0.2">
      <c r="A166" s="137" t="s">
        <v>1331</v>
      </c>
      <c r="B166" s="22" t="s">
        <v>213</v>
      </c>
      <c r="C166" s="29">
        <v>1468.3247229999999</v>
      </c>
      <c r="D166" s="27" t="str">
        <f t="shared" si="21"/>
        <v>N/A</v>
      </c>
      <c r="E166" s="29">
        <v>1089.5534772000001</v>
      </c>
      <c r="F166" s="27" t="str">
        <f t="shared" si="22"/>
        <v>N/A</v>
      </c>
      <c r="G166" s="29">
        <v>1052.1603109</v>
      </c>
      <c r="H166" s="27" t="str">
        <f t="shared" si="23"/>
        <v>N/A</v>
      </c>
      <c r="I166" s="8">
        <v>-25.8</v>
      </c>
      <c r="J166" s="8">
        <v>-3.43</v>
      </c>
      <c r="K166" s="28" t="s">
        <v>734</v>
      </c>
      <c r="L166" s="105" t="str">
        <f t="shared" si="24"/>
        <v>Yes</v>
      </c>
    </row>
    <row r="167" spans="1:12" x14ac:dyDescent="0.2">
      <c r="A167" s="168" t="s">
        <v>1332</v>
      </c>
      <c r="B167" s="22" t="s">
        <v>213</v>
      </c>
      <c r="C167" s="29">
        <v>2594.6264151</v>
      </c>
      <c r="D167" s="27" t="str">
        <f t="shared" si="21"/>
        <v>N/A</v>
      </c>
      <c r="E167" s="29">
        <v>2144.4440586999999</v>
      </c>
      <c r="F167" s="27" t="str">
        <f t="shared" si="22"/>
        <v>N/A</v>
      </c>
      <c r="G167" s="29">
        <v>1291.8543563000001</v>
      </c>
      <c r="H167" s="27" t="str">
        <f t="shared" si="23"/>
        <v>N/A</v>
      </c>
      <c r="I167" s="8">
        <v>-17.399999999999999</v>
      </c>
      <c r="J167" s="8">
        <v>-39.799999999999997</v>
      </c>
      <c r="K167" s="28" t="s">
        <v>734</v>
      </c>
      <c r="L167" s="105" t="str">
        <f t="shared" si="24"/>
        <v>No</v>
      </c>
    </row>
    <row r="168" spans="1:12" x14ac:dyDescent="0.2">
      <c r="A168" s="168" t="s">
        <v>1333</v>
      </c>
      <c r="B168" s="22" t="s">
        <v>213</v>
      </c>
      <c r="C168" s="29">
        <v>8548.8249567000003</v>
      </c>
      <c r="D168" s="27" t="str">
        <f t="shared" si="21"/>
        <v>N/A</v>
      </c>
      <c r="E168" s="29">
        <v>11277.106916000001</v>
      </c>
      <c r="F168" s="27" t="str">
        <f t="shared" si="22"/>
        <v>N/A</v>
      </c>
      <c r="G168" s="29">
        <v>3473.6436121000002</v>
      </c>
      <c r="H168" s="27" t="str">
        <f t="shared" si="23"/>
        <v>N/A</v>
      </c>
      <c r="I168" s="8">
        <v>31.91</v>
      </c>
      <c r="J168" s="8">
        <v>-69.2</v>
      </c>
      <c r="K168" s="28" t="s">
        <v>734</v>
      </c>
      <c r="L168" s="105" t="str">
        <f t="shared" si="24"/>
        <v>No</v>
      </c>
    </row>
    <row r="169" spans="1:12" x14ac:dyDescent="0.2">
      <c r="A169" s="168" t="s">
        <v>1334</v>
      </c>
      <c r="B169" s="22" t="s">
        <v>213</v>
      </c>
      <c r="C169" s="29">
        <v>757.91052663999994</v>
      </c>
      <c r="D169" s="27" t="str">
        <f t="shared" si="21"/>
        <v>N/A</v>
      </c>
      <c r="E169" s="29">
        <v>781.43769641999995</v>
      </c>
      <c r="F169" s="27" t="str">
        <f t="shared" si="22"/>
        <v>N/A</v>
      </c>
      <c r="G169" s="29">
        <v>339.71167236000002</v>
      </c>
      <c r="H169" s="27" t="str">
        <f t="shared" si="23"/>
        <v>N/A</v>
      </c>
      <c r="I169" s="8">
        <v>3.1040000000000001</v>
      </c>
      <c r="J169" s="8">
        <v>-56.5</v>
      </c>
      <c r="K169" s="28" t="s">
        <v>734</v>
      </c>
      <c r="L169" s="105" t="str">
        <f t="shared" si="24"/>
        <v>No</v>
      </c>
    </row>
    <row r="170" spans="1:12" x14ac:dyDescent="0.2">
      <c r="A170" s="168" t="s">
        <v>1335</v>
      </c>
      <c r="B170" s="22" t="s">
        <v>213</v>
      </c>
      <c r="C170" s="29">
        <v>570.18312115000003</v>
      </c>
      <c r="D170" s="27" t="str">
        <f t="shared" si="21"/>
        <v>N/A</v>
      </c>
      <c r="E170" s="29">
        <v>440.30268645000001</v>
      </c>
      <c r="F170" s="27" t="str">
        <f t="shared" si="22"/>
        <v>N/A</v>
      </c>
      <c r="G170" s="29">
        <v>285.18421293</v>
      </c>
      <c r="H170" s="27" t="str">
        <f t="shared" si="23"/>
        <v>N/A</v>
      </c>
      <c r="I170" s="8">
        <v>-22.8</v>
      </c>
      <c r="J170" s="8">
        <v>-35.200000000000003</v>
      </c>
      <c r="K170" s="28" t="s">
        <v>734</v>
      </c>
      <c r="L170" s="105" t="str">
        <f t="shared" si="24"/>
        <v>No</v>
      </c>
    </row>
    <row r="171" spans="1:12" x14ac:dyDescent="0.2">
      <c r="A171" s="168" t="s">
        <v>85</v>
      </c>
      <c r="B171" s="22" t="s">
        <v>213</v>
      </c>
      <c r="C171" s="4">
        <v>6.9910617870999996</v>
      </c>
      <c r="D171" s="27" t="str">
        <f t="shared" ref="D171:D202" si="25">IF($B171="N/A","N/A",IF(C171&gt;10,"No",IF(C171&lt;-10,"No","Yes")))</f>
        <v>N/A</v>
      </c>
      <c r="E171" s="4">
        <v>5.8732344878999996</v>
      </c>
      <c r="F171" s="27" t="str">
        <f t="shared" ref="F171:F202" si="26">IF($B171="N/A","N/A",IF(E171&gt;10,"No",IF(E171&lt;-10,"No","Yes")))</f>
        <v>N/A</v>
      </c>
      <c r="G171" s="4">
        <v>5.1346889335999997</v>
      </c>
      <c r="H171" s="27" t="str">
        <f t="shared" ref="H171:H202" si="27">IF($B171="N/A","N/A",IF(G171&gt;10,"No",IF(G171&lt;-10,"No","Yes")))</f>
        <v>N/A</v>
      </c>
      <c r="I171" s="8">
        <v>-16</v>
      </c>
      <c r="J171" s="8">
        <v>-12.6</v>
      </c>
      <c r="K171" s="28" t="s">
        <v>734</v>
      </c>
      <c r="L171" s="105" t="str">
        <f t="shared" ref="L171:L202" si="28">IF(J171="Div by 0", "N/A", IF(K171="N/A","N/A", IF(J171&gt;VALUE(MID(K171,1,2)), "No", IF(J171&lt;-1*VALUE(MID(K171,1,2)), "No", "Yes"))))</f>
        <v>Yes</v>
      </c>
    </row>
    <row r="172" spans="1:12" x14ac:dyDescent="0.2">
      <c r="A172" s="168" t="s">
        <v>462</v>
      </c>
      <c r="B172" s="22" t="s">
        <v>213</v>
      </c>
      <c r="C172" s="4">
        <v>12.354136430000001</v>
      </c>
      <c r="D172" s="27" t="str">
        <f t="shared" si="25"/>
        <v>N/A</v>
      </c>
      <c r="E172" s="4">
        <v>11.846906987000001</v>
      </c>
      <c r="F172" s="27" t="str">
        <f t="shared" si="26"/>
        <v>N/A</v>
      </c>
      <c r="G172" s="4">
        <v>12.646293888000001</v>
      </c>
      <c r="H172" s="27" t="str">
        <f t="shared" si="27"/>
        <v>N/A</v>
      </c>
      <c r="I172" s="8">
        <v>-4.1100000000000003</v>
      </c>
      <c r="J172" s="8">
        <v>6.7480000000000002</v>
      </c>
      <c r="K172" s="28" t="s">
        <v>734</v>
      </c>
      <c r="L172" s="105" t="str">
        <f t="shared" si="28"/>
        <v>Yes</v>
      </c>
    </row>
    <row r="173" spans="1:12" x14ac:dyDescent="0.2">
      <c r="A173" s="168" t="s">
        <v>463</v>
      </c>
      <c r="B173" s="22" t="s">
        <v>213</v>
      </c>
      <c r="C173" s="4">
        <v>16.652440894000001</v>
      </c>
      <c r="D173" s="27" t="str">
        <f t="shared" si="25"/>
        <v>N/A</v>
      </c>
      <c r="E173" s="4">
        <v>14.613456960000001</v>
      </c>
      <c r="F173" s="27" t="str">
        <f t="shared" si="26"/>
        <v>N/A</v>
      </c>
      <c r="G173" s="4">
        <v>17.559799739999999</v>
      </c>
      <c r="H173" s="27" t="str">
        <f t="shared" si="27"/>
        <v>N/A</v>
      </c>
      <c r="I173" s="8">
        <v>-12.2</v>
      </c>
      <c r="J173" s="8">
        <v>20.16</v>
      </c>
      <c r="K173" s="28" t="s">
        <v>734</v>
      </c>
      <c r="L173" s="105" t="str">
        <f t="shared" si="28"/>
        <v>Yes</v>
      </c>
    </row>
    <row r="174" spans="1:12" x14ac:dyDescent="0.2">
      <c r="A174" s="128" t="s">
        <v>464</v>
      </c>
      <c r="B174" s="22" t="s">
        <v>213</v>
      </c>
      <c r="C174" s="4">
        <v>1.9251989459000001</v>
      </c>
      <c r="D174" s="27" t="str">
        <f t="shared" si="25"/>
        <v>N/A</v>
      </c>
      <c r="E174" s="4">
        <v>2.2199984163000002</v>
      </c>
      <c r="F174" s="27" t="str">
        <f t="shared" si="26"/>
        <v>N/A</v>
      </c>
      <c r="G174" s="4">
        <v>1.8404907975</v>
      </c>
      <c r="H174" s="27" t="str">
        <f t="shared" si="27"/>
        <v>N/A</v>
      </c>
      <c r="I174" s="8">
        <v>15.31</v>
      </c>
      <c r="J174" s="8">
        <v>-17.100000000000001</v>
      </c>
      <c r="K174" s="28" t="s">
        <v>734</v>
      </c>
      <c r="L174" s="105" t="str">
        <f t="shared" si="28"/>
        <v>Yes</v>
      </c>
    </row>
    <row r="175" spans="1:12" x14ac:dyDescent="0.2">
      <c r="A175" s="128" t="s">
        <v>465</v>
      </c>
      <c r="B175" s="22" t="s">
        <v>213</v>
      </c>
      <c r="C175" s="4">
        <v>12.299702041</v>
      </c>
      <c r="D175" s="27" t="str">
        <f t="shared" si="25"/>
        <v>N/A</v>
      </c>
      <c r="E175" s="4">
        <v>7.8320875898000004</v>
      </c>
      <c r="F175" s="27" t="str">
        <f t="shared" si="26"/>
        <v>N/A</v>
      </c>
      <c r="G175" s="4">
        <v>5.1407487251999999</v>
      </c>
      <c r="H175" s="27" t="str">
        <f t="shared" si="27"/>
        <v>N/A</v>
      </c>
      <c r="I175" s="8">
        <v>-36.299999999999997</v>
      </c>
      <c r="J175" s="8">
        <v>-34.4</v>
      </c>
      <c r="K175" s="28" t="s">
        <v>734</v>
      </c>
      <c r="L175" s="105" t="str">
        <f t="shared" si="28"/>
        <v>No</v>
      </c>
    </row>
    <row r="176" spans="1:12" x14ac:dyDescent="0.2">
      <c r="A176" s="128" t="s">
        <v>1336</v>
      </c>
      <c r="B176" s="22" t="s">
        <v>213</v>
      </c>
      <c r="C176" s="4">
        <v>1.1097113078</v>
      </c>
      <c r="D176" s="27" t="str">
        <f t="shared" si="25"/>
        <v>N/A</v>
      </c>
      <c r="E176" s="4">
        <v>0.84517098239999999</v>
      </c>
      <c r="F176" s="27" t="str">
        <f t="shared" si="26"/>
        <v>N/A</v>
      </c>
      <c r="G176" s="4">
        <v>0.70596247869999995</v>
      </c>
      <c r="H176" s="27" t="str">
        <f t="shared" si="27"/>
        <v>N/A</v>
      </c>
      <c r="I176" s="8">
        <v>-23.8</v>
      </c>
      <c r="J176" s="8">
        <v>-16.5</v>
      </c>
      <c r="K176" s="28" t="s">
        <v>734</v>
      </c>
      <c r="L176" s="105" t="str">
        <f t="shared" si="28"/>
        <v>Yes</v>
      </c>
    </row>
    <row r="177" spans="1:12" x14ac:dyDescent="0.2">
      <c r="A177" s="128" t="s">
        <v>1337</v>
      </c>
      <c r="B177" s="22" t="s">
        <v>213</v>
      </c>
      <c r="C177" s="4">
        <v>13.555878084</v>
      </c>
      <c r="D177" s="27" t="str">
        <f t="shared" si="25"/>
        <v>N/A</v>
      </c>
      <c r="E177" s="4">
        <v>8.2643524700000004</v>
      </c>
      <c r="F177" s="27" t="str">
        <f t="shared" si="26"/>
        <v>N/A</v>
      </c>
      <c r="G177" s="4">
        <v>7.7373211963999999</v>
      </c>
      <c r="H177" s="27" t="str">
        <f t="shared" si="27"/>
        <v>N/A</v>
      </c>
      <c r="I177" s="8">
        <v>-39</v>
      </c>
      <c r="J177" s="8">
        <v>-6.38</v>
      </c>
      <c r="K177" s="28" t="s">
        <v>734</v>
      </c>
      <c r="L177" s="105" t="str">
        <f t="shared" si="28"/>
        <v>Yes</v>
      </c>
    </row>
    <row r="178" spans="1:12" x14ac:dyDescent="0.2">
      <c r="A178" s="128" t="s">
        <v>1338</v>
      </c>
      <c r="B178" s="22" t="s">
        <v>213</v>
      </c>
      <c r="C178" s="4">
        <v>8.6175035011999999</v>
      </c>
      <c r="D178" s="27" t="str">
        <f t="shared" si="25"/>
        <v>N/A</v>
      </c>
      <c r="E178" s="4">
        <v>11.385791254000001</v>
      </c>
      <c r="F178" s="27" t="str">
        <f t="shared" si="26"/>
        <v>N/A</v>
      </c>
      <c r="G178" s="4">
        <v>8.5481179307000001</v>
      </c>
      <c r="H178" s="27" t="str">
        <f t="shared" si="27"/>
        <v>N/A</v>
      </c>
      <c r="I178" s="8">
        <v>32.119999999999997</v>
      </c>
      <c r="J178" s="8">
        <v>-24.9</v>
      </c>
      <c r="K178" s="28" t="s">
        <v>734</v>
      </c>
      <c r="L178" s="105" t="str">
        <f t="shared" si="28"/>
        <v>Yes</v>
      </c>
    </row>
    <row r="179" spans="1:12" x14ac:dyDescent="0.2">
      <c r="A179" s="128" t="s">
        <v>1339</v>
      </c>
      <c r="B179" s="22" t="s">
        <v>213</v>
      </c>
      <c r="C179" s="4">
        <v>0.1239039405</v>
      </c>
      <c r="D179" s="27" t="str">
        <f t="shared" si="25"/>
        <v>N/A</v>
      </c>
      <c r="E179" s="4">
        <v>0.20983565379999999</v>
      </c>
      <c r="F179" s="27" t="str">
        <f t="shared" si="26"/>
        <v>N/A</v>
      </c>
      <c r="G179" s="4">
        <v>5.6097968499999998E-2</v>
      </c>
      <c r="H179" s="27" t="str">
        <f t="shared" si="27"/>
        <v>N/A</v>
      </c>
      <c r="I179" s="8">
        <v>69.349999999999994</v>
      </c>
      <c r="J179" s="8">
        <v>-73.3</v>
      </c>
      <c r="K179" s="28" t="s">
        <v>734</v>
      </c>
      <c r="L179" s="105" t="str">
        <f t="shared" si="28"/>
        <v>No</v>
      </c>
    </row>
    <row r="180" spans="1:12" x14ac:dyDescent="0.2">
      <c r="A180" s="128" t="s">
        <v>1340</v>
      </c>
      <c r="B180" s="22" t="s">
        <v>213</v>
      </c>
      <c r="C180" s="4">
        <v>8.0554933999999995E-2</v>
      </c>
      <c r="D180" s="27" t="str">
        <f t="shared" si="25"/>
        <v>N/A</v>
      </c>
      <c r="E180" s="4">
        <v>0.26869810509999997</v>
      </c>
      <c r="F180" s="27" t="str">
        <f t="shared" si="26"/>
        <v>N/A</v>
      </c>
      <c r="G180" s="4">
        <v>0.25745201280000002</v>
      </c>
      <c r="H180" s="27" t="str">
        <f t="shared" si="27"/>
        <v>N/A</v>
      </c>
      <c r="I180" s="8">
        <v>233.6</v>
      </c>
      <c r="J180" s="8">
        <v>-4.1900000000000004</v>
      </c>
      <c r="K180" s="28" t="s">
        <v>734</v>
      </c>
      <c r="L180" s="105" t="str">
        <f t="shared" si="28"/>
        <v>Yes</v>
      </c>
    </row>
    <row r="181" spans="1:12" x14ac:dyDescent="0.2">
      <c r="A181" s="128" t="s">
        <v>86</v>
      </c>
      <c r="B181" s="22" t="s">
        <v>213</v>
      </c>
      <c r="C181" s="4">
        <v>1.5787585217</v>
      </c>
      <c r="D181" s="27" t="str">
        <f t="shared" si="25"/>
        <v>N/A</v>
      </c>
      <c r="E181" s="4">
        <v>0.4330446369</v>
      </c>
      <c r="F181" s="27" t="str">
        <f t="shared" si="26"/>
        <v>N/A</v>
      </c>
      <c r="G181" s="4">
        <v>15.028239963000001</v>
      </c>
      <c r="H181" s="27" t="str">
        <f t="shared" si="27"/>
        <v>N/A</v>
      </c>
      <c r="I181" s="8">
        <v>-72.599999999999994</v>
      </c>
      <c r="J181" s="8">
        <v>3370</v>
      </c>
      <c r="K181" s="28" t="s">
        <v>734</v>
      </c>
      <c r="L181" s="105" t="str">
        <f t="shared" si="28"/>
        <v>No</v>
      </c>
    </row>
    <row r="182" spans="1:12" x14ac:dyDescent="0.2">
      <c r="A182" s="128" t="s">
        <v>87</v>
      </c>
      <c r="B182" s="22" t="s">
        <v>213</v>
      </c>
      <c r="C182" s="4">
        <v>26.62980636</v>
      </c>
      <c r="D182" s="27" t="str">
        <f t="shared" si="25"/>
        <v>N/A</v>
      </c>
      <c r="E182" s="4">
        <v>21.801526150000001</v>
      </c>
      <c r="F182" s="27" t="str">
        <f t="shared" si="26"/>
        <v>N/A</v>
      </c>
      <c r="G182" s="4">
        <v>25.372028539999999</v>
      </c>
      <c r="H182" s="27" t="str">
        <f t="shared" si="27"/>
        <v>N/A</v>
      </c>
      <c r="I182" s="8">
        <v>-18.100000000000001</v>
      </c>
      <c r="J182" s="8">
        <v>16.38</v>
      </c>
      <c r="K182" s="28" t="s">
        <v>734</v>
      </c>
      <c r="L182" s="105" t="str">
        <f t="shared" si="28"/>
        <v>Yes</v>
      </c>
    </row>
    <row r="183" spans="1:12" x14ac:dyDescent="0.2">
      <c r="A183" s="128" t="s">
        <v>466</v>
      </c>
      <c r="B183" s="22" t="s">
        <v>213</v>
      </c>
      <c r="C183" s="4">
        <v>38.409288824000001</v>
      </c>
      <c r="D183" s="27" t="str">
        <f t="shared" si="25"/>
        <v>N/A</v>
      </c>
      <c r="E183" s="4">
        <v>34.655095682999999</v>
      </c>
      <c r="F183" s="27" t="str">
        <f t="shared" si="26"/>
        <v>N/A</v>
      </c>
      <c r="G183" s="4">
        <v>22.399219766000002</v>
      </c>
      <c r="H183" s="27" t="str">
        <f t="shared" si="27"/>
        <v>N/A</v>
      </c>
      <c r="I183" s="8">
        <v>-9.77</v>
      </c>
      <c r="J183" s="8">
        <v>-35.4</v>
      </c>
      <c r="K183" s="28" t="s">
        <v>734</v>
      </c>
      <c r="L183" s="105" t="str">
        <f t="shared" si="28"/>
        <v>No</v>
      </c>
    </row>
    <row r="184" spans="1:12" x14ac:dyDescent="0.2">
      <c r="A184" s="128" t="s">
        <v>467</v>
      </c>
      <c r="B184" s="22" t="s">
        <v>213</v>
      </c>
      <c r="C184" s="4">
        <v>57.056673820999997</v>
      </c>
      <c r="D184" s="27" t="str">
        <f t="shared" si="25"/>
        <v>N/A</v>
      </c>
      <c r="E184" s="4">
        <v>57.237188322000002</v>
      </c>
      <c r="F184" s="27" t="str">
        <f t="shared" si="26"/>
        <v>N/A</v>
      </c>
      <c r="G184" s="4">
        <v>33.728907843999998</v>
      </c>
      <c r="H184" s="27" t="str">
        <f t="shared" si="27"/>
        <v>N/A</v>
      </c>
      <c r="I184" s="8">
        <v>0.31640000000000001</v>
      </c>
      <c r="J184" s="8">
        <v>-41.1</v>
      </c>
      <c r="K184" s="28" t="s">
        <v>734</v>
      </c>
      <c r="L184" s="105" t="str">
        <f t="shared" si="28"/>
        <v>No</v>
      </c>
    </row>
    <row r="185" spans="1:12" x14ac:dyDescent="0.2">
      <c r="A185" s="128" t="s">
        <v>468</v>
      </c>
      <c r="B185" s="22" t="s">
        <v>213</v>
      </c>
      <c r="C185" s="4">
        <v>24.062029860999999</v>
      </c>
      <c r="D185" s="27" t="str">
        <f t="shared" si="25"/>
        <v>N/A</v>
      </c>
      <c r="E185" s="4">
        <v>24.012461808000001</v>
      </c>
      <c r="F185" s="27" t="str">
        <f t="shared" si="26"/>
        <v>N/A</v>
      </c>
      <c r="G185" s="4">
        <v>21.070556126</v>
      </c>
      <c r="H185" s="27" t="str">
        <f t="shared" si="27"/>
        <v>N/A</v>
      </c>
      <c r="I185" s="8">
        <v>-0.20599999999999999</v>
      </c>
      <c r="J185" s="8">
        <v>-12.3</v>
      </c>
      <c r="K185" s="28" t="s">
        <v>734</v>
      </c>
      <c r="L185" s="105" t="str">
        <f t="shared" si="28"/>
        <v>Yes</v>
      </c>
    </row>
    <row r="186" spans="1:12" x14ac:dyDescent="0.2">
      <c r="A186" s="128" t="s">
        <v>469</v>
      </c>
      <c r="B186" s="22" t="s">
        <v>213</v>
      </c>
      <c r="C186" s="4">
        <v>21.696599969000001</v>
      </c>
      <c r="D186" s="27" t="str">
        <f t="shared" si="25"/>
        <v>N/A</v>
      </c>
      <c r="E186" s="4">
        <v>16.769460425999998</v>
      </c>
      <c r="F186" s="27" t="str">
        <f t="shared" si="26"/>
        <v>N/A</v>
      </c>
      <c r="G186" s="4">
        <v>19.479706480000001</v>
      </c>
      <c r="H186" s="27" t="str">
        <f t="shared" si="27"/>
        <v>N/A</v>
      </c>
      <c r="I186" s="8">
        <v>-22.7</v>
      </c>
      <c r="J186" s="8">
        <v>16.16</v>
      </c>
      <c r="K186" s="28" t="s">
        <v>734</v>
      </c>
      <c r="L186" s="105" t="str">
        <f t="shared" si="28"/>
        <v>Yes</v>
      </c>
    </row>
    <row r="187" spans="1:12" x14ac:dyDescent="0.2">
      <c r="A187" s="128" t="s">
        <v>116</v>
      </c>
      <c r="B187" s="22" t="s">
        <v>213</v>
      </c>
      <c r="C187" s="4">
        <v>54.212841593999997</v>
      </c>
      <c r="D187" s="27" t="str">
        <f t="shared" si="25"/>
        <v>N/A</v>
      </c>
      <c r="E187" s="4">
        <v>46.529956552999998</v>
      </c>
      <c r="F187" s="27" t="str">
        <f t="shared" si="26"/>
        <v>N/A</v>
      </c>
      <c r="G187" s="4">
        <v>48.003670444999997</v>
      </c>
      <c r="H187" s="27" t="str">
        <f t="shared" si="27"/>
        <v>N/A</v>
      </c>
      <c r="I187" s="8">
        <v>-14.2</v>
      </c>
      <c r="J187" s="8">
        <v>3.1669999999999998</v>
      </c>
      <c r="K187" s="28" t="s">
        <v>734</v>
      </c>
      <c r="L187" s="105" t="str">
        <f t="shared" si="28"/>
        <v>Yes</v>
      </c>
    </row>
    <row r="188" spans="1:12" x14ac:dyDescent="0.2">
      <c r="A188" s="128" t="s">
        <v>470</v>
      </c>
      <c r="B188" s="22" t="s">
        <v>213</v>
      </c>
      <c r="C188" s="4">
        <v>53.590711175999999</v>
      </c>
      <c r="D188" s="27" t="str">
        <f t="shared" si="25"/>
        <v>N/A</v>
      </c>
      <c r="E188" s="4">
        <v>50.609701825000002</v>
      </c>
      <c r="F188" s="27" t="str">
        <f t="shared" si="26"/>
        <v>N/A</v>
      </c>
      <c r="G188" s="4">
        <v>31.859557866999999</v>
      </c>
      <c r="H188" s="27" t="str">
        <f t="shared" si="27"/>
        <v>N/A</v>
      </c>
      <c r="I188" s="8">
        <v>-5.56</v>
      </c>
      <c r="J188" s="8">
        <v>-37</v>
      </c>
      <c r="K188" s="28" t="s">
        <v>734</v>
      </c>
      <c r="L188" s="105" t="str">
        <f t="shared" si="28"/>
        <v>No</v>
      </c>
    </row>
    <row r="189" spans="1:12" x14ac:dyDescent="0.2">
      <c r="A189" s="128" t="s">
        <v>471</v>
      </c>
      <c r="B189" s="22" t="s">
        <v>213</v>
      </c>
      <c r="C189" s="4">
        <v>78.523779138999998</v>
      </c>
      <c r="D189" s="27" t="str">
        <f t="shared" si="25"/>
        <v>N/A</v>
      </c>
      <c r="E189" s="4">
        <v>78.341060017999993</v>
      </c>
      <c r="F189" s="27" t="str">
        <f t="shared" si="26"/>
        <v>N/A</v>
      </c>
      <c r="G189" s="4">
        <v>47.116632672000001</v>
      </c>
      <c r="H189" s="27" t="str">
        <f t="shared" si="27"/>
        <v>N/A</v>
      </c>
      <c r="I189" s="8">
        <v>-0.23300000000000001</v>
      </c>
      <c r="J189" s="8">
        <v>-39.9</v>
      </c>
      <c r="K189" s="28" t="s">
        <v>734</v>
      </c>
      <c r="L189" s="105" t="str">
        <f t="shared" si="28"/>
        <v>No</v>
      </c>
    </row>
    <row r="190" spans="1:12" x14ac:dyDescent="0.2">
      <c r="A190" s="128" t="s">
        <v>472</v>
      </c>
      <c r="B190" s="22" t="s">
        <v>213</v>
      </c>
      <c r="C190" s="4">
        <v>61.287014319000001</v>
      </c>
      <c r="D190" s="27" t="str">
        <f t="shared" si="25"/>
        <v>N/A</v>
      </c>
      <c r="E190" s="4">
        <v>60.740663883000003</v>
      </c>
      <c r="F190" s="27" t="str">
        <f t="shared" si="26"/>
        <v>N/A</v>
      </c>
      <c r="G190" s="4">
        <v>65.522029394</v>
      </c>
      <c r="H190" s="27" t="str">
        <f t="shared" si="27"/>
        <v>N/A</v>
      </c>
      <c r="I190" s="8">
        <v>-0.89100000000000001</v>
      </c>
      <c r="J190" s="8">
        <v>7.8719999999999999</v>
      </c>
      <c r="K190" s="28" t="s">
        <v>734</v>
      </c>
      <c r="L190" s="105" t="str">
        <f t="shared" si="28"/>
        <v>Yes</v>
      </c>
    </row>
    <row r="191" spans="1:12" x14ac:dyDescent="0.2">
      <c r="A191" s="128" t="s">
        <v>473</v>
      </c>
      <c r="B191" s="22" t="s">
        <v>213</v>
      </c>
      <c r="C191" s="4">
        <v>35.776283403000001</v>
      </c>
      <c r="D191" s="27" t="str">
        <f t="shared" si="25"/>
        <v>N/A</v>
      </c>
      <c r="E191" s="4">
        <v>32.675347029000001</v>
      </c>
      <c r="F191" s="27" t="str">
        <f t="shared" si="26"/>
        <v>N/A</v>
      </c>
      <c r="G191" s="4">
        <v>35.888230172999997</v>
      </c>
      <c r="H191" s="27" t="str">
        <f t="shared" si="27"/>
        <v>N/A</v>
      </c>
      <c r="I191" s="8">
        <v>-8.67</v>
      </c>
      <c r="J191" s="8">
        <v>9.8330000000000002</v>
      </c>
      <c r="K191" s="28" t="s">
        <v>734</v>
      </c>
      <c r="L191" s="105" t="str">
        <f t="shared" si="28"/>
        <v>Yes</v>
      </c>
    </row>
    <row r="192" spans="1:12" x14ac:dyDescent="0.2">
      <c r="A192" s="128" t="s">
        <v>1341</v>
      </c>
      <c r="B192" s="22" t="s">
        <v>213</v>
      </c>
      <c r="C192" s="23">
        <v>8.4181731196000005</v>
      </c>
      <c r="D192" s="27" t="str">
        <f t="shared" si="25"/>
        <v>N/A</v>
      </c>
      <c r="E192" s="23">
        <v>7.3318665094000002</v>
      </c>
      <c r="F192" s="27" t="str">
        <f t="shared" si="26"/>
        <v>N/A</v>
      </c>
      <c r="G192" s="23">
        <v>3.9725274149000001</v>
      </c>
      <c r="H192" s="27" t="str">
        <f t="shared" si="27"/>
        <v>N/A</v>
      </c>
      <c r="I192" s="8">
        <v>-12.9</v>
      </c>
      <c r="J192" s="8">
        <v>-45.8</v>
      </c>
      <c r="K192" s="28" t="s">
        <v>734</v>
      </c>
      <c r="L192" s="105" t="str">
        <f t="shared" si="28"/>
        <v>No</v>
      </c>
    </row>
    <row r="193" spans="1:12" x14ac:dyDescent="0.2">
      <c r="A193" s="128" t="s">
        <v>1342</v>
      </c>
      <c r="B193" s="22" t="s">
        <v>213</v>
      </c>
      <c r="C193" s="23">
        <v>11.548402255999999</v>
      </c>
      <c r="D193" s="27" t="str">
        <f t="shared" si="25"/>
        <v>N/A</v>
      </c>
      <c r="E193" s="23">
        <v>12.176183321</v>
      </c>
      <c r="F193" s="27" t="str">
        <f t="shared" si="26"/>
        <v>N/A</v>
      </c>
      <c r="G193" s="23">
        <v>11.647814909999999</v>
      </c>
      <c r="H193" s="27" t="str">
        <f t="shared" si="27"/>
        <v>N/A</v>
      </c>
      <c r="I193" s="8">
        <v>5.4359999999999999</v>
      </c>
      <c r="J193" s="8">
        <v>-4.34</v>
      </c>
      <c r="K193" s="28" t="s">
        <v>734</v>
      </c>
      <c r="L193" s="105" t="str">
        <f t="shared" si="28"/>
        <v>Yes</v>
      </c>
    </row>
    <row r="194" spans="1:12" x14ac:dyDescent="0.2">
      <c r="A194" s="128" t="s">
        <v>1343</v>
      </c>
      <c r="B194" s="22" t="s">
        <v>213</v>
      </c>
      <c r="C194" s="23">
        <v>15.859865638</v>
      </c>
      <c r="D194" s="27" t="str">
        <f t="shared" si="25"/>
        <v>N/A</v>
      </c>
      <c r="E194" s="23">
        <v>16.748863928999999</v>
      </c>
      <c r="F194" s="27" t="str">
        <f t="shared" si="26"/>
        <v>N/A</v>
      </c>
      <c r="G194" s="23">
        <v>19.5374868</v>
      </c>
      <c r="H194" s="27" t="str">
        <f t="shared" si="27"/>
        <v>N/A</v>
      </c>
      <c r="I194" s="8">
        <v>5.6050000000000004</v>
      </c>
      <c r="J194" s="8">
        <v>16.649999999999999</v>
      </c>
      <c r="K194" s="28" t="s">
        <v>734</v>
      </c>
      <c r="L194" s="105" t="str">
        <f t="shared" si="28"/>
        <v>Yes</v>
      </c>
    </row>
    <row r="195" spans="1:12" x14ac:dyDescent="0.2">
      <c r="A195" s="128" t="s">
        <v>1344</v>
      </c>
      <c r="B195" s="22" t="s">
        <v>213</v>
      </c>
      <c r="C195" s="23">
        <v>7.2052895782000004</v>
      </c>
      <c r="D195" s="27" t="str">
        <f t="shared" si="25"/>
        <v>N/A</v>
      </c>
      <c r="E195" s="23">
        <v>6.0836356927999997</v>
      </c>
      <c r="F195" s="27" t="str">
        <f t="shared" si="26"/>
        <v>N/A</v>
      </c>
      <c r="G195" s="23">
        <v>4.2766969304</v>
      </c>
      <c r="H195" s="27" t="str">
        <f t="shared" si="27"/>
        <v>N/A</v>
      </c>
      <c r="I195" s="8">
        <v>-15.6</v>
      </c>
      <c r="J195" s="8">
        <v>-29.7</v>
      </c>
      <c r="K195" s="28" t="s">
        <v>734</v>
      </c>
      <c r="L195" s="105" t="str">
        <f t="shared" si="28"/>
        <v>Yes</v>
      </c>
    </row>
    <row r="196" spans="1:12" x14ac:dyDescent="0.2">
      <c r="A196" s="128" t="s">
        <v>1345</v>
      </c>
      <c r="B196" s="22" t="s">
        <v>213</v>
      </c>
      <c r="C196" s="23">
        <v>5.7368965319000003</v>
      </c>
      <c r="D196" s="27" t="str">
        <f t="shared" si="25"/>
        <v>N/A</v>
      </c>
      <c r="E196" s="23">
        <v>5.9426990069999999</v>
      </c>
      <c r="F196" s="27" t="str">
        <f t="shared" si="26"/>
        <v>N/A</v>
      </c>
      <c r="G196" s="23">
        <v>4.5941935483999998</v>
      </c>
      <c r="H196" s="27" t="str">
        <f t="shared" si="27"/>
        <v>N/A</v>
      </c>
      <c r="I196" s="8">
        <v>3.5870000000000002</v>
      </c>
      <c r="J196" s="8">
        <v>-22.7</v>
      </c>
      <c r="K196" s="28" t="s">
        <v>734</v>
      </c>
      <c r="L196" s="105" t="str">
        <f t="shared" si="28"/>
        <v>Yes</v>
      </c>
    </row>
    <row r="197" spans="1:12" x14ac:dyDescent="0.2">
      <c r="A197" s="128" t="s">
        <v>1346</v>
      </c>
      <c r="B197" s="22" t="s">
        <v>213</v>
      </c>
      <c r="C197" s="23">
        <v>226.20667384000001</v>
      </c>
      <c r="D197" s="27" t="str">
        <f t="shared" si="25"/>
        <v>N/A</v>
      </c>
      <c r="E197" s="23">
        <v>184.42891406000001</v>
      </c>
      <c r="F197" s="27" t="str">
        <f t="shared" si="26"/>
        <v>N/A</v>
      </c>
      <c r="G197" s="23">
        <v>146.08502519000001</v>
      </c>
      <c r="H197" s="27" t="str">
        <f t="shared" si="27"/>
        <v>N/A</v>
      </c>
      <c r="I197" s="8">
        <v>-18.5</v>
      </c>
      <c r="J197" s="8">
        <v>-20.8</v>
      </c>
      <c r="K197" s="28" t="s">
        <v>734</v>
      </c>
      <c r="L197" s="105" t="str">
        <f t="shared" si="28"/>
        <v>Yes</v>
      </c>
    </row>
    <row r="198" spans="1:12" x14ac:dyDescent="0.2">
      <c r="A198" s="128" t="s">
        <v>1347</v>
      </c>
      <c r="B198" s="22" t="s">
        <v>213</v>
      </c>
      <c r="C198" s="23">
        <v>239.5379015</v>
      </c>
      <c r="D198" s="27" t="str">
        <f t="shared" si="25"/>
        <v>N/A</v>
      </c>
      <c r="E198" s="23">
        <v>224.92030156000001</v>
      </c>
      <c r="F198" s="27" t="str">
        <f t="shared" si="26"/>
        <v>N/A</v>
      </c>
      <c r="G198" s="23">
        <v>74.554621849</v>
      </c>
      <c r="H198" s="27" t="str">
        <f t="shared" si="27"/>
        <v>N/A</v>
      </c>
      <c r="I198" s="8">
        <v>-6.1</v>
      </c>
      <c r="J198" s="8">
        <v>-66.900000000000006</v>
      </c>
      <c r="K198" s="28" t="s">
        <v>734</v>
      </c>
      <c r="L198" s="105" t="str">
        <f t="shared" si="28"/>
        <v>No</v>
      </c>
    </row>
    <row r="199" spans="1:12" x14ac:dyDescent="0.2">
      <c r="A199" s="128" t="s">
        <v>1348</v>
      </c>
      <c r="B199" s="22" t="s">
        <v>213</v>
      </c>
      <c r="C199" s="23">
        <v>245.69131647</v>
      </c>
      <c r="D199" s="27" t="str">
        <f t="shared" si="25"/>
        <v>N/A</v>
      </c>
      <c r="E199" s="23">
        <v>248.78969957000001</v>
      </c>
      <c r="F199" s="27" t="str">
        <f t="shared" si="26"/>
        <v>N/A</v>
      </c>
      <c r="G199" s="23">
        <v>80.362255965000003</v>
      </c>
      <c r="H199" s="27" t="str">
        <f t="shared" si="27"/>
        <v>N/A</v>
      </c>
      <c r="I199" s="8">
        <v>1.2609999999999999</v>
      </c>
      <c r="J199" s="8">
        <v>-67.7</v>
      </c>
      <c r="K199" s="28" t="s">
        <v>734</v>
      </c>
      <c r="L199" s="105" t="str">
        <f t="shared" si="28"/>
        <v>No</v>
      </c>
    </row>
    <row r="200" spans="1:12" x14ac:dyDescent="0.2">
      <c r="A200" s="128" t="s">
        <v>1349</v>
      </c>
      <c r="B200" s="22" t="s">
        <v>213</v>
      </c>
      <c r="C200" s="23">
        <v>26.094295692999999</v>
      </c>
      <c r="D200" s="27" t="str">
        <f t="shared" si="25"/>
        <v>N/A</v>
      </c>
      <c r="E200" s="23">
        <v>20.118412492000001</v>
      </c>
      <c r="F200" s="27" t="str">
        <f t="shared" si="26"/>
        <v>N/A</v>
      </c>
      <c r="G200" s="23">
        <v>14.893617021000001</v>
      </c>
      <c r="H200" s="27" t="str">
        <f t="shared" si="27"/>
        <v>N/A</v>
      </c>
      <c r="I200" s="8">
        <v>-22.9</v>
      </c>
      <c r="J200" s="8">
        <v>-26</v>
      </c>
      <c r="K200" s="28" t="s">
        <v>734</v>
      </c>
      <c r="L200" s="105" t="str">
        <f t="shared" si="28"/>
        <v>Yes</v>
      </c>
    </row>
    <row r="201" spans="1:12" x14ac:dyDescent="0.2">
      <c r="A201" s="128" t="s">
        <v>1350</v>
      </c>
      <c r="B201" s="22" t="s">
        <v>213</v>
      </c>
      <c r="C201" s="23">
        <v>45.350877193000002</v>
      </c>
      <c r="D201" s="27" t="str">
        <f t="shared" si="25"/>
        <v>N/A</v>
      </c>
      <c r="E201" s="23">
        <v>23.300514036999999</v>
      </c>
      <c r="F201" s="27" t="str">
        <f t="shared" si="26"/>
        <v>N/A</v>
      </c>
      <c r="G201" s="23">
        <v>9.7455716585999994</v>
      </c>
      <c r="H201" s="27" t="str">
        <f t="shared" si="27"/>
        <v>N/A</v>
      </c>
      <c r="I201" s="8">
        <v>-48.6</v>
      </c>
      <c r="J201" s="8">
        <v>-58.2</v>
      </c>
      <c r="K201" s="28" t="s">
        <v>734</v>
      </c>
      <c r="L201" s="105" t="str">
        <f t="shared" si="28"/>
        <v>No</v>
      </c>
    </row>
    <row r="202" spans="1:12" x14ac:dyDescent="0.2">
      <c r="A202" s="128" t="s">
        <v>28</v>
      </c>
      <c r="B202" s="22" t="s">
        <v>213</v>
      </c>
      <c r="C202" s="4">
        <v>3.5229650913000001</v>
      </c>
      <c r="D202" s="27" t="str">
        <f t="shared" si="25"/>
        <v>N/A</v>
      </c>
      <c r="E202" s="4">
        <v>2.0918122583000001</v>
      </c>
      <c r="F202" s="27" t="str">
        <f t="shared" si="26"/>
        <v>N/A</v>
      </c>
      <c r="G202" s="4">
        <v>1.6794492825</v>
      </c>
      <c r="H202" s="27" t="str">
        <f t="shared" si="27"/>
        <v>N/A</v>
      </c>
      <c r="I202" s="8">
        <v>-40.6</v>
      </c>
      <c r="J202" s="8">
        <v>-19.7</v>
      </c>
      <c r="K202" s="28" t="s">
        <v>734</v>
      </c>
      <c r="L202" s="105" t="str">
        <f t="shared" si="28"/>
        <v>Yes</v>
      </c>
    </row>
    <row r="203" spans="1:12" x14ac:dyDescent="0.2">
      <c r="A203" s="128" t="s">
        <v>123</v>
      </c>
      <c r="B203" s="22" t="s">
        <v>213</v>
      </c>
      <c r="C203" s="23">
        <v>13</v>
      </c>
      <c r="D203" s="27" t="str">
        <f t="shared" ref="D203:D213" si="29">IF($B203="N/A","N/A",IF(C203&gt;10,"No",IF(C203&lt;-10,"No","Yes")))</f>
        <v>N/A</v>
      </c>
      <c r="E203" s="23">
        <v>34</v>
      </c>
      <c r="F203" s="27" t="str">
        <f t="shared" ref="F203:F213" si="30">IF($B203="N/A","N/A",IF(E203&gt;10,"No",IF(E203&lt;-10,"No","Yes")))</f>
        <v>N/A</v>
      </c>
      <c r="G203" s="23">
        <v>44</v>
      </c>
      <c r="H203" s="27" t="str">
        <f t="shared" ref="H203:H213" si="31">IF($B203="N/A","N/A",IF(G203&gt;10,"No",IF(G203&lt;-10,"No","Yes")))</f>
        <v>N/A</v>
      </c>
      <c r="I203" s="8">
        <v>161.5</v>
      </c>
      <c r="J203" s="8">
        <v>29.41</v>
      </c>
      <c r="K203" s="10" t="s">
        <v>213</v>
      </c>
      <c r="L203" s="105" t="str">
        <f t="shared" ref="L203:L213" si="32">IF(J203="Div by 0", "N/A", IF(K203="N/A","N/A", IF(J203&gt;VALUE(MID(K203,1,2)), "No", IF(J203&lt;-1*VALUE(MID(K203,1,2)), "No", "Yes"))))</f>
        <v>N/A</v>
      </c>
    </row>
    <row r="204" spans="1:12" x14ac:dyDescent="0.2">
      <c r="A204" s="128" t="s">
        <v>124</v>
      </c>
      <c r="B204" s="22" t="s">
        <v>213</v>
      </c>
      <c r="C204" s="23">
        <v>88</v>
      </c>
      <c r="D204" s="27" t="str">
        <f t="shared" si="29"/>
        <v>N/A</v>
      </c>
      <c r="E204" s="23">
        <v>177</v>
      </c>
      <c r="F204" s="27" t="str">
        <f t="shared" si="30"/>
        <v>N/A</v>
      </c>
      <c r="G204" s="23">
        <v>249</v>
      </c>
      <c r="H204" s="27" t="str">
        <f t="shared" si="31"/>
        <v>N/A</v>
      </c>
      <c r="I204" s="8">
        <v>101.1</v>
      </c>
      <c r="J204" s="8">
        <v>40.68</v>
      </c>
      <c r="K204" s="10" t="s">
        <v>213</v>
      </c>
      <c r="L204" s="105" t="str">
        <f t="shared" si="32"/>
        <v>N/A</v>
      </c>
    </row>
    <row r="205" spans="1:12" ht="25.5" x14ac:dyDescent="0.2">
      <c r="A205" s="128" t="s">
        <v>1598</v>
      </c>
      <c r="B205" s="22" t="s">
        <v>213</v>
      </c>
      <c r="C205" s="23">
        <v>28</v>
      </c>
      <c r="D205" s="27" t="str">
        <f t="shared" si="29"/>
        <v>N/A</v>
      </c>
      <c r="E205" s="23">
        <v>82</v>
      </c>
      <c r="F205" s="27" t="str">
        <f t="shared" si="30"/>
        <v>N/A</v>
      </c>
      <c r="G205" s="23">
        <v>122</v>
      </c>
      <c r="H205" s="27" t="str">
        <f t="shared" si="31"/>
        <v>N/A</v>
      </c>
      <c r="I205" s="8">
        <v>192.9</v>
      </c>
      <c r="J205" s="8">
        <v>48.78</v>
      </c>
      <c r="K205" s="10" t="s">
        <v>213</v>
      </c>
      <c r="L205" s="105" t="str">
        <f t="shared" si="32"/>
        <v>N/A</v>
      </c>
    </row>
    <row r="206" spans="1:12" ht="25.5" x14ac:dyDescent="0.2">
      <c r="A206" s="128" t="s">
        <v>1351</v>
      </c>
      <c r="B206" s="22" t="s">
        <v>213</v>
      </c>
      <c r="C206" s="23">
        <v>728</v>
      </c>
      <c r="D206" s="27" t="str">
        <f t="shared" si="29"/>
        <v>N/A</v>
      </c>
      <c r="E206" s="23">
        <v>614</v>
      </c>
      <c r="F206" s="27" t="str">
        <f t="shared" si="30"/>
        <v>N/A</v>
      </c>
      <c r="G206" s="23">
        <v>705</v>
      </c>
      <c r="H206" s="27" t="str">
        <f t="shared" si="31"/>
        <v>N/A</v>
      </c>
      <c r="I206" s="8">
        <v>-15.7</v>
      </c>
      <c r="J206" s="8">
        <v>14.82</v>
      </c>
      <c r="K206" s="10" t="s">
        <v>213</v>
      </c>
      <c r="L206" s="105" t="str">
        <f t="shared" si="32"/>
        <v>N/A</v>
      </c>
    </row>
    <row r="207" spans="1:12" ht="25.5" x14ac:dyDescent="0.2">
      <c r="A207" s="128" t="s">
        <v>1599</v>
      </c>
      <c r="B207" s="22" t="s">
        <v>213</v>
      </c>
      <c r="C207" s="23">
        <v>100</v>
      </c>
      <c r="D207" s="27" t="str">
        <f t="shared" si="29"/>
        <v>N/A</v>
      </c>
      <c r="E207" s="23">
        <v>138</v>
      </c>
      <c r="F207" s="27" t="str">
        <f t="shared" si="30"/>
        <v>N/A</v>
      </c>
      <c r="G207" s="23">
        <v>261</v>
      </c>
      <c r="H207" s="27" t="str">
        <f t="shared" si="31"/>
        <v>N/A</v>
      </c>
      <c r="I207" s="8">
        <v>38</v>
      </c>
      <c r="J207" s="8">
        <v>89.13</v>
      </c>
      <c r="K207" s="10" t="s">
        <v>213</v>
      </c>
      <c r="L207" s="105" t="str">
        <f t="shared" si="32"/>
        <v>N/A</v>
      </c>
    </row>
    <row r="208" spans="1:12" x14ac:dyDescent="0.2">
      <c r="A208" s="128" t="s">
        <v>1600</v>
      </c>
      <c r="B208" s="22" t="s">
        <v>213</v>
      </c>
      <c r="C208" s="23">
        <v>217</v>
      </c>
      <c r="D208" s="27" t="str">
        <f t="shared" si="29"/>
        <v>N/A</v>
      </c>
      <c r="E208" s="23">
        <v>207</v>
      </c>
      <c r="F208" s="27" t="str">
        <f t="shared" si="30"/>
        <v>N/A</v>
      </c>
      <c r="G208" s="23">
        <v>219</v>
      </c>
      <c r="H208" s="27" t="str">
        <f t="shared" si="31"/>
        <v>N/A</v>
      </c>
      <c r="I208" s="8">
        <v>-4.6100000000000003</v>
      </c>
      <c r="J208" s="8">
        <v>5.7969999999999997</v>
      </c>
      <c r="K208" s="10" t="s">
        <v>213</v>
      </c>
      <c r="L208" s="105" t="str">
        <f t="shared" si="32"/>
        <v>N/A</v>
      </c>
    </row>
    <row r="209" spans="1:12" x14ac:dyDescent="0.2">
      <c r="A209" s="128" t="s">
        <v>125</v>
      </c>
      <c r="B209" s="22" t="s">
        <v>213</v>
      </c>
      <c r="C209" s="29">
        <v>20345586</v>
      </c>
      <c r="D209" s="27" t="str">
        <f t="shared" si="29"/>
        <v>N/A</v>
      </c>
      <c r="E209" s="29">
        <v>19244626</v>
      </c>
      <c r="F209" s="27" t="str">
        <f t="shared" si="30"/>
        <v>N/A</v>
      </c>
      <c r="G209" s="29">
        <v>24977483</v>
      </c>
      <c r="H209" s="27" t="str">
        <f t="shared" si="31"/>
        <v>N/A</v>
      </c>
      <c r="I209" s="8">
        <v>-5.41</v>
      </c>
      <c r="J209" s="8">
        <v>29.79</v>
      </c>
      <c r="K209" s="10" t="s">
        <v>213</v>
      </c>
      <c r="L209" s="105" t="str">
        <f t="shared" si="32"/>
        <v>N/A</v>
      </c>
    </row>
    <row r="210" spans="1:12" x14ac:dyDescent="0.2">
      <c r="A210" s="168" t="s">
        <v>1595</v>
      </c>
      <c r="B210" s="22" t="s">
        <v>213</v>
      </c>
      <c r="C210" s="29">
        <v>1227115</v>
      </c>
      <c r="D210" s="27" t="str">
        <f t="shared" si="29"/>
        <v>N/A</v>
      </c>
      <c r="E210" s="29">
        <v>2330386</v>
      </c>
      <c r="F210" s="27" t="str">
        <f t="shared" si="30"/>
        <v>N/A</v>
      </c>
      <c r="G210" s="29">
        <v>2131265</v>
      </c>
      <c r="H210" s="27" t="str">
        <f t="shared" si="31"/>
        <v>N/A</v>
      </c>
      <c r="I210" s="8">
        <v>89.91</v>
      </c>
      <c r="J210" s="8">
        <v>-8.5399999999999991</v>
      </c>
      <c r="K210" s="10" t="s">
        <v>213</v>
      </c>
      <c r="L210" s="105" t="str">
        <f t="shared" si="32"/>
        <v>N/A</v>
      </c>
    </row>
    <row r="211" spans="1:12" x14ac:dyDescent="0.2">
      <c r="A211" s="168" t="s">
        <v>1352</v>
      </c>
      <c r="B211" s="22" t="s">
        <v>213</v>
      </c>
      <c r="C211" s="29">
        <v>374118</v>
      </c>
      <c r="D211" s="27" t="str">
        <f t="shared" si="29"/>
        <v>N/A</v>
      </c>
      <c r="E211" s="29">
        <v>572907</v>
      </c>
      <c r="F211" s="27" t="str">
        <f t="shared" si="30"/>
        <v>N/A</v>
      </c>
      <c r="G211" s="29">
        <v>537410</v>
      </c>
      <c r="H211" s="27" t="str">
        <f t="shared" si="31"/>
        <v>N/A</v>
      </c>
      <c r="I211" s="8">
        <v>53.14</v>
      </c>
      <c r="J211" s="8">
        <v>-6.2</v>
      </c>
      <c r="K211" s="10" t="s">
        <v>213</v>
      </c>
      <c r="L211" s="105" t="str">
        <f t="shared" si="32"/>
        <v>N/A</v>
      </c>
    </row>
    <row r="212" spans="1:12" x14ac:dyDescent="0.2">
      <c r="A212" s="168" t="s">
        <v>1589</v>
      </c>
      <c r="B212" s="22" t="s">
        <v>213</v>
      </c>
      <c r="C212" s="29">
        <v>19316760</v>
      </c>
      <c r="D212" s="27" t="str">
        <f t="shared" si="29"/>
        <v>N/A</v>
      </c>
      <c r="E212" s="29">
        <v>18100390</v>
      </c>
      <c r="F212" s="27" t="str">
        <f t="shared" si="30"/>
        <v>N/A</v>
      </c>
      <c r="G212" s="29">
        <v>22712867</v>
      </c>
      <c r="H212" s="27" t="str">
        <f t="shared" si="31"/>
        <v>N/A</v>
      </c>
      <c r="I212" s="8">
        <v>-6.3</v>
      </c>
      <c r="J212" s="8">
        <v>25.48</v>
      </c>
      <c r="K212" s="10" t="s">
        <v>213</v>
      </c>
      <c r="L212" s="105" t="str">
        <f t="shared" si="32"/>
        <v>N/A</v>
      </c>
    </row>
    <row r="213" spans="1:12" x14ac:dyDescent="0.2">
      <c r="A213" s="168" t="s">
        <v>1590</v>
      </c>
      <c r="B213" s="22" t="s">
        <v>213</v>
      </c>
      <c r="C213" s="29">
        <v>8770123</v>
      </c>
      <c r="D213" s="27" t="str">
        <f t="shared" si="29"/>
        <v>N/A</v>
      </c>
      <c r="E213" s="29">
        <v>7913771</v>
      </c>
      <c r="F213" s="27" t="str">
        <f t="shared" si="30"/>
        <v>N/A</v>
      </c>
      <c r="G213" s="29">
        <v>5873117</v>
      </c>
      <c r="H213" s="27" t="str">
        <f t="shared" si="31"/>
        <v>N/A</v>
      </c>
      <c r="I213" s="8">
        <v>-9.76</v>
      </c>
      <c r="J213" s="8">
        <v>-25.8</v>
      </c>
      <c r="K213" s="10" t="s">
        <v>213</v>
      </c>
      <c r="L213" s="105" t="str">
        <f t="shared" si="32"/>
        <v>N/A</v>
      </c>
    </row>
    <row r="214" spans="1:12" ht="25.5" x14ac:dyDescent="0.2">
      <c r="A214" s="128" t="s">
        <v>1353</v>
      </c>
      <c r="B214" s="22" t="s">
        <v>213</v>
      </c>
      <c r="C214" s="29">
        <v>6944716</v>
      </c>
      <c r="D214" s="27" t="str">
        <f t="shared" ref="D214:D228" si="33">IF($B214="N/A","N/A",IF(C214&gt;10,"No",IF(C214&lt;-10,"No","Yes")))</f>
        <v>N/A</v>
      </c>
      <c r="E214" s="29">
        <v>7632232</v>
      </c>
      <c r="F214" s="27" t="str">
        <f t="shared" ref="F214:F228" si="34">IF($B214="N/A","N/A",IF(E214&gt;10,"No",IF(E214&lt;-10,"No","Yes")))</f>
        <v>N/A</v>
      </c>
      <c r="G214" s="29">
        <v>11888089</v>
      </c>
      <c r="H214" s="27" t="str">
        <f t="shared" ref="H214:H228" si="35">IF($B214="N/A","N/A",IF(G214&gt;10,"No",IF(G214&lt;-10,"No","Yes")))</f>
        <v>N/A</v>
      </c>
      <c r="I214" s="8">
        <v>9.9</v>
      </c>
      <c r="J214" s="8">
        <v>55.76</v>
      </c>
      <c r="K214" s="28" t="s">
        <v>734</v>
      </c>
      <c r="L214" s="105" t="str">
        <f t="shared" ref="L214:L228" si="36">IF(J214="Div by 0", "N/A", IF(K214="N/A","N/A", IF(J214&gt;VALUE(MID(K214,1,2)), "No", IF(J214&lt;-1*VALUE(MID(K214,1,2)), "No", "Yes"))))</f>
        <v>No</v>
      </c>
    </row>
    <row r="215" spans="1:12" x14ac:dyDescent="0.2">
      <c r="A215" s="136" t="s">
        <v>646</v>
      </c>
      <c r="B215" s="22" t="s">
        <v>213</v>
      </c>
      <c r="C215" s="23">
        <v>34233</v>
      </c>
      <c r="D215" s="27" t="str">
        <f t="shared" si="33"/>
        <v>N/A</v>
      </c>
      <c r="E215" s="23">
        <v>34047</v>
      </c>
      <c r="F215" s="27" t="str">
        <f t="shared" si="34"/>
        <v>N/A</v>
      </c>
      <c r="G215" s="23">
        <v>46003</v>
      </c>
      <c r="H215" s="27" t="str">
        <f t="shared" si="35"/>
        <v>N/A</v>
      </c>
      <c r="I215" s="8">
        <v>-0.54300000000000004</v>
      </c>
      <c r="J215" s="8">
        <v>35.119999999999997</v>
      </c>
      <c r="K215" s="28" t="s">
        <v>734</v>
      </c>
      <c r="L215" s="105" t="str">
        <f t="shared" si="36"/>
        <v>No</v>
      </c>
    </row>
    <row r="216" spans="1:12" ht="25.5" x14ac:dyDescent="0.2">
      <c r="A216" s="137" t="s">
        <v>1354</v>
      </c>
      <c r="B216" s="22" t="s">
        <v>213</v>
      </c>
      <c r="C216" s="29">
        <v>202.86612332999999</v>
      </c>
      <c r="D216" s="27" t="str">
        <f t="shared" si="33"/>
        <v>N/A</v>
      </c>
      <c r="E216" s="29">
        <v>224.16753312</v>
      </c>
      <c r="F216" s="27" t="str">
        <f t="shared" si="34"/>
        <v>N/A</v>
      </c>
      <c r="G216" s="29">
        <v>258.41986392000001</v>
      </c>
      <c r="H216" s="27" t="str">
        <f t="shared" si="35"/>
        <v>N/A</v>
      </c>
      <c r="I216" s="8">
        <v>10.5</v>
      </c>
      <c r="J216" s="8">
        <v>15.28</v>
      </c>
      <c r="K216" s="28" t="s">
        <v>734</v>
      </c>
      <c r="L216" s="105" t="str">
        <f t="shared" si="36"/>
        <v>Yes</v>
      </c>
    </row>
    <row r="217" spans="1:12" ht="25.5" x14ac:dyDescent="0.2">
      <c r="A217" s="128" t="s">
        <v>1355</v>
      </c>
      <c r="B217" s="22" t="s">
        <v>213</v>
      </c>
      <c r="C217" s="29">
        <v>40298064</v>
      </c>
      <c r="D217" s="27" t="str">
        <f t="shared" si="33"/>
        <v>N/A</v>
      </c>
      <c r="E217" s="29">
        <v>28647349</v>
      </c>
      <c r="F217" s="27" t="str">
        <f t="shared" si="34"/>
        <v>N/A</v>
      </c>
      <c r="G217" s="29">
        <v>29344267</v>
      </c>
      <c r="H217" s="27" t="str">
        <f t="shared" si="35"/>
        <v>N/A</v>
      </c>
      <c r="I217" s="8">
        <v>-28.9</v>
      </c>
      <c r="J217" s="8">
        <v>2.4329999999999998</v>
      </c>
      <c r="K217" s="28" t="s">
        <v>734</v>
      </c>
      <c r="L217" s="105" t="str">
        <f t="shared" si="36"/>
        <v>Yes</v>
      </c>
    </row>
    <row r="218" spans="1:12" x14ac:dyDescent="0.2">
      <c r="A218" s="137" t="s">
        <v>513</v>
      </c>
      <c r="B218" s="22" t="s">
        <v>213</v>
      </c>
      <c r="C218" s="23">
        <v>58514</v>
      </c>
      <c r="D218" s="27" t="str">
        <f t="shared" si="33"/>
        <v>N/A</v>
      </c>
      <c r="E218" s="23">
        <v>42745</v>
      </c>
      <c r="F218" s="27" t="str">
        <f t="shared" si="34"/>
        <v>N/A</v>
      </c>
      <c r="G218" s="23">
        <v>41944</v>
      </c>
      <c r="H218" s="27" t="str">
        <f t="shared" si="35"/>
        <v>N/A</v>
      </c>
      <c r="I218" s="8">
        <v>-26.9</v>
      </c>
      <c r="J218" s="8">
        <v>-1.87</v>
      </c>
      <c r="K218" s="28" t="s">
        <v>734</v>
      </c>
      <c r="L218" s="105" t="str">
        <f t="shared" si="36"/>
        <v>Yes</v>
      </c>
    </row>
    <row r="219" spans="1:12" ht="25.5" x14ac:dyDescent="0.2">
      <c r="A219" s="128" t="s">
        <v>1356</v>
      </c>
      <c r="B219" s="22" t="s">
        <v>213</v>
      </c>
      <c r="C219" s="29">
        <v>688.69097994000003</v>
      </c>
      <c r="D219" s="27" t="str">
        <f t="shared" si="33"/>
        <v>N/A</v>
      </c>
      <c r="E219" s="29">
        <v>670.19181190999996</v>
      </c>
      <c r="F219" s="27" t="str">
        <f t="shared" si="34"/>
        <v>N/A</v>
      </c>
      <c r="G219" s="29">
        <v>699.60583157999997</v>
      </c>
      <c r="H219" s="27" t="str">
        <f t="shared" si="35"/>
        <v>N/A</v>
      </c>
      <c r="I219" s="8">
        <v>-2.69</v>
      </c>
      <c r="J219" s="8">
        <v>4.3890000000000002</v>
      </c>
      <c r="K219" s="28" t="s">
        <v>734</v>
      </c>
      <c r="L219" s="105" t="str">
        <f t="shared" si="36"/>
        <v>Yes</v>
      </c>
    </row>
    <row r="220" spans="1:12" ht="25.5" x14ac:dyDescent="0.2">
      <c r="A220" s="128" t="s">
        <v>1357</v>
      </c>
      <c r="B220" s="22" t="s">
        <v>213</v>
      </c>
      <c r="C220" s="29">
        <v>167246988</v>
      </c>
      <c r="D220" s="27" t="str">
        <f t="shared" si="33"/>
        <v>N/A</v>
      </c>
      <c r="E220" s="29">
        <v>218619909</v>
      </c>
      <c r="F220" s="27" t="str">
        <f t="shared" si="34"/>
        <v>N/A</v>
      </c>
      <c r="G220" s="29">
        <v>242782887</v>
      </c>
      <c r="H220" s="27" t="str">
        <f t="shared" si="35"/>
        <v>N/A</v>
      </c>
      <c r="I220" s="8">
        <v>30.72</v>
      </c>
      <c r="J220" s="8">
        <v>11.05</v>
      </c>
      <c r="K220" s="28" t="s">
        <v>734</v>
      </c>
      <c r="L220" s="105" t="str">
        <f t="shared" si="36"/>
        <v>Yes</v>
      </c>
    </row>
    <row r="221" spans="1:12" x14ac:dyDescent="0.2">
      <c r="A221" s="137" t="s">
        <v>514</v>
      </c>
      <c r="B221" s="22" t="s">
        <v>213</v>
      </c>
      <c r="C221" s="23">
        <v>205361</v>
      </c>
      <c r="D221" s="27" t="str">
        <f t="shared" si="33"/>
        <v>N/A</v>
      </c>
      <c r="E221" s="23">
        <v>256438</v>
      </c>
      <c r="F221" s="27" t="str">
        <f t="shared" si="34"/>
        <v>N/A</v>
      </c>
      <c r="G221" s="23">
        <v>272388</v>
      </c>
      <c r="H221" s="27" t="str">
        <f t="shared" si="35"/>
        <v>N/A</v>
      </c>
      <c r="I221" s="8">
        <v>24.87</v>
      </c>
      <c r="J221" s="8">
        <v>6.22</v>
      </c>
      <c r="K221" s="28" t="s">
        <v>734</v>
      </c>
      <c r="L221" s="105" t="str">
        <f t="shared" si="36"/>
        <v>Yes</v>
      </c>
    </row>
    <row r="222" spans="1:12" ht="25.5" x14ac:dyDescent="0.2">
      <c r="A222" s="128" t="s">
        <v>1358</v>
      </c>
      <c r="B222" s="22" t="s">
        <v>213</v>
      </c>
      <c r="C222" s="29">
        <v>814.40481882999995</v>
      </c>
      <c r="D222" s="27" t="str">
        <f t="shared" si="33"/>
        <v>N/A</v>
      </c>
      <c r="E222" s="29">
        <v>852.52540184999998</v>
      </c>
      <c r="F222" s="27" t="str">
        <f t="shared" si="34"/>
        <v>N/A</v>
      </c>
      <c r="G222" s="29">
        <v>891.31271201000004</v>
      </c>
      <c r="H222" s="27" t="str">
        <f t="shared" si="35"/>
        <v>N/A</v>
      </c>
      <c r="I222" s="8">
        <v>4.681</v>
      </c>
      <c r="J222" s="8">
        <v>4.55</v>
      </c>
      <c r="K222" s="28" t="s">
        <v>734</v>
      </c>
      <c r="L222" s="105" t="str">
        <f t="shared" si="36"/>
        <v>Yes</v>
      </c>
    </row>
    <row r="223" spans="1:12" ht="25.5" x14ac:dyDescent="0.2">
      <c r="A223" s="128" t="s">
        <v>1359</v>
      </c>
      <c r="B223" s="22" t="s">
        <v>213</v>
      </c>
      <c r="C223" s="29">
        <v>15261241</v>
      </c>
      <c r="D223" s="27" t="str">
        <f t="shared" si="33"/>
        <v>N/A</v>
      </c>
      <c r="E223" s="29">
        <v>8933125</v>
      </c>
      <c r="F223" s="27" t="str">
        <f t="shared" si="34"/>
        <v>N/A</v>
      </c>
      <c r="G223" s="29">
        <v>12230703</v>
      </c>
      <c r="H223" s="27" t="str">
        <f t="shared" si="35"/>
        <v>N/A</v>
      </c>
      <c r="I223" s="8">
        <v>-41.5</v>
      </c>
      <c r="J223" s="8">
        <v>36.909999999999997</v>
      </c>
      <c r="K223" s="28" t="s">
        <v>734</v>
      </c>
      <c r="L223" s="105" t="str">
        <f t="shared" si="36"/>
        <v>No</v>
      </c>
    </row>
    <row r="224" spans="1:12" x14ac:dyDescent="0.2">
      <c r="A224" s="128" t="s">
        <v>515</v>
      </c>
      <c r="B224" s="22" t="s">
        <v>213</v>
      </c>
      <c r="C224" s="23">
        <v>11771</v>
      </c>
      <c r="D224" s="27" t="str">
        <f t="shared" si="33"/>
        <v>N/A</v>
      </c>
      <c r="E224" s="23">
        <v>7156</v>
      </c>
      <c r="F224" s="27" t="str">
        <f t="shared" si="34"/>
        <v>N/A</v>
      </c>
      <c r="G224" s="23">
        <v>7600</v>
      </c>
      <c r="H224" s="27" t="str">
        <f t="shared" si="35"/>
        <v>N/A</v>
      </c>
      <c r="I224" s="8">
        <v>-39.200000000000003</v>
      </c>
      <c r="J224" s="8">
        <v>6.2050000000000001</v>
      </c>
      <c r="K224" s="28" t="s">
        <v>734</v>
      </c>
      <c r="L224" s="105" t="str">
        <f t="shared" si="36"/>
        <v>Yes</v>
      </c>
    </row>
    <row r="225" spans="1:12" ht="25.5" x14ac:dyDescent="0.2">
      <c r="A225" s="128" t="s">
        <v>1360</v>
      </c>
      <c r="B225" s="22" t="s">
        <v>213</v>
      </c>
      <c r="C225" s="29">
        <v>1296.5118511999999</v>
      </c>
      <c r="D225" s="27" t="str">
        <f t="shared" si="33"/>
        <v>N/A</v>
      </c>
      <c r="E225" s="29">
        <v>1248.3405534000001</v>
      </c>
      <c r="F225" s="27" t="str">
        <f t="shared" si="34"/>
        <v>N/A</v>
      </c>
      <c r="G225" s="29">
        <v>1609.3030263000001</v>
      </c>
      <c r="H225" s="27" t="str">
        <f t="shared" si="35"/>
        <v>N/A</v>
      </c>
      <c r="I225" s="8">
        <v>-3.72</v>
      </c>
      <c r="J225" s="8">
        <v>28.92</v>
      </c>
      <c r="K225" s="28" t="s">
        <v>734</v>
      </c>
      <c r="L225" s="105" t="str">
        <f t="shared" si="36"/>
        <v>Yes</v>
      </c>
    </row>
    <row r="226" spans="1:12" ht="25.5" x14ac:dyDescent="0.2">
      <c r="A226" s="128" t="s">
        <v>1361</v>
      </c>
      <c r="B226" s="22" t="s">
        <v>213</v>
      </c>
      <c r="C226" s="29">
        <v>198144232</v>
      </c>
      <c r="D226" s="27" t="str">
        <f t="shared" si="33"/>
        <v>N/A</v>
      </c>
      <c r="E226" s="29">
        <v>185632173</v>
      </c>
      <c r="F226" s="27" t="str">
        <f t="shared" si="34"/>
        <v>N/A</v>
      </c>
      <c r="G226" s="29">
        <v>202451854</v>
      </c>
      <c r="H226" s="27" t="str">
        <f t="shared" si="35"/>
        <v>N/A</v>
      </c>
      <c r="I226" s="8">
        <v>-6.31</v>
      </c>
      <c r="J226" s="8">
        <v>9.0609999999999999</v>
      </c>
      <c r="K226" s="28" t="s">
        <v>734</v>
      </c>
      <c r="L226" s="105" t="str">
        <f t="shared" si="36"/>
        <v>Yes</v>
      </c>
    </row>
    <row r="227" spans="1:12" ht="25.5" x14ac:dyDescent="0.2">
      <c r="A227" s="128" t="s">
        <v>516</v>
      </c>
      <c r="B227" s="22" t="s">
        <v>213</v>
      </c>
      <c r="C227" s="23">
        <v>14050</v>
      </c>
      <c r="D227" s="27" t="str">
        <f t="shared" si="33"/>
        <v>N/A</v>
      </c>
      <c r="E227" s="23">
        <v>12608</v>
      </c>
      <c r="F227" s="27" t="str">
        <f t="shared" si="34"/>
        <v>N/A</v>
      </c>
      <c r="G227" s="23">
        <v>12794</v>
      </c>
      <c r="H227" s="27" t="str">
        <f t="shared" si="35"/>
        <v>N/A</v>
      </c>
      <c r="I227" s="8">
        <v>-10.3</v>
      </c>
      <c r="J227" s="8">
        <v>1.4750000000000001</v>
      </c>
      <c r="K227" s="28" t="s">
        <v>734</v>
      </c>
      <c r="L227" s="105" t="str">
        <f t="shared" si="36"/>
        <v>Yes</v>
      </c>
    </row>
    <row r="228" spans="1:12" ht="25.5" x14ac:dyDescent="0.2">
      <c r="A228" s="128" t="s">
        <v>1362</v>
      </c>
      <c r="B228" s="22" t="s">
        <v>213</v>
      </c>
      <c r="C228" s="29">
        <v>14102.792313</v>
      </c>
      <c r="D228" s="27" t="str">
        <f t="shared" si="33"/>
        <v>N/A</v>
      </c>
      <c r="E228" s="29">
        <v>14723.363975</v>
      </c>
      <c r="F228" s="27" t="str">
        <f t="shared" si="34"/>
        <v>N/A</v>
      </c>
      <c r="G228" s="29">
        <v>15823.968579</v>
      </c>
      <c r="H228" s="27" t="str">
        <f t="shared" si="35"/>
        <v>N/A</v>
      </c>
      <c r="I228" s="8">
        <v>4.4000000000000004</v>
      </c>
      <c r="J228" s="8">
        <v>7.4749999999999996</v>
      </c>
      <c r="K228" s="28" t="s">
        <v>734</v>
      </c>
      <c r="L228" s="105" t="str">
        <f t="shared" si="36"/>
        <v>Yes</v>
      </c>
    </row>
    <row r="229" spans="1:12" x14ac:dyDescent="0.2">
      <c r="A229" s="128" t="s">
        <v>1363</v>
      </c>
      <c r="B229" s="22" t="s">
        <v>213</v>
      </c>
      <c r="C229" s="32">
        <v>591147975</v>
      </c>
      <c r="D229" s="27" t="str">
        <f t="shared" ref="D229:D252" si="37">IF($B229="N/A","N/A",IF(C229&gt;10,"No",IF(C229&lt;-10,"No","Yes")))</f>
        <v>N/A</v>
      </c>
      <c r="E229" s="32">
        <v>563261274</v>
      </c>
      <c r="F229" s="27" t="str">
        <f t="shared" ref="F229:F252" si="38">IF($B229="N/A","N/A",IF(E229&gt;10,"No",IF(E229&lt;-10,"No","Yes")))</f>
        <v>N/A</v>
      </c>
      <c r="G229" s="32">
        <v>554707504</v>
      </c>
      <c r="H229" s="27" t="str">
        <f t="shared" ref="H229:H252" si="39">IF($B229="N/A","N/A",IF(G229&gt;10,"No",IF(G229&lt;-10,"No","Yes")))</f>
        <v>N/A</v>
      </c>
      <c r="I229" s="8">
        <v>-4.72</v>
      </c>
      <c r="J229" s="8">
        <v>-1.52</v>
      </c>
      <c r="K229" s="28" t="s">
        <v>734</v>
      </c>
      <c r="L229" s="105" t="str">
        <f t="shared" ref="L229:L252" si="40">IF(J229="Div by 0", "N/A", IF(K229="N/A","N/A", IF(J229&gt;VALUE(MID(K229,1,2)), "No", IF(J229&lt;-1*VALUE(MID(K229,1,2)), "No", "Yes"))))</f>
        <v>Yes</v>
      </c>
    </row>
    <row r="230" spans="1:12" x14ac:dyDescent="0.2">
      <c r="A230" s="137" t="s">
        <v>1364</v>
      </c>
      <c r="B230" s="22" t="s">
        <v>213</v>
      </c>
      <c r="C230" s="31">
        <v>39812</v>
      </c>
      <c r="D230" s="27" t="str">
        <f t="shared" si="37"/>
        <v>N/A</v>
      </c>
      <c r="E230" s="31">
        <v>36019</v>
      </c>
      <c r="F230" s="27" t="str">
        <f t="shared" si="38"/>
        <v>N/A</v>
      </c>
      <c r="G230" s="31">
        <v>35499</v>
      </c>
      <c r="H230" s="27" t="str">
        <f t="shared" si="39"/>
        <v>N/A</v>
      </c>
      <c r="I230" s="8">
        <v>-9.5299999999999994</v>
      </c>
      <c r="J230" s="8">
        <v>-1.44</v>
      </c>
      <c r="K230" s="28" t="s">
        <v>734</v>
      </c>
      <c r="L230" s="105" t="str">
        <f t="shared" si="40"/>
        <v>Yes</v>
      </c>
    </row>
    <row r="231" spans="1:12" x14ac:dyDescent="0.2">
      <c r="A231" s="137" t="s">
        <v>1365</v>
      </c>
      <c r="B231" s="22" t="s">
        <v>213</v>
      </c>
      <c r="C231" s="32">
        <v>14848.487265</v>
      </c>
      <c r="D231" s="27" t="str">
        <f t="shared" si="37"/>
        <v>N/A</v>
      </c>
      <c r="E231" s="32">
        <v>15637.893167</v>
      </c>
      <c r="F231" s="27" t="str">
        <f t="shared" si="38"/>
        <v>N/A</v>
      </c>
      <c r="G231" s="32">
        <v>15626.003661999999</v>
      </c>
      <c r="H231" s="27" t="str">
        <f t="shared" si="39"/>
        <v>N/A</v>
      </c>
      <c r="I231" s="8">
        <v>5.3159999999999998</v>
      </c>
      <c r="J231" s="8">
        <v>-7.5999999999999998E-2</v>
      </c>
      <c r="K231" s="28" t="s">
        <v>734</v>
      </c>
      <c r="L231" s="105" t="str">
        <f t="shared" si="40"/>
        <v>Yes</v>
      </c>
    </row>
    <row r="232" spans="1:12" ht="25.5" x14ac:dyDescent="0.2">
      <c r="A232" s="137" t="s">
        <v>1366</v>
      </c>
      <c r="B232" s="22" t="s">
        <v>213</v>
      </c>
      <c r="C232" s="32">
        <v>8711.3411192000003</v>
      </c>
      <c r="D232" s="27" t="str">
        <f t="shared" si="37"/>
        <v>N/A</v>
      </c>
      <c r="E232" s="32">
        <v>8080.3450789999997</v>
      </c>
      <c r="F232" s="27" t="str">
        <f t="shared" si="38"/>
        <v>N/A</v>
      </c>
      <c r="G232" s="32">
        <v>4073.6780822000001</v>
      </c>
      <c r="H232" s="27" t="str">
        <f t="shared" si="39"/>
        <v>N/A</v>
      </c>
      <c r="I232" s="8">
        <v>-7.24</v>
      </c>
      <c r="J232" s="8">
        <v>-49.6</v>
      </c>
      <c r="K232" s="28" t="s">
        <v>734</v>
      </c>
      <c r="L232" s="105" t="str">
        <f t="shared" si="40"/>
        <v>No</v>
      </c>
    </row>
    <row r="233" spans="1:12" ht="25.5" x14ac:dyDescent="0.2">
      <c r="A233" s="137" t="s">
        <v>1367</v>
      </c>
      <c r="B233" s="22" t="s">
        <v>213</v>
      </c>
      <c r="C233" s="32">
        <v>20304.234762</v>
      </c>
      <c r="D233" s="27" t="str">
        <f t="shared" si="37"/>
        <v>N/A</v>
      </c>
      <c r="E233" s="32">
        <v>23080.756062</v>
      </c>
      <c r="F233" s="27" t="str">
        <f t="shared" si="38"/>
        <v>N/A</v>
      </c>
      <c r="G233" s="32">
        <v>6611.4918300999998</v>
      </c>
      <c r="H233" s="27" t="str">
        <f t="shared" si="39"/>
        <v>N/A</v>
      </c>
      <c r="I233" s="8">
        <v>13.67</v>
      </c>
      <c r="J233" s="8">
        <v>-71.400000000000006</v>
      </c>
      <c r="K233" s="28" t="s">
        <v>734</v>
      </c>
      <c r="L233" s="105" t="str">
        <f t="shared" si="40"/>
        <v>No</v>
      </c>
    </row>
    <row r="234" spans="1:12" ht="25.5" x14ac:dyDescent="0.2">
      <c r="A234" s="137" t="s">
        <v>1368</v>
      </c>
      <c r="B234" s="22" t="s">
        <v>213</v>
      </c>
      <c r="C234" s="32">
        <v>6289.6280877999998</v>
      </c>
      <c r="D234" s="27" t="str">
        <f t="shared" si="37"/>
        <v>N/A</v>
      </c>
      <c r="E234" s="32">
        <v>6922.2631498999999</v>
      </c>
      <c r="F234" s="27" t="str">
        <f t="shared" si="38"/>
        <v>N/A</v>
      </c>
      <c r="G234" s="32">
        <v>3052.402133</v>
      </c>
      <c r="H234" s="27" t="str">
        <f t="shared" si="39"/>
        <v>N/A</v>
      </c>
      <c r="I234" s="8">
        <v>10.06</v>
      </c>
      <c r="J234" s="8">
        <v>-55.9</v>
      </c>
      <c r="K234" s="28" t="s">
        <v>734</v>
      </c>
      <c r="L234" s="105" t="str">
        <f t="shared" si="40"/>
        <v>No</v>
      </c>
    </row>
    <row r="235" spans="1:12" ht="25.5" x14ac:dyDescent="0.2">
      <c r="A235" s="137" t="s">
        <v>1369</v>
      </c>
      <c r="B235" s="22" t="s">
        <v>213</v>
      </c>
      <c r="C235" s="32">
        <v>1275.5409391000001</v>
      </c>
      <c r="D235" s="27" t="str">
        <f t="shared" si="37"/>
        <v>N/A</v>
      </c>
      <c r="E235" s="32">
        <v>1737.6422204999999</v>
      </c>
      <c r="F235" s="27" t="str">
        <f t="shared" si="38"/>
        <v>N/A</v>
      </c>
      <c r="G235" s="32">
        <v>1144.0877915000001</v>
      </c>
      <c r="H235" s="27" t="str">
        <f t="shared" si="39"/>
        <v>N/A</v>
      </c>
      <c r="I235" s="8">
        <v>36.229999999999997</v>
      </c>
      <c r="J235" s="8">
        <v>-34.200000000000003</v>
      </c>
      <c r="K235" s="28" t="s">
        <v>734</v>
      </c>
      <c r="L235" s="105" t="str">
        <f t="shared" si="40"/>
        <v>No</v>
      </c>
    </row>
    <row r="236" spans="1:12" x14ac:dyDescent="0.2">
      <c r="A236" s="137" t="s">
        <v>1370</v>
      </c>
      <c r="B236" s="22" t="s">
        <v>213</v>
      </c>
      <c r="C236" s="27">
        <v>3.1704217142000002</v>
      </c>
      <c r="D236" s="27" t="str">
        <f t="shared" si="37"/>
        <v>N/A</v>
      </c>
      <c r="E236" s="27">
        <v>2.0281288219000002</v>
      </c>
      <c r="F236" s="27" t="str">
        <f t="shared" si="38"/>
        <v>N/A</v>
      </c>
      <c r="G236" s="27">
        <v>1.9127585126</v>
      </c>
      <c r="H236" s="27" t="str">
        <f t="shared" si="39"/>
        <v>N/A</v>
      </c>
      <c r="I236" s="8">
        <v>-36</v>
      </c>
      <c r="J236" s="8">
        <v>-5.69</v>
      </c>
      <c r="K236" s="28" t="s">
        <v>734</v>
      </c>
      <c r="L236" s="105" t="str">
        <f t="shared" si="40"/>
        <v>Yes</v>
      </c>
    </row>
    <row r="237" spans="1:12" x14ac:dyDescent="0.2">
      <c r="A237" s="137" t="s">
        <v>1371</v>
      </c>
      <c r="B237" s="22" t="s">
        <v>213</v>
      </c>
      <c r="C237" s="27">
        <v>11.930333816999999</v>
      </c>
      <c r="D237" s="27" t="str">
        <f t="shared" si="37"/>
        <v>N/A</v>
      </c>
      <c r="E237" s="27">
        <v>7.3253226523999997</v>
      </c>
      <c r="F237" s="27" t="str">
        <f t="shared" si="38"/>
        <v>N/A</v>
      </c>
      <c r="G237" s="27">
        <v>4.7464239272000004</v>
      </c>
      <c r="H237" s="27" t="str">
        <f t="shared" si="39"/>
        <v>N/A</v>
      </c>
      <c r="I237" s="8">
        <v>-38.6</v>
      </c>
      <c r="J237" s="8">
        <v>-35.200000000000003</v>
      </c>
      <c r="K237" s="28" t="s">
        <v>734</v>
      </c>
      <c r="L237" s="105" t="str">
        <f t="shared" si="40"/>
        <v>No</v>
      </c>
    </row>
    <row r="238" spans="1:12" x14ac:dyDescent="0.2">
      <c r="A238" s="136" t="s">
        <v>1372</v>
      </c>
      <c r="B238" s="22" t="s">
        <v>213</v>
      </c>
      <c r="C238" s="27">
        <v>21.603009787000001</v>
      </c>
      <c r="D238" s="27" t="str">
        <f t="shared" si="37"/>
        <v>N/A</v>
      </c>
      <c r="E238" s="27">
        <v>26.766069415</v>
      </c>
      <c r="F238" s="27" t="str">
        <f t="shared" si="38"/>
        <v>N/A</v>
      </c>
      <c r="G238" s="27">
        <v>11.348043759999999</v>
      </c>
      <c r="H238" s="27" t="str">
        <f t="shared" si="39"/>
        <v>N/A</v>
      </c>
      <c r="I238" s="8">
        <v>23.9</v>
      </c>
      <c r="J238" s="8">
        <v>-57.6</v>
      </c>
      <c r="K238" s="28" t="s">
        <v>734</v>
      </c>
      <c r="L238" s="105" t="str">
        <f t="shared" si="40"/>
        <v>No</v>
      </c>
    </row>
    <row r="239" spans="1:12" x14ac:dyDescent="0.2">
      <c r="A239" s="136" t="s">
        <v>1373</v>
      </c>
      <c r="B239" s="22" t="s">
        <v>213</v>
      </c>
      <c r="C239" s="27">
        <v>0.8350173595</v>
      </c>
      <c r="D239" s="27" t="str">
        <f t="shared" si="37"/>
        <v>N/A</v>
      </c>
      <c r="E239" s="27">
        <v>0.90323531899999998</v>
      </c>
      <c r="F239" s="27" t="str">
        <f t="shared" si="38"/>
        <v>N/A</v>
      </c>
      <c r="G239" s="27">
        <v>0.63418554500000002</v>
      </c>
      <c r="H239" s="27" t="str">
        <f t="shared" si="39"/>
        <v>N/A</v>
      </c>
      <c r="I239" s="8">
        <v>8.17</v>
      </c>
      <c r="J239" s="8">
        <v>-29.8</v>
      </c>
      <c r="K239" s="28" t="s">
        <v>734</v>
      </c>
      <c r="L239" s="105" t="str">
        <f t="shared" si="40"/>
        <v>Yes</v>
      </c>
    </row>
    <row r="240" spans="1:12" x14ac:dyDescent="0.2">
      <c r="A240" s="136" t="s">
        <v>1374</v>
      </c>
      <c r="B240" s="22" t="s">
        <v>213</v>
      </c>
      <c r="C240" s="27">
        <v>1.3894548410000001</v>
      </c>
      <c r="D240" s="27" t="str">
        <f t="shared" si="37"/>
        <v>N/A</v>
      </c>
      <c r="E240" s="27">
        <v>0.67944815420000004</v>
      </c>
      <c r="F240" s="27" t="str">
        <f t="shared" si="38"/>
        <v>N/A</v>
      </c>
      <c r="G240" s="27">
        <v>0.30222627590000001</v>
      </c>
      <c r="H240" s="27" t="str">
        <f t="shared" si="39"/>
        <v>N/A</v>
      </c>
      <c r="I240" s="8">
        <v>-51.1</v>
      </c>
      <c r="J240" s="8">
        <v>-55.5</v>
      </c>
      <c r="K240" s="28" t="s">
        <v>734</v>
      </c>
      <c r="L240" s="105" t="str">
        <f t="shared" si="40"/>
        <v>No</v>
      </c>
    </row>
    <row r="241" spans="1:12" ht="25.5" x14ac:dyDescent="0.2">
      <c r="A241" s="136" t="s">
        <v>1375</v>
      </c>
      <c r="B241" s="22" t="s">
        <v>213</v>
      </c>
      <c r="C241" s="32">
        <v>198144232</v>
      </c>
      <c r="D241" s="27" t="str">
        <f t="shared" si="37"/>
        <v>N/A</v>
      </c>
      <c r="E241" s="32">
        <v>185632173</v>
      </c>
      <c r="F241" s="27" t="str">
        <f t="shared" si="38"/>
        <v>N/A</v>
      </c>
      <c r="G241" s="32">
        <v>202451854</v>
      </c>
      <c r="H241" s="27" t="str">
        <f t="shared" si="39"/>
        <v>N/A</v>
      </c>
      <c r="I241" s="8">
        <v>-6.31</v>
      </c>
      <c r="J241" s="8">
        <v>9.0609999999999999</v>
      </c>
      <c r="K241" s="28" t="s">
        <v>734</v>
      </c>
      <c r="L241" s="105" t="str">
        <f t="shared" si="40"/>
        <v>Yes</v>
      </c>
    </row>
    <row r="242" spans="1:12" x14ac:dyDescent="0.2">
      <c r="A242" s="136" t="s">
        <v>1376</v>
      </c>
      <c r="B242" s="22" t="s">
        <v>213</v>
      </c>
      <c r="C242" s="31">
        <v>14050</v>
      </c>
      <c r="D242" s="27" t="str">
        <f t="shared" si="37"/>
        <v>N/A</v>
      </c>
      <c r="E242" s="31">
        <v>12608</v>
      </c>
      <c r="F242" s="27" t="str">
        <f t="shared" si="38"/>
        <v>N/A</v>
      </c>
      <c r="G242" s="31">
        <v>12794</v>
      </c>
      <c r="H242" s="27" t="str">
        <f t="shared" si="39"/>
        <v>N/A</v>
      </c>
      <c r="I242" s="8">
        <v>-10.3</v>
      </c>
      <c r="J242" s="8">
        <v>1.4750000000000001</v>
      </c>
      <c r="K242" s="28" t="s">
        <v>734</v>
      </c>
      <c r="L242" s="105" t="str">
        <f t="shared" si="40"/>
        <v>Yes</v>
      </c>
    </row>
    <row r="243" spans="1:12" ht="25.5" x14ac:dyDescent="0.2">
      <c r="A243" s="136" t="s">
        <v>1377</v>
      </c>
      <c r="B243" s="22" t="s">
        <v>213</v>
      </c>
      <c r="C243" s="32">
        <v>14102.792313</v>
      </c>
      <c r="D243" s="27" t="str">
        <f t="shared" si="37"/>
        <v>N/A</v>
      </c>
      <c r="E243" s="32">
        <v>14723.363975</v>
      </c>
      <c r="F243" s="27" t="str">
        <f t="shared" si="38"/>
        <v>N/A</v>
      </c>
      <c r="G243" s="32">
        <v>15823.968579</v>
      </c>
      <c r="H243" s="27" t="str">
        <f t="shared" si="39"/>
        <v>N/A</v>
      </c>
      <c r="I243" s="8">
        <v>4.4000000000000004</v>
      </c>
      <c r="J243" s="8">
        <v>7.4749999999999996</v>
      </c>
      <c r="K243" s="28" t="s">
        <v>734</v>
      </c>
      <c r="L243" s="105" t="str">
        <f t="shared" si="40"/>
        <v>Yes</v>
      </c>
    </row>
    <row r="244" spans="1:12" ht="25.5" x14ac:dyDescent="0.2">
      <c r="A244" s="136" t="s">
        <v>1378</v>
      </c>
      <c r="B244" s="22" t="s">
        <v>213</v>
      </c>
      <c r="C244" s="32">
        <v>8569.3378377999998</v>
      </c>
      <c r="D244" s="27" t="str">
        <f t="shared" si="37"/>
        <v>N/A</v>
      </c>
      <c r="E244" s="32">
        <v>10074.414285999999</v>
      </c>
      <c r="F244" s="27" t="str">
        <f t="shared" si="38"/>
        <v>N/A</v>
      </c>
      <c r="G244" s="32">
        <v>1449.3333333</v>
      </c>
      <c r="H244" s="27" t="str">
        <f t="shared" si="39"/>
        <v>N/A</v>
      </c>
      <c r="I244" s="8">
        <v>17.559999999999999</v>
      </c>
      <c r="J244" s="8">
        <v>-85.6</v>
      </c>
      <c r="K244" s="28" t="s">
        <v>734</v>
      </c>
      <c r="L244" s="105" t="str">
        <f t="shared" si="40"/>
        <v>No</v>
      </c>
    </row>
    <row r="245" spans="1:12" ht="25.5" x14ac:dyDescent="0.2">
      <c r="A245" s="136" t="s">
        <v>1379</v>
      </c>
      <c r="B245" s="22" t="s">
        <v>213</v>
      </c>
      <c r="C245" s="32">
        <v>14540.392615000001</v>
      </c>
      <c r="D245" s="27" t="str">
        <f t="shared" si="37"/>
        <v>N/A</v>
      </c>
      <c r="E245" s="32">
        <v>15281.871395</v>
      </c>
      <c r="F245" s="27" t="str">
        <f t="shared" si="38"/>
        <v>N/A</v>
      </c>
      <c r="G245" s="32">
        <v>6545.8397789999999</v>
      </c>
      <c r="H245" s="27" t="str">
        <f t="shared" si="39"/>
        <v>N/A</v>
      </c>
      <c r="I245" s="8">
        <v>5.0990000000000002</v>
      </c>
      <c r="J245" s="8">
        <v>-57.2</v>
      </c>
      <c r="K245" s="28" t="s">
        <v>734</v>
      </c>
      <c r="L245" s="105" t="str">
        <f t="shared" si="40"/>
        <v>No</v>
      </c>
    </row>
    <row r="246" spans="1:12" ht="25.5" x14ac:dyDescent="0.2">
      <c r="A246" s="136" t="s">
        <v>1380</v>
      </c>
      <c r="B246" s="22" t="s">
        <v>213</v>
      </c>
      <c r="C246" s="32">
        <v>7349.2102689000003</v>
      </c>
      <c r="D246" s="27" t="str">
        <f t="shared" si="37"/>
        <v>N/A</v>
      </c>
      <c r="E246" s="32">
        <v>7716.3803467999996</v>
      </c>
      <c r="F246" s="27" t="str">
        <f t="shared" si="38"/>
        <v>N/A</v>
      </c>
      <c r="G246" s="32">
        <v>5044.0168067000004</v>
      </c>
      <c r="H246" s="27" t="str">
        <f t="shared" si="39"/>
        <v>N/A</v>
      </c>
      <c r="I246" s="8">
        <v>4.9960000000000004</v>
      </c>
      <c r="J246" s="8">
        <v>-34.6</v>
      </c>
      <c r="K246" s="28" t="s">
        <v>734</v>
      </c>
      <c r="L246" s="105" t="str">
        <f t="shared" si="40"/>
        <v>No</v>
      </c>
    </row>
    <row r="247" spans="1:12" ht="25.5" x14ac:dyDescent="0.2">
      <c r="A247" s="136" t="s">
        <v>1381</v>
      </c>
      <c r="B247" s="22" t="s">
        <v>213</v>
      </c>
      <c r="C247" s="32">
        <v>22190.869565000001</v>
      </c>
      <c r="D247" s="27" t="str">
        <f t="shared" si="37"/>
        <v>N/A</v>
      </c>
      <c r="E247" s="32">
        <v>12907.053571</v>
      </c>
      <c r="F247" s="27" t="str">
        <f t="shared" si="38"/>
        <v>N/A</v>
      </c>
      <c r="G247" s="32">
        <v>11280.9</v>
      </c>
      <c r="H247" s="27" t="str">
        <f t="shared" si="39"/>
        <v>N/A</v>
      </c>
      <c r="I247" s="8">
        <v>-41.8</v>
      </c>
      <c r="J247" s="8">
        <v>-12.6</v>
      </c>
      <c r="K247" s="28" t="s">
        <v>734</v>
      </c>
      <c r="L247" s="105" t="str">
        <f t="shared" si="40"/>
        <v>Yes</v>
      </c>
    </row>
    <row r="248" spans="1:12" ht="25.5" x14ac:dyDescent="0.2">
      <c r="A248" s="136" t="s">
        <v>1382</v>
      </c>
      <c r="B248" s="22" t="s">
        <v>213</v>
      </c>
      <c r="C248" s="27">
        <v>1.1188693129</v>
      </c>
      <c r="D248" s="27" t="str">
        <f t="shared" si="37"/>
        <v>N/A</v>
      </c>
      <c r="E248" s="27">
        <v>0.70992110239999995</v>
      </c>
      <c r="F248" s="27" t="str">
        <f t="shared" si="38"/>
        <v>N/A</v>
      </c>
      <c r="G248" s="27">
        <v>0.68936681060000005</v>
      </c>
      <c r="H248" s="27" t="str">
        <f t="shared" si="39"/>
        <v>N/A</v>
      </c>
      <c r="I248" s="8">
        <v>-36.6</v>
      </c>
      <c r="J248" s="8">
        <v>-2.9</v>
      </c>
      <c r="K248" s="28" t="s">
        <v>734</v>
      </c>
      <c r="L248" s="105" t="str">
        <f t="shared" si="40"/>
        <v>Yes</v>
      </c>
    </row>
    <row r="249" spans="1:12" ht="25.5" x14ac:dyDescent="0.2">
      <c r="A249" s="136" t="s">
        <v>1383</v>
      </c>
      <c r="B249" s="22" t="s">
        <v>213</v>
      </c>
      <c r="C249" s="27">
        <v>0.42960812770000001</v>
      </c>
      <c r="D249" s="27" t="str">
        <f t="shared" si="37"/>
        <v>N/A</v>
      </c>
      <c r="E249" s="27">
        <v>0.31152647979999998</v>
      </c>
      <c r="F249" s="27" t="str">
        <f t="shared" si="38"/>
        <v>N/A</v>
      </c>
      <c r="G249" s="27">
        <v>0.19505851760000001</v>
      </c>
      <c r="H249" s="27" t="str">
        <f t="shared" si="39"/>
        <v>N/A</v>
      </c>
      <c r="I249" s="8">
        <v>-27.5</v>
      </c>
      <c r="J249" s="8">
        <v>-37.4</v>
      </c>
      <c r="K249" s="28" t="s">
        <v>734</v>
      </c>
      <c r="L249" s="105" t="str">
        <f t="shared" si="40"/>
        <v>No</v>
      </c>
    </row>
    <row r="250" spans="1:12" ht="25.5" x14ac:dyDescent="0.2">
      <c r="A250" s="136" t="s">
        <v>1384</v>
      </c>
      <c r="B250" s="22" t="s">
        <v>213</v>
      </c>
      <c r="C250" s="27">
        <v>10.884787814999999</v>
      </c>
      <c r="D250" s="27" t="str">
        <f t="shared" si="37"/>
        <v>N/A</v>
      </c>
      <c r="E250" s="27">
        <v>14.555820073</v>
      </c>
      <c r="F250" s="27" t="str">
        <f t="shared" si="38"/>
        <v>N/A</v>
      </c>
      <c r="G250" s="27">
        <v>3.3562024846999998</v>
      </c>
      <c r="H250" s="27" t="str">
        <f t="shared" si="39"/>
        <v>N/A</v>
      </c>
      <c r="I250" s="8">
        <v>33.729999999999997</v>
      </c>
      <c r="J250" s="8">
        <v>-76.900000000000006</v>
      </c>
      <c r="K250" s="28" t="s">
        <v>734</v>
      </c>
      <c r="L250" s="105" t="str">
        <f t="shared" si="40"/>
        <v>No</v>
      </c>
    </row>
    <row r="251" spans="1:12" ht="25.5" x14ac:dyDescent="0.2">
      <c r="A251" s="136" t="s">
        <v>1385</v>
      </c>
      <c r="B251" s="22" t="s">
        <v>213</v>
      </c>
      <c r="C251" s="27">
        <v>0.1179900156</v>
      </c>
      <c r="D251" s="27" t="str">
        <f t="shared" si="37"/>
        <v>N/A</v>
      </c>
      <c r="E251" s="27">
        <v>0.11809228400000001</v>
      </c>
      <c r="F251" s="27" t="str">
        <f t="shared" si="38"/>
        <v>N/A</v>
      </c>
      <c r="G251" s="27">
        <v>4.7345093999999997E-2</v>
      </c>
      <c r="H251" s="27" t="str">
        <f t="shared" si="39"/>
        <v>N/A</v>
      </c>
      <c r="I251" s="8">
        <v>8.6699999999999999E-2</v>
      </c>
      <c r="J251" s="8">
        <v>-59.9</v>
      </c>
      <c r="K251" s="28" t="s">
        <v>734</v>
      </c>
      <c r="L251" s="105" t="str">
        <f t="shared" si="40"/>
        <v>No</v>
      </c>
    </row>
    <row r="252" spans="1:12" ht="25.5" x14ac:dyDescent="0.2">
      <c r="A252" s="171" t="s">
        <v>1386</v>
      </c>
      <c r="B252" s="113" t="s">
        <v>213</v>
      </c>
      <c r="C252" s="145">
        <v>5.4174371000000002E-3</v>
      </c>
      <c r="D252" s="145" t="str">
        <f t="shared" si="37"/>
        <v>N/A</v>
      </c>
      <c r="E252" s="145">
        <v>5.9498195999999996E-3</v>
      </c>
      <c r="F252" s="145" t="str">
        <f t="shared" si="38"/>
        <v>N/A</v>
      </c>
      <c r="G252" s="145">
        <v>4.1457650999999996E-3</v>
      </c>
      <c r="H252" s="145" t="str">
        <f t="shared" si="39"/>
        <v>N/A</v>
      </c>
      <c r="I252" s="146">
        <v>9.827</v>
      </c>
      <c r="J252" s="146">
        <v>-30.3</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935244</v>
      </c>
      <c r="D6" s="27" t="str">
        <f t="shared" ref="D6:D37" si="0">IF($B6="N/A","N/A",IF(C6&gt;10,"No",IF(C6&lt;-10,"No","Yes")))</f>
        <v>N/A</v>
      </c>
      <c r="E6" s="23">
        <v>760173</v>
      </c>
      <c r="F6" s="27" t="str">
        <f t="shared" ref="F6:F37" si="1">IF($B6="N/A","N/A",IF(E6&gt;10,"No",IF(E6&lt;-10,"No","Yes")))</f>
        <v>N/A</v>
      </c>
      <c r="G6" s="23">
        <v>493770</v>
      </c>
      <c r="H6" s="27" t="str">
        <f t="shared" ref="H6:H37" si="2">IF($B6="N/A","N/A",IF(G6&gt;10,"No",IF(G6&lt;-10,"No","Yes")))</f>
        <v>N/A</v>
      </c>
      <c r="I6" s="8">
        <v>-18.7</v>
      </c>
      <c r="J6" s="8">
        <v>-35</v>
      </c>
      <c r="K6" s="28" t="s">
        <v>734</v>
      </c>
      <c r="L6" s="105" t="str">
        <f t="shared" ref="L6:L39" si="3">IF(J6="Div by 0", "N/A", IF(K6="N/A","N/A", IF(J6&gt;VALUE(MID(K6,1,2)), "No", IF(J6&lt;-1*VALUE(MID(K6,1,2)), "No", "Yes"))))</f>
        <v>No</v>
      </c>
    </row>
    <row r="7" spans="1:12" x14ac:dyDescent="0.2">
      <c r="A7" s="168" t="s">
        <v>6</v>
      </c>
      <c r="B7" s="22" t="s">
        <v>213</v>
      </c>
      <c r="C7" s="23">
        <v>718834</v>
      </c>
      <c r="D7" s="27" t="str">
        <f t="shared" si="0"/>
        <v>N/A</v>
      </c>
      <c r="E7" s="23">
        <v>557950</v>
      </c>
      <c r="F7" s="27" t="str">
        <f t="shared" si="1"/>
        <v>N/A</v>
      </c>
      <c r="G7" s="23">
        <v>325871</v>
      </c>
      <c r="H7" s="27" t="str">
        <f t="shared" si="2"/>
        <v>N/A</v>
      </c>
      <c r="I7" s="8">
        <v>-22.4</v>
      </c>
      <c r="J7" s="8">
        <v>-41.6</v>
      </c>
      <c r="K7" s="28" t="s">
        <v>734</v>
      </c>
      <c r="L7" s="105" t="str">
        <f t="shared" si="3"/>
        <v>No</v>
      </c>
    </row>
    <row r="8" spans="1:12" x14ac:dyDescent="0.2">
      <c r="A8" s="168" t="s">
        <v>360</v>
      </c>
      <c r="B8" s="22" t="s">
        <v>213</v>
      </c>
      <c r="C8" s="4">
        <v>76.860583976000001</v>
      </c>
      <c r="D8" s="27" t="str">
        <f t="shared" si="0"/>
        <v>N/A</v>
      </c>
      <c r="E8" s="4">
        <v>73.397766035000004</v>
      </c>
      <c r="F8" s="27" t="str">
        <f t="shared" si="1"/>
        <v>N/A</v>
      </c>
      <c r="G8" s="4">
        <v>65.996516596999996</v>
      </c>
      <c r="H8" s="27" t="str">
        <f t="shared" si="2"/>
        <v>N/A</v>
      </c>
      <c r="I8" s="8">
        <v>-4.51</v>
      </c>
      <c r="J8" s="8">
        <v>-10.1</v>
      </c>
      <c r="K8" s="28" t="s">
        <v>734</v>
      </c>
      <c r="L8" s="105" t="str">
        <f t="shared" si="3"/>
        <v>Yes</v>
      </c>
    </row>
    <row r="9" spans="1:12" x14ac:dyDescent="0.2">
      <c r="A9" s="137" t="s">
        <v>88</v>
      </c>
      <c r="B9" s="30" t="s">
        <v>213</v>
      </c>
      <c r="C9" s="1">
        <v>853148.1</v>
      </c>
      <c r="D9" s="7" t="str">
        <f t="shared" si="0"/>
        <v>N/A</v>
      </c>
      <c r="E9" s="1">
        <v>691685.14</v>
      </c>
      <c r="F9" s="7" t="str">
        <f t="shared" si="1"/>
        <v>N/A</v>
      </c>
      <c r="G9" s="1">
        <v>428574.2</v>
      </c>
      <c r="H9" s="7" t="str">
        <f t="shared" si="2"/>
        <v>N/A</v>
      </c>
      <c r="I9" s="8">
        <v>-18.899999999999999</v>
      </c>
      <c r="J9" s="8">
        <v>-38</v>
      </c>
      <c r="K9" s="30" t="s">
        <v>734</v>
      </c>
      <c r="L9" s="105" t="str">
        <f t="shared" si="3"/>
        <v>No</v>
      </c>
    </row>
    <row r="10" spans="1:12" x14ac:dyDescent="0.2">
      <c r="A10" s="137" t="s">
        <v>1387</v>
      </c>
      <c r="B10" s="22" t="s">
        <v>213</v>
      </c>
      <c r="C10" s="4">
        <v>0.31446339140000001</v>
      </c>
      <c r="D10" s="27" t="str">
        <f t="shared" si="0"/>
        <v>N/A</v>
      </c>
      <c r="E10" s="4">
        <v>0.34899950410000002</v>
      </c>
      <c r="F10" s="27" t="str">
        <f t="shared" si="1"/>
        <v>N/A</v>
      </c>
      <c r="G10" s="4">
        <v>0.39330052450000003</v>
      </c>
      <c r="H10" s="27" t="str">
        <f t="shared" si="2"/>
        <v>N/A</v>
      </c>
      <c r="I10" s="8">
        <v>10.98</v>
      </c>
      <c r="J10" s="8">
        <v>12.69</v>
      </c>
      <c r="K10" s="28" t="s">
        <v>734</v>
      </c>
      <c r="L10" s="105" t="str">
        <f t="shared" si="3"/>
        <v>Yes</v>
      </c>
    </row>
    <row r="11" spans="1:12" x14ac:dyDescent="0.2">
      <c r="A11" s="137" t="s">
        <v>1388</v>
      </c>
      <c r="B11" s="22" t="s">
        <v>213</v>
      </c>
      <c r="C11" s="4">
        <v>0.21598641639999999</v>
      </c>
      <c r="D11" s="27" t="str">
        <f t="shared" si="0"/>
        <v>N/A</v>
      </c>
      <c r="E11" s="4">
        <v>0.26717602439999999</v>
      </c>
      <c r="F11" s="27" t="str">
        <f t="shared" si="1"/>
        <v>N/A</v>
      </c>
      <c r="G11" s="4">
        <v>0.23999027889999999</v>
      </c>
      <c r="H11" s="27" t="str">
        <f t="shared" si="2"/>
        <v>N/A</v>
      </c>
      <c r="I11" s="8">
        <v>23.7</v>
      </c>
      <c r="J11" s="8">
        <v>-10.199999999999999</v>
      </c>
      <c r="K11" s="28" t="s">
        <v>734</v>
      </c>
      <c r="L11" s="105" t="str">
        <f t="shared" si="3"/>
        <v>Yes</v>
      </c>
    </row>
    <row r="12" spans="1:12" x14ac:dyDescent="0.2">
      <c r="A12" s="137" t="s">
        <v>1389</v>
      </c>
      <c r="B12" s="22" t="s">
        <v>213</v>
      </c>
      <c r="C12" s="4">
        <v>28.499300717000001</v>
      </c>
      <c r="D12" s="27" t="str">
        <f t="shared" si="0"/>
        <v>N/A</v>
      </c>
      <c r="E12" s="4">
        <v>26.706552324</v>
      </c>
      <c r="F12" s="27" t="str">
        <f t="shared" si="1"/>
        <v>N/A</v>
      </c>
      <c r="G12" s="4">
        <v>22.535998542000002</v>
      </c>
      <c r="H12" s="27" t="str">
        <f t="shared" si="2"/>
        <v>N/A</v>
      </c>
      <c r="I12" s="8">
        <v>-6.29</v>
      </c>
      <c r="J12" s="8">
        <v>-15.6</v>
      </c>
      <c r="K12" s="28" t="s">
        <v>734</v>
      </c>
      <c r="L12" s="105" t="str">
        <f t="shared" si="3"/>
        <v>Yes</v>
      </c>
    </row>
    <row r="13" spans="1:12" x14ac:dyDescent="0.2">
      <c r="A13" s="137" t="s">
        <v>1390</v>
      </c>
      <c r="B13" s="22" t="s">
        <v>213</v>
      </c>
      <c r="C13" s="4">
        <v>5.7845867000000002E-2</v>
      </c>
      <c r="D13" s="27" t="str">
        <f t="shared" si="0"/>
        <v>N/A</v>
      </c>
      <c r="E13" s="4">
        <v>7.2746598499999995E-2</v>
      </c>
      <c r="F13" s="27" t="str">
        <f t="shared" si="1"/>
        <v>N/A</v>
      </c>
      <c r="G13" s="4">
        <v>7.2300868800000001E-2</v>
      </c>
      <c r="H13" s="27" t="str">
        <f t="shared" si="2"/>
        <v>N/A</v>
      </c>
      <c r="I13" s="8">
        <v>25.76</v>
      </c>
      <c r="J13" s="8">
        <v>-0.61299999999999999</v>
      </c>
      <c r="K13" s="28" t="s">
        <v>734</v>
      </c>
      <c r="L13" s="105" t="str">
        <f t="shared" si="3"/>
        <v>Yes</v>
      </c>
    </row>
    <row r="14" spans="1:12" x14ac:dyDescent="0.2">
      <c r="A14" s="137" t="s">
        <v>1391</v>
      </c>
      <c r="B14" s="22" t="s">
        <v>213</v>
      </c>
      <c r="C14" s="4">
        <v>7.5648707716999999</v>
      </c>
      <c r="D14" s="27" t="str">
        <f t="shared" si="0"/>
        <v>N/A</v>
      </c>
      <c r="E14" s="4">
        <v>7.7545506088999998</v>
      </c>
      <c r="F14" s="27" t="str">
        <f t="shared" si="1"/>
        <v>N/A</v>
      </c>
      <c r="G14" s="4">
        <v>8.4460376288999992</v>
      </c>
      <c r="H14" s="27" t="str">
        <f t="shared" si="2"/>
        <v>N/A</v>
      </c>
      <c r="I14" s="8">
        <v>2.5070000000000001</v>
      </c>
      <c r="J14" s="8">
        <v>8.9169999999999998</v>
      </c>
      <c r="K14" s="28" t="s">
        <v>734</v>
      </c>
      <c r="L14" s="105" t="str">
        <f t="shared" si="3"/>
        <v>Yes</v>
      </c>
    </row>
    <row r="15" spans="1:12" x14ac:dyDescent="0.2">
      <c r="A15" s="137" t="s">
        <v>1392</v>
      </c>
      <c r="B15" s="22" t="s">
        <v>213</v>
      </c>
      <c r="C15" s="4">
        <v>3.207719E-4</v>
      </c>
      <c r="D15" s="27" t="str">
        <f t="shared" si="0"/>
        <v>N/A</v>
      </c>
      <c r="E15" s="4">
        <v>0</v>
      </c>
      <c r="F15" s="27" t="str">
        <f t="shared" si="1"/>
        <v>N/A</v>
      </c>
      <c r="G15" s="4">
        <v>0</v>
      </c>
      <c r="H15" s="27" t="str">
        <f t="shared" si="2"/>
        <v>N/A</v>
      </c>
      <c r="I15" s="8">
        <v>-100</v>
      </c>
      <c r="J15" s="8" t="s">
        <v>1750</v>
      </c>
      <c r="K15" s="28" t="s">
        <v>734</v>
      </c>
      <c r="L15" s="105" t="str">
        <f t="shared" si="3"/>
        <v>N/A</v>
      </c>
    </row>
    <row r="16" spans="1:12" x14ac:dyDescent="0.2">
      <c r="A16" s="137" t="s">
        <v>1393</v>
      </c>
      <c r="B16" s="22" t="s">
        <v>213</v>
      </c>
      <c r="C16" s="4">
        <v>0.51323504880000004</v>
      </c>
      <c r="D16" s="27" t="str">
        <f t="shared" si="0"/>
        <v>N/A</v>
      </c>
      <c r="E16" s="4">
        <v>0.27204333749999998</v>
      </c>
      <c r="F16" s="27" t="str">
        <f t="shared" si="1"/>
        <v>N/A</v>
      </c>
      <c r="G16" s="4">
        <v>0.75338720459999997</v>
      </c>
      <c r="H16" s="27" t="str">
        <f t="shared" si="2"/>
        <v>N/A</v>
      </c>
      <c r="I16" s="8">
        <v>-47</v>
      </c>
      <c r="J16" s="8">
        <v>176.9</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62.833977015999999</v>
      </c>
      <c r="D18" s="27" t="str">
        <f t="shared" si="0"/>
        <v>N/A</v>
      </c>
      <c r="E18" s="4">
        <v>64.577931602000007</v>
      </c>
      <c r="F18" s="27" t="str">
        <f t="shared" si="1"/>
        <v>N/A</v>
      </c>
      <c r="G18" s="4">
        <v>67.558984953000007</v>
      </c>
      <c r="H18" s="27" t="str">
        <f t="shared" si="2"/>
        <v>N/A</v>
      </c>
      <c r="I18" s="8">
        <v>2.7749999999999999</v>
      </c>
      <c r="J18" s="8">
        <v>4.6159999999999997</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1750</v>
      </c>
      <c r="J19" s="8" t="s">
        <v>1750</v>
      </c>
      <c r="K19" s="28" t="s">
        <v>734</v>
      </c>
      <c r="L19" s="105" t="str">
        <f t="shared" si="3"/>
        <v>N/A</v>
      </c>
    </row>
    <row r="20" spans="1:12" x14ac:dyDescent="0.2">
      <c r="A20" s="128" t="s">
        <v>959</v>
      </c>
      <c r="B20" s="22" t="s">
        <v>213</v>
      </c>
      <c r="C20" s="4">
        <v>99.212611895999999</v>
      </c>
      <c r="D20" s="27" t="str">
        <f t="shared" si="0"/>
        <v>N/A</v>
      </c>
      <c r="E20" s="4">
        <v>99.388034039999994</v>
      </c>
      <c r="F20" s="27" t="str">
        <f t="shared" si="1"/>
        <v>N/A</v>
      </c>
      <c r="G20" s="4">
        <v>98.934321647999994</v>
      </c>
      <c r="H20" s="27" t="str">
        <f t="shared" si="2"/>
        <v>N/A</v>
      </c>
      <c r="I20" s="8">
        <v>0.17680000000000001</v>
      </c>
      <c r="J20" s="8">
        <v>-0.45700000000000002</v>
      </c>
      <c r="K20" s="28" t="s">
        <v>734</v>
      </c>
      <c r="L20" s="105" t="str">
        <f t="shared" si="3"/>
        <v>Yes</v>
      </c>
    </row>
    <row r="21" spans="1:12" x14ac:dyDescent="0.2">
      <c r="A21" s="128" t="s">
        <v>960</v>
      </c>
      <c r="B21" s="22" t="s">
        <v>213</v>
      </c>
      <c r="C21" s="4">
        <v>0.78738810410000004</v>
      </c>
      <c r="D21" s="27" t="str">
        <f t="shared" si="0"/>
        <v>N/A</v>
      </c>
      <c r="E21" s="4">
        <v>0.61196596039999995</v>
      </c>
      <c r="F21" s="27" t="str">
        <f t="shared" si="1"/>
        <v>N/A</v>
      </c>
      <c r="G21" s="4">
        <v>1.0656783523</v>
      </c>
      <c r="H21" s="27" t="str">
        <f t="shared" si="2"/>
        <v>N/A</v>
      </c>
      <c r="I21" s="8">
        <v>-22.3</v>
      </c>
      <c r="J21" s="8">
        <v>74.14</v>
      </c>
      <c r="K21" s="28" t="s">
        <v>734</v>
      </c>
      <c r="L21" s="105" t="str">
        <f t="shared" si="3"/>
        <v>No</v>
      </c>
    </row>
    <row r="22" spans="1:12" x14ac:dyDescent="0.2">
      <c r="A22" s="104" t="s">
        <v>1690</v>
      </c>
      <c r="B22" s="22" t="s">
        <v>213</v>
      </c>
      <c r="C22" s="23">
        <v>560213</v>
      </c>
      <c r="D22" s="27" t="str">
        <f t="shared" si="0"/>
        <v>N/A</v>
      </c>
      <c r="E22" s="23">
        <v>460721</v>
      </c>
      <c r="F22" s="27" t="str">
        <f t="shared" si="1"/>
        <v>N/A</v>
      </c>
      <c r="G22" s="23">
        <v>28973</v>
      </c>
      <c r="H22" s="27" t="str">
        <f t="shared" si="2"/>
        <v>N/A</v>
      </c>
      <c r="I22" s="8">
        <v>-17.8</v>
      </c>
      <c r="J22" s="8">
        <v>-93.7</v>
      </c>
      <c r="K22" s="28" t="s">
        <v>734</v>
      </c>
      <c r="L22" s="105" t="str">
        <f t="shared" si="3"/>
        <v>No</v>
      </c>
    </row>
    <row r="23" spans="1:12" x14ac:dyDescent="0.2">
      <c r="A23" s="104" t="s">
        <v>975</v>
      </c>
      <c r="B23" s="22" t="s">
        <v>213</v>
      </c>
      <c r="C23" s="23">
        <v>279233</v>
      </c>
      <c r="D23" s="27" t="str">
        <f t="shared" si="0"/>
        <v>N/A</v>
      </c>
      <c r="E23" s="23">
        <v>206566</v>
      </c>
      <c r="F23" s="27" t="str">
        <f t="shared" si="1"/>
        <v>N/A</v>
      </c>
      <c r="G23" s="23">
        <v>5116</v>
      </c>
      <c r="H23" s="27" t="str">
        <f t="shared" si="2"/>
        <v>N/A</v>
      </c>
      <c r="I23" s="8">
        <v>-26</v>
      </c>
      <c r="J23" s="8">
        <v>-97.5</v>
      </c>
      <c r="K23" s="28" t="s">
        <v>734</v>
      </c>
      <c r="L23" s="105" t="str">
        <f t="shared" si="3"/>
        <v>No</v>
      </c>
    </row>
    <row r="24" spans="1:12" x14ac:dyDescent="0.2">
      <c r="A24" s="104" t="s">
        <v>976</v>
      </c>
      <c r="B24" s="22" t="s">
        <v>213</v>
      </c>
      <c r="C24" s="23">
        <v>146928</v>
      </c>
      <c r="D24" s="27" t="str">
        <f t="shared" si="0"/>
        <v>N/A</v>
      </c>
      <c r="E24" s="23">
        <v>135880</v>
      </c>
      <c r="F24" s="27" t="str">
        <f t="shared" si="1"/>
        <v>N/A</v>
      </c>
      <c r="G24" s="23">
        <v>17198</v>
      </c>
      <c r="H24" s="27" t="str">
        <f t="shared" si="2"/>
        <v>N/A</v>
      </c>
      <c r="I24" s="8">
        <v>-7.52</v>
      </c>
      <c r="J24" s="8">
        <v>-87.3</v>
      </c>
      <c r="K24" s="28" t="s">
        <v>734</v>
      </c>
      <c r="L24" s="105" t="str">
        <f t="shared" si="3"/>
        <v>No</v>
      </c>
    </row>
    <row r="25" spans="1:12" x14ac:dyDescent="0.2">
      <c r="A25" s="104" t="s">
        <v>977</v>
      </c>
      <c r="B25" s="22" t="s">
        <v>213</v>
      </c>
      <c r="C25" s="23">
        <v>124002</v>
      </c>
      <c r="D25" s="27" t="str">
        <f t="shared" si="0"/>
        <v>N/A</v>
      </c>
      <c r="E25" s="23">
        <v>108904</v>
      </c>
      <c r="F25" s="27" t="str">
        <f t="shared" si="1"/>
        <v>N/A</v>
      </c>
      <c r="G25" s="23">
        <v>5386</v>
      </c>
      <c r="H25" s="27" t="str">
        <f t="shared" si="2"/>
        <v>N/A</v>
      </c>
      <c r="I25" s="8">
        <v>-12.2</v>
      </c>
      <c r="J25" s="8">
        <v>-95.1</v>
      </c>
      <c r="K25" s="28" t="s">
        <v>734</v>
      </c>
      <c r="L25" s="105" t="str">
        <f t="shared" si="3"/>
        <v>No</v>
      </c>
    </row>
    <row r="26" spans="1:12" x14ac:dyDescent="0.2">
      <c r="A26" s="104" t="s">
        <v>978</v>
      </c>
      <c r="B26" s="22" t="s">
        <v>213</v>
      </c>
      <c r="C26" s="23">
        <v>10050</v>
      </c>
      <c r="D26" s="27" t="str">
        <f t="shared" si="0"/>
        <v>N/A</v>
      </c>
      <c r="E26" s="23">
        <v>9371</v>
      </c>
      <c r="F26" s="27" t="str">
        <f t="shared" si="1"/>
        <v>N/A</v>
      </c>
      <c r="G26" s="23">
        <v>1273</v>
      </c>
      <c r="H26" s="27" t="str">
        <f t="shared" si="2"/>
        <v>N/A</v>
      </c>
      <c r="I26" s="8">
        <v>-6.76</v>
      </c>
      <c r="J26" s="8">
        <v>-86.4</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364838</v>
      </c>
      <c r="D28" s="27" t="str">
        <f t="shared" si="0"/>
        <v>N/A</v>
      </c>
      <c r="E28" s="23">
        <v>282060</v>
      </c>
      <c r="F28" s="27" t="str">
        <f t="shared" si="1"/>
        <v>N/A</v>
      </c>
      <c r="G28" s="23">
        <v>12358</v>
      </c>
      <c r="H28" s="27" t="str">
        <f t="shared" si="2"/>
        <v>N/A</v>
      </c>
      <c r="I28" s="8">
        <v>-22.7</v>
      </c>
      <c r="J28" s="8">
        <v>-95.6</v>
      </c>
      <c r="K28" s="28" t="s">
        <v>734</v>
      </c>
      <c r="L28" s="105" t="str">
        <f t="shared" si="3"/>
        <v>No</v>
      </c>
    </row>
    <row r="29" spans="1:12" x14ac:dyDescent="0.2">
      <c r="A29" s="104" t="s">
        <v>980</v>
      </c>
      <c r="B29" s="22" t="s">
        <v>213</v>
      </c>
      <c r="C29" s="23">
        <v>232725</v>
      </c>
      <c r="D29" s="27" t="str">
        <f t="shared" si="0"/>
        <v>N/A</v>
      </c>
      <c r="E29" s="23">
        <v>168779</v>
      </c>
      <c r="F29" s="27" t="str">
        <f t="shared" si="1"/>
        <v>N/A</v>
      </c>
      <c r="G29" s="23">
        <v>4081</v>
      </c>
      <c r="H29" s="27" t="str">
        <f t="shared" si="2"/>
        <v>N/A</v>
      </c>
      <c r="I29" s="8">
        <v>-27.5</v>
      </c>
      <c r="J29" s="8">
        <v>-97.6</v>
      </c>
      <c r="K29" s="28" t="s">
        <v>734</v>
      </c>
      <c r="L29" s="105" t="str">
        <f t="shared" si="3"/>
        <v>No</v>
      </c>
    </row>
    <row r="30" spans="1:12" x14ac:dyDescent="0.2">
      <c r="A30" s="104" t="s">
        <v>981</v>
      </c>
      <c r="B30" s="22" t="s">
        <v>213</v>
      </c>
      <c r="C30" s="23">
        <v>55355</v>
      </c>
      <c r="D30" s="27" t="str">
        <f t="shared" si="0"/>
        <v>N/A</v>
      </c>
      <c r="E30" s="23">
        <v>50500</v>
      </c>
      <c r="F30" s="27" t="str">
        <f t="shared" si="1"/>
        <v>N/A</v>
      </c>
      <c r="G30" s="23">
        <v>5729</v>
      </c>
      <c r="H30" s="27" t="str">
        <f t="shared" si="2"/>
        <v>N/A</v>
      </c>
      <c r="I30" s="8">
        <v>-8.77</v>
      </c>
      <c r="J30" s="8">
        <v>-88.7</v>
      </c>
      <c r="K30" s="28" t="s">
        <v>734</v>
      </c>
      <c r="L30" s="105" t="str">
        <f t="shared" si="3"/>
        <v>No</v>
      </c>
    </row>
    <row r="31" spans="1:12" x14ac:dyDescent="0.2">
      <c r="A31" s="104" t="s">
        <v>982</v>
      </c>
      <c r="B31" s="22" t="s">
        <v>213</v>
      </c>
      <c r="C31" s="23">
        <v>61977</v>
      </c>
      <c r="D31" s="27" t="str">
        <f t="shared" si="0"/>
        <v>N/A</v>
      </c>
      <c r="E31" s="23">
        <v>50626</v>
      </c>
      <c r="F31" s="27" t="str">
        <f t="shared" si="1"/>
        <v>N/A</v>
      </c>
      <c r="G31" s="23">
        <v>2156</v>
      </c>
      <c r="H31" s="27" t="str">
        <f t="shared" si="2"/>
        <v>N/A</v>
      </c>
      <c r="I31" s="8">
        <v>-18.3</v>
      </c>
      <c r="J31" s="8">
        <v>-95.7</v>
      </c>
      <c r="K31" s="28" t="s">
        <v>734</v>
      </c>
      <c r="L31" s="105" t="str">
        <f t="shared" si="3"/>
        <v>No</v>
      </c>
    </row>
    <row r="32" spans="1:12" x14ac:dyDescent="0.2">
      <c r="A32" s="104" t="s">
        <v>983</v>
      </c>
      <c r="B32" s="22" t="s">
        <v>213</v>
      </c>
      <c r="C32" s="23">
        <v>14781</v>
      </c>
      <c r="D32" s="27" t="str">
        <f t="shared" si="0"/>
        <v>N/A</v>
      </c>
      <c r="E32" s="23">
        <v>12155</v>
      </c>
      <c r="F32" s="27" t="str">
        <f t="shared" si="1"/>
        <v>N/A</v>
      </c>
      <c r="G32" s="23">
        <v>392</v>
      </c>
      <c r="H32" s="27" t="str">
        <f t="shared" si="2"/>
        <v>N/A</v>
      </c>
      <c r="I32" s="8">
        <v>-17.8</v>
      </c>
      <c r="J32" s="8">
        <v>-96.8</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84</v>
      </c>
      <c r="B34" s="22" t="s">
        <v>213</v>
      </c>
      <c r="C34" s="29">
        <v>7981895502</v>
      </c>
      <c r="D34" s="27" t="str">
        <f t="shared" si="0"/>
        <v>N/A</v>
      </c>
      <c r="E34" s="29">
        <v>6417432426</v>
      </c>
      <c r="F34" s="27" t="str">
        <f t="shared" si="1"/>
        <v>N/A</v>
      </c>
      <c r="G34" s="29">
        <v>4490184546</v>
      </c>
      <c r="H34" s="27" t="str">
        <f t="shared" si="2"/>
        <v>N/A</v>
      </c>
      <c r="I34" s="8">
        <v>-19.600000000000001</v>
      </c>
      <c r="J34" s="8">
        <v>-30</v>
      </c>
      <c r="K34" s="28" t="s">
        <v>734</v>
      </c>
      <c r="L34" s="105" t="str">
        <f t="shared" si="3"/>
        <v>Yes</v>
      </c>
    </row>
    <row r="35" spans="1:12" x14ac:dyDescent="0.2">
      <c r="A35" s="168" t="s">
        <v>1397</v>
      </c>
      <c r="B35" s="22" t="s">
        <v>213</v>
      </c>
      <c r="C35" s="29">
        <v>8534.5594325999991</v>
      </c>
      <c r="D35" s="27" t="str">
        <f t="shared" si="0"/>
        <v>N/A</v>
      </c>
      <c r="E35" s="29">
        <v>8442.0683528999998</v>
      </c>
      <c r="F35" s="27" t="str">
        <f t="shared" si="1"/>
        <v>N/A</v>
      </c>
      <c r="G35" s="29">
        <v>9093.6762987000002</v>
      </c>
      <c r="H35" s="27" t="str">
        <f t="shared" si="2"/>
        <v>N/A</v>
      </c>
      <c r="I35" s="8">
        <v>-1.08</v>
      </c>
      <c r="J35" s="8">
        <v>7.7190000000000003</v>
      </c>
      <c r="K35" s="28" t="s">
        <v>734</v>
      </c>
      <c r="L35" s="105" t="str">
        <f t="shared" si="3"/>
        <v>Yes</v>
      </c>
    </row>
    <row r="36" spans="1:12" x14ac:dyDescent="0.2">
      <c r="A36" s="168" t="s">
        <v>1398</v>
      </c>
      <c r="B36" s="22" t="s">
        <v>213</v>
      </c>
      <c r="C36" s="29">
        <v>11103.948202</v>
      </c>
      <c r="D36" s="27" t="str">
        <f t="shared" si="0"/>
        <v>N/A</v>
      </c>
      <c r="E36" s="29">
        <v>11501.805585</v>
      </c>
      <c r="F36" s="27" t="str">
        <f t="shared" si="1"/>
        <v>N/A</v>
      </c>
      <c r="G36" s="29">
        <v>13779.024663</v>
      </c>
      <c r="H36" s="27" t="str">
        <f t="shared" si="2"/>
        <v>N/A</v>
      </c>
      <c r="I36" s="8">
        <v>3.5830000000000002</v>
      </c>
      <c r="J36" s="8">
        <v>19.8</v>
      </c>
      <c r="K36" s="28" t="s">
        <v>734</v>
      </c>
      <c r="L36" s="105" t="str">
        <f t="shared" si="3"/>
        <v>Yes</v>
      </c>
    </row>
    <row r="37" spans="1:12" x14ac:dyDescent="0.2">
      <c r="A37" s="137" t="s">
        <v>107</v>
      </c>
      <c r="B37" s="22" t="s">
        <v>213</v>
      </c>
      <c r="C37" s="29">
        <v>3104776</v>
      </c>
      <c r="D37" s="27" t="str">
        <f t="shared" si="0"/>
        <v>N/A</v>
      </c>
      <c r="E37" s="29">
        <v>2593876</v>
      </c>
      <c r="F37" s="27" t="str">
        <f t="shared" si="1"/>
        <v>N/A</v>
      </c>
      <c r="G37" s="29">
        <v>1340190</v>
      </c>
      <c r="H37" s="27" t="str">
        <f t="shared" si="2"/>
        <v>N/A</v>
      </c>
      <c r="I37" s="8">
        <v>-16.5</v>
      </c>
      <c r="J37" s="8">
        <v>-48.3</v>
      </c>
      <c r="K37" s="28" t="s">
        <v>734</v>
      </c>
      <c r="L37" s="105" t="str">
        <f t="shared" si="3"/>
        <v>No</v>
      </c>
    </row>
    <row r="38" spans="1:12" x14ac:dyDescent="0.2">
      <c r="A38" s="168" t="s">
        <v>158</v>
      </c>
      <c r="B38" s="30" t="s">
        <v>217</v>
      </c>
      <c r="C38" s="1">
        <v>1136</v>
      </c>
      <c r="D38" s="27" t="str">
        <f>IF($B38="N/A","N/A",IF(C38&gt;0,"No",IF(C38&lt;0,"No","Yes")))</f>
        <v>No</v>
      </c>
      <c r="E38" s="1">
        <v>326</v>
      </c>
      <c r="F38" s="27" t="str">
        <f>IF($B38="N/A","N/A",IF(E38&gt;0,"No",IF(E38&lt;0,"No","Yes")))</f>
        <v>No</v>
      </c>
      <c r="G38" s="1">
        <v>492</v>
      </c>
      <c r="H38" s="27" t="str">
        <f>IF($B38="N/A","N/A",IF(G38&gt;0,"No",IF(G38&lt;0,"No","Yes")))</f>
        <v>No</v>
      </c>
      <c r="I38" s="8">
        <v>-71.3</v>
      </c>
      <c r="J38" s="8">
        <v>50.92</v>
      </c>
      <c r="K38" s="28" t="s">
        <v>734</v>
      </c>
      <c r="L38" s="105" t="str">
        <f t="shared" si="3"/>
        <v>No</v>
      </c>
    </row>
    <row r="39" spans="1:12" x14ac:dyDescent="0.2">
      <c r="A39" s="168" t="s">
        <v>156</v>
      </c>
      <c r="B39" s="22" t="s">
        <v>213</v>
      </c>
      <c r="C39" s="29">
        <v>1247817</v>
      </c>
      <c r="D39" s="27" t="str">
        <f t="shared" ref="D39:D40" si="4">IF($B39="N/A","N/A",IF(C39&gt;10,"No",IF(C39&lt;-10,"No","Yes")))</f>
        <v>N/A</v>
      </c>
      <c r="E39" s="29">
        <v>412689</v>
      </c>
      <c r="F39" s="27" t="str">
        <f t="shared" ref="F39:F40" si="5">IF($B39="N/A","N/A",IF(E39&gt;10,"No",IF(E39&lt;-10,"No","Yes")))</f>
        <v>N/A</v>
      </c>
      <c r="G39" s="29">
        <v>465534</v>
      </c>
      <c r="H39" s="27" t="str">
        <f t="shared" ref="H39:H40" si="6">IF($B39="N/A","N/A",IF(G39&gt;10,"No",IF(G39&lt;-10,"No","Yes")))</f>
        <v>N/A</v>
      </c>
      <c r="I39" s="8">
        <v>-66.900000000000006</v>
      </c>
      <c r="J39" s="8">
        <v>12.81</v>
      </c>
      <c r="K39" s="28" t="s">
        <v>734</v>
      </c>
      <c r="L39" s="105" t="str">
        <f t="shared" si="3"/>
        <v>Yes</v>
      </c>
    </row>
    <row r="40" spans="1:12" x14ac:dyDescent="0.2">
      <c r="A40" s="168" t="s">
        <v>1277</v>
      </c>
      <c r="B40" s="22" t="s">
        <v>213</v>
      </c>
      <c r="C40" s="29">
        <v>1098.4304577</v>
      </c>
      <c r="D40" s="27" t="str">
        <f t="shared" si="4"/>
        <v>N/A</v>
      </c>
      <c r="E40" s="29">
        <v>1265.9171779000001</v>
      </c>
      <c r="F40" s="27" t="str">
        <f t="shared" si="5"/>
        <v>N/A</v>
      </c>
      <c r="G40" s="29">
        <v>946.20731707000004</v>
      </c>
      <c r="H40" s="27" t="str">
        <f t="shared" si="6"/>
        <v>N/A</v>
      </c>
      <c r="I40" s="8">
        <v>15.25</v>
      </c>
      <c r="J40" s="8">
        <v>-25.3</v>
      </c>
      <c r="K40" s="28" t="s">
        <v>734</v>
      </c>
      <c r="L40" s="105" t="str">
        <f>IF(J40="Div by 0", "N/A", IF(OR(J40="N/A",K40="N/A"),"N/A", IF(J40&gt;VALUE(MID(K40,1,2)), "No", IF(J40&lt;-1*VALUE(MID(K40,1,2)), "No", "Yes"))))</f>
        <v>Yes</v>
      </c>
    </row>
    <row r="41" spans="1:12" x14ac:dyDescent="0.2">
      <c r="A41" s="104" t="s">
        <v>1399</v>
      </c>
      <c r="B41" s="22" t="s">
        <v>213</v>
      </c>
      <c r="C41" s="29">
        <v>8028.9946699000002</v>
      </c>
      <c r="D41" s="27" t="str">
        <f t="shared" ref="D41:D52" si="7">IF($B41="N/A","N/A",IF(C41&gt;10,"No",IF(C41&lt;-10,"No","Yes")))</f>
        <v>N/A</v>
      </c>
      <c r="E41" s="29">
        <v>7820.0888824000003</v>
      </c>
      <c r="F41" s="27" t="str">
        <f t="shared" ref="F41:F52" si="8">IF($B41="N/A","N/A",IF(E41&gt;10,"No",IF(E41&lt;-10,"No","Yes")))</f>
        <v>N/A</v>
      </c>
      <c r="G41" s="29">
        <v>7473.0442136000001</v>
      </c>
      <c r="H41" s="27" t="str">
        <f t="shared" ref="H41:H52" si="9">IF($B41="N/A","N/A",IF(G41&gt;10,"No",IF(G41&lt;-10,"No","Yes")))</f>
        <v>N/A</v>
      </c>
      <c r="I41" s="8">
        <v>-2.6</v>
      </c>
      <c r="J41" s="8">
        <v>-4.4400000000000004</v>
      </c>
      <c r="K41" s="28" t="s">
        <v>734</v>
      </c>
      <c r="L41" s="105" t="str">
        <f t="shared" ref="L41:L52" si="10">IF(J41="Div by 0", "N/A", IF(K41="N/A","N/A", IF(J41&gt;VALUE(MID(K41,1,2)), "No", IF(J41&lt;-1*VALUE(MID(K41,1,2)), "No", "Yes"))))</f>
        <v>Yes</v>
      </c>
    </row>
    <row r="42" spans="1:12" x14ac:dyDescent="0.2">
      <c r="A42" s="104" t="s">
        <v>1400</v>
      </c>
      <c r="B42" s="22" t="s">
        <v>213</v>
      </c>
      <c r="C42" s="29">
        <v>6149.0201015000002</v>
      </c>
      <c r="D42" s="27" t="str">
        <f t="shared" si="7"/>
        <v>N/A</v>
      </c>
      <c r="E42" s="29">
        <v>6342.9759543999999</v>
      </c>
      <c r="F42" s="27" t="str">
        <f t="shared" si="8"/>
        <v>N/A</v>
      </c>
      <c r="G42" s="29">
        <v>9293.2752149999997</v>
      </c>
      <c r="H42" s="27" t="str">
        <f t="shared" si="9"/>
        <v>N/A</v>
      </c>
      <c r="I42" s="8">
        <v>3.1539999999999999</v>
      </c>
      <c r="J42" s="8">
        <v>46.51</v>
      </c>
      <c r="K42" s="28" t="s">
        <v>734</v>
      </c>
      <c r="L42" s="105" t="str">
        <f t="shared" si="10"/>
        <v>No</v>
      </c>
    </row>
    <row r="43" spans="1:12" x14ac:dyDescent="0.2">
      <c r="A43" s="104" t="s">
        <v>1401</v>
      </c>
      <c r="B43" s="22" t="s">
        <v>213</v>
      </c>
      <c r="C43" s="29">
        <v>14663.854173</v>
      </c>
      <c r="D43" s="27" t="str">
        <f t="shared" si="7"/>
        <v>N/A</v>
      </c>
      <c r="E43" s="29">
        <v>12870.107271000001</v>
      </c>
      <c r="F43" s="27" t="str">
        <f t="shared" si="8"/>
        <v>N/A</v>
      </c>
      <c r="G43" s="29">
        <v>8175.8689963999996</v>
      </c>
      <c r="H43" s="27" t="str">
        <f t="shared" si="9"/>
        <v>N/A</v>
      </c>
      <c r="I43" s="8">
        <v>-12.2</v>
      </c>
      <c r="J43" s="8">
        <v>-36.5</v>
      </c>
      <c r="K43" s="28" t="s">
        <v>734</v>
      </c>
      <c r="L43" s="105" t="str">
        <f t="shared" si="10"/>
        <v>No</v>
      </c>
    </row>
    <row r="44" spans="1:12" x14ac:dyDescent="0.2">
      <c r="A44" s="104" t="s">
        <v>1402</v>
      </c>
      <c r="B44" s="22" t="s">
        <v>213</v>
      </c>
      <c r="C44" s="29">
        <v>4506.3915258999996</v>
      </c>
      <c r="D44" s="27" t="str">
        <f t="shared" si="7"/>
        <v>N/A</v>
      </c>
      <c r="E44" s="29">
        <v>4443.3242947999997</v>
      </c>
      <c r="F44" s="27" t="str">
        <f t="shared" si="8"/>
        <v>N/A</v>
      </c>
      <c r="G44" s="29">
        <v>4599.533977</v>
      </c>
      <c r="H44" s="27" t="str">
        <f t="shared" si="9"/>
        <v>N/A</v>
      </c>
      <c r="I44" s="8">
        <v>-1.4</v>
      </c>
      <c r="J44" s="8">
        <v>3.516</v>
      </c>
      <c r="K44" s="28" t="s">
        <v>734</v>
      </c>
      <c r="L44" s="105" t="str">
        <f t="shared" si="10"/>
        <v>Yes</v>
      </c>
    </row>
    <row r="45" spans="1:12" x14ac:dyDescent="0.2">
      <c r="A45" s="104" t="s">
        <v>1403</v>
      </c>
      <c r="B45" s="22" t="s">
        <v>213</v>
      </c>
      <c r="C45" s="29">
        <v>6726.9187064999996</v>
      </c>
      <c r="D45" s="27" t="str">
        <f t="shared" si="7"/>
        <v>N/A</v>
      </c>
      <c r="E45" s="29">
        <v>6397.3998505999998</v>
      </c>
      <c r="F45" s="27" t="str">
        <f t="shared" si="8"/>
        <v>N/A</v>
      </c>
      <c r="G45" s="29">
        <v>2820.4469755999999</v>
      </c>
      <c r="H45" s="27" t="str">
        <f t="shared" si="9"/>
        <v>N/A</v>
      </c>
      <c r="I45" s="8">
        <v>-4.9000000000000004</v>
      </c>
      <c r="J45" s="8">
        <v>-55.9</v>
      </c>
      <c r="K45" s="28" t="s">
        <v>734</v>
      </c>
      <c r="L45" s="105" t="str">
        <f t="shared" si="10"/>
        <v>No</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9457.4431829999994</v>
      </c>
      <c r="D47" s="27" t="str">
        <f t="shared" si="7"/>
        <v>N/A</v>
      </c>
      <c r="E47" s="29">
        <v>9801.0951819000002</v>
      </c>
      <c r="F47" s="27" t="str">
        <f t="shared" si="8"/>
        <v>N/A</v>
      </c>
      <c r="G47" s="29">
        <v>5102.4355073999996</v>
      </c>
      <c r="H47" s="27" t="str">
        <f t="shared" si="9"/>
        <v>N/A</v>
      </c>
      <c r="I47" s="8">
        <v>3.6339999999999999</v>
      </c>
      <c r="J47" s="8">
        <v>-47.9</v>
      </c>
      <c r="K47" s="28" t="s">
        <v>734</v>
      </c>
      <c r="L47" s="105" t="str">
        <f t="shared" si="10"/>
        <v>No</v>
      </c>
    </row>
    <row r="48" spans="1:12" x14ac:dyDescent="0.2">
      <c r="A48" s="104" t="s">
        <v>1406</v>
      </c>
      <c r="B48" s="30" t="s">
        <v>213</v>
      </c>
      <c r="C48" s="10">
        <v>9184.2349166999993</v>
      </c>
      <c r="D48" s="7" t="str">
        <f t="shared" si="7"/>
        <v>N/A</v>
      </c>
      <c r="E48" s="10">
        <v>9688.7555620000003</v>
      </c>
      <c r="F48" s="7" t="str">
        <f t="shared" si="8"/>
        <v>N/A</v>
      </c>
      <c r="G48" s="10">
        <v>8800.2171037000007</v>
      </c>
      <c r="H48" s="7" t="str">
        <f t="shared" si="9"/>
        <v>N/A</v>
      </c>
      <c r="I48" s="36">
        <v>5.4930000000000003</v>
      </c>
      <c r="J48" s="36">
        <v>-9.17</v>
      </c>
      <c r="K48" s="30" t="s">
        <v>734</v>
      </c>
      <c r="L48" s="105" t="str">
        <f t="shared" si="10"/>
        <v>Yes</v>
      </c>
    </row>
    <row r="49" spans="1:12" ht="25.5" x14ac:dyDescent="0.2">
      <c r="A49" s="104" t="s">
        <v>1407</v>
      </c>
      <c r="B49" s="30" t="s">
        <v>213</v>
      </c>
      <c r="C49" s="10">
        <v>13844.662632</v>
      </c>
      <c r="D49" s="7" t="str">
        <f t="shared" si="7"/>
        <v>N/A</v>
      </c>
      <c r="E49" s="10">
        <v>12922.273563999999</v>
      </c>
      <c r="F49" s="7" t="str">
        <f t="shared" si="8"/>
        <v>N/A</v>
      </c>
      <c r="G49" s="10">
        <v>3263.6172107000002</v>
      </c>
      <c r="H49" s="7" t="str">
        <f t="shared" si="9"/>
        <v>N/A</v>
      </c>
      <c r="I49" s="36">
        <v>-6.66</v>
      </c>
      <c r="J49" s="36">
        <v>-74.7</v>
      </c>
      <c r="K49" s="30" t="s">
        <v>734</v>
      </c>
      <c r="L49" s="105" t="str">
        <f t="shared" si="10"/>
        <v>No</v>
      </c>
    </row>
    <row r="50" spans="1:12" x14ac:dyDescent="0.2">
      <c r="A50" s="104" t="s">
        <v>1408</v>
      </c>
      <c r="B50" s="30" t="s">
        <v>213</v>
      </c>
      <c r="C50" s="10">
        <v>6204.9009955000001</v>
      </c>
      <c r="D50" s="7" t="str">
        <f t="shared" si="7"/>
        <v>N/A</v>
      </c>
      <c r="E50" s="10">
        <v>6611.9372259000002</v>
      </c>
      <c r="F50" s="7" t="str">
        <f t="shared" si="8"/>
        <v>N/A</v>
      </c>
      <c r="G50" s="10">
        <v>3314.2653061000001</v>
      </c>
      <c r="H50" s="7" t="str">
        <f t="shared" si="9"/>
        <v>N/A</v>
      </c>
      <c r="I50" s="36">
        <v>6.56</v>
      </c>
      <c r="J50" s="36">
        <v>-49.9</v>
      </c>
      <c r="K50" s="30" t="s">
        <v>734</v>
      </c>
      <c r="L50" s="105" t="str">
        <f t="shared" si="10"/>
        <v>No</v>
      </c>
    </row>
    <row r="51" spans="1:12" x14ac:dyDescent="0.2">
      <c r="A51" s="104" t="s">
        <v>1409</v>
      </c>
      <c r="B51" s="30" t="s">
        <v>213</v>
      </c>
      <c r="C51" s="10">
        <v>10966.858534999999</v>
      </c>
      <c r="D51" s="7" t="str">
        <f t="shared" si="7"/>
        <v>N/A</v>
      </c>
      <c r="E51" s="10">
        <v>11676.485644</v>
      </c>
      <c r="F51" s="7" t="str">
        <f t="shared" si="8"/>
        <v>N/A</v>
      </c>
      <c r="G51" s="10">
        <v>3314.7780612000001</v>
      </c>
      <c r="H51" s="7" t="str">
        <f t="shared" si="9"/>
        <v>N/A</v>
      </c>
      <c r="I51" s="36">
        <v>6.4710000000000001</v>
      </c>
      <c r="J51" s="36">
        <v>-71.599999999999994</v>
      </c>
      <c r="K51" s="30" t="s">
        <v>734</v>
      </c>
      <c r="L51" s="105" t="str">
        <f t="shared" si="10"/>
        <v>No</v>
      </c>
    </row>
    <row r="52" spans="1:12" x14ac:dyDescent="0.2">
      <c r="A52" s="104" t="s">
        <v>1410</v>
      </c>
      <c r="B52" s="30" t="s">
        <v>213</v>
      </c>
      <c r="C52" s="10" t="s">
        <v>1750</v>
      </c>
      <c r="D52" s="7" t="str">
        <f t="shared" si="7"/>
        <v>N/A</v>
      </c>
      <c r="E52" s="10" t="s">
        <v>1750</v>
      </c>
      <c r="F52" s="7" t="str">
        <f t="shared" si="8"/>
        <v>N/A</v>
      </c>
      <c r="G52" s="10" t="s">
        <v>1750</v>
      </c>
      <c r="H52" s="7" t="str">
        <f t="shared" si="9"/>
        <v>N/A</v>
      </c>
      <c r="I52" s="36" t="s">
        <v>1750</v>
      </c>
      <c r="J52" s="36" t="s">
        <v>1750</v>
      </c>
      <c r="K52" s="30" t="s">
        <v>734</v>
      </c>
      <c r="L52" s="105" t="str">
        <f t="shared" si="10"/>
        <v>N/A</v>
      </c>
    </row>
    <row r="53" spans="1:12" x14ac:dyDescent="0.2">
      <c r="A53" s="168" t="s">
        <v>1584</v>
      </c>
      <c r="B53" s="22" t="s">
        <v>213</v>
      </c>
      <c r="C53" s="29">
        <v>381710757</v>
      </c>
      <c r="D53" s="27" t="str">
        <f t="shared" ref="D53:D122" si="11">IF($B53="N/A","N/A",IF(C53&gt;10,"No",IF(C53&lt;-10,"No","Yes")))</f>
        <v>N/A</v>
      </c>
      <c r="E53" s="29">
        <v>289798840</v>
      </c>
      <c r="F53" s="27" t="str">
        <f t="shared" ref="F53:F122" si="12">IF($B53="N/A","N/A",IF(E53&gt;10,"No",IF(E53&lt;-10,"No","Yes")))</f>
        <v>N/A</v>
      </c>
      <c r="G53" s="29">
        <v>168223584</v>
      </c>
      <c r="H53" s="27" t="str">
        <f t="shared" ref="H53:H122" si="13">IF($B53="N/A","N/A",IF(G53&gt;10,"No",IF(G53&lt;-10,"No","Yes")))</f>
        <v>N/A</v>
      </c>
      <c r="I53" s="8">
        <v>-24.1</v>
      </c>
      <c r="J53" s="8">
        <v>-42</v>
      </c>
      <c r="K53" s="28" t="s">
        <v>734</v>
      </c>
      <c r="L53" s="105" t="str">
        <f t="shared" ref="L53:L113" si="14">IF(J53="Div by 0", "N/A", IF(K53="N/A","N/A", IF(J53&gt;VALUE(MID(K53,1,2)), "No", IF(J53&lt;-1*VALUE(MID(K53,1,2)), "No", "Yes"))))</f>
        <v>No</v>
      </c>
    </row>
    <row r="54" spans="1:12" x14ac:dyDescent="0.2">
      <c r="A54" s="168" t="s">
        <v>595</v>
      </c>
      <c r="B54" s="22" t="s">
        <v>213</v>
      </c>
      <c r="C54" s="23">
        <v>63461</v>
      </c>
      <c r="D54" s="27" t="str">
        <f t="shared" si="11"/>
        <v>N/A</v>
      </c>
      <c r="E54" s="23">
        <v>45136</v>
      </c>
      <c r="F54" s="27" t="str">
        <f t="shared" si="12"/>
        <v>N/A</v>
      </c>
      <c r="G54" s="23">
        <v>28578</v>
      </c>
      <c r="H54" s="27" t="str">
        <f t="shared" si="13"/>
        <v>N/A</v>
      </c>
      <c r="I54" s="8">
        <v>-28.9</v>
      </c>
      <c r="J54" s="8">
        <v>-36.700000000000003</v>
      </c>
      <c r="K54" s="28" t="s">
        <v>734</v>
      </c>
      <c r="L54" s="105" t="str">
        <f t="shared" si="14"/>
        <v>No</v>
      </c>
    </row>
    <row r="55" spans="1:12" x14ac:dyDescent="0.2">
      <c r="A55" s="168" t="s">
        <v>1411</v>
      </c>
      <c r="B55" s="22" t="s">
        <v>213</v>
      </c>
      <c r="C55" s="29">
        <v>6014.8872062999999</v>
      </c>
      <c r="D55" s="27" t="str">
        <f t="shared" si="11"/>
        <v>N/A</v>
      </c>
      <c r="E55" s="29">
        <v>6420.5698333999999</v>
      </c>
      <c r="F55" s="27" t="str">
        <f t="shared" si="12"/>
        <v>N/A</v>
      </c>
      <c r="G55" s="29">
        <v>5886.4715514999998</v>
      </c>
      <c r="H55" s="27" t="str">
        <f t="shared" si="13"/>
        <v>N/A</v>
      </c>
      <c r="I55" s="8">
        <v>6.7450000000000001</v>
      </c>
      <c r="J55" s="8">
        <v>-8.32</v>
      </c>
      <c r="K55" s="28" t="s">
        <v>734</v>
      </c>
      <c r="L55" s="105" t="str">
        <f t="shared" si="14"/>
        <v>Yes</v>
      </c>
    </row>
    <row r="56" spans="1:12" ht="25.5" x14ac:dyDescent="0.2">
      <c r="A56" s="168" t="s">
        <v>1412</v>
      </c>
      <c r="B56" s="22" t="s">
        <v>213</v>
      </c>
      <c r="C56" s="23">
        <v>3.0638029655999999</v>
      </c>
      <c r="D56" s="27" t="str">
        <f t="shared" si="11"/>
        <v>N/A</v>
      </c>
      <c r="E56" s="23">
        <v>3.0576701524000001</v>
      </c>
      <c r="F56" s="27" t="str">
        <f t="shared" si="12"/>
        <v>N/A</v>
      </c>
      <c r="G56" s="23">
        <v>1.2687381901999999</v>
      </c>
      <c r="H56" s="27" t="str">
        <f t="shared" si="13"/>
        <v>N/A</v>
      </c>
      <c r="I56" s="8">
        <v>-0.2</v>
      </c>
      <c r="J56" s="8">
        <v>-58.5</v>
      </c>
      <c r="K56" s="28" t="s">
        <v>734</v>
      </c>
      <c r="L56" s="105" t="str">
        <f t="shared" si="14"/>
        <v>No</v>
      </c>
    </row>
    <row r="57" spans="1:12" ht="25.5" x14ac:dyDescent="0.2">
      <c r="A57" s="168" t="s">
        <v>596</v>
      </c>
      <c r="B57" s="22" t="s">
        <v>213</v>
      </c>
      <c r="C57" s="29">
        <v>1068427</v>
      </c>
      <c r="D57" s="27" t="str">
        <f t="shared" si="11"/>
        <v>N/A</v>
      </c>
      <c r="E57" s="29">
        <v>1346773</v>
      </c>
      <c r="F57" s="27" t="str">
        <f t="shared" si="12"/>
        <v>N/A</v>
      </c>
      <c r="G57" s="29">
        <v>2438028</v>
      </c>
      <c r="H57" s="27" t="str">
        <f t="shared" si="13"/>
        <v>N/A</v>
      </c>
      <c r="I57" s="8">
        <v>26.05</v>
      </c>
      <c r="J57" s="8">
        <v>81.03</v>
      </c>
      <c r="K57" s="28" t="s">
        <v>734</v>
      </c>
      <c r="L57" s="105" t="str">
        <f t="shared" si="14"/>
        <v>No</v>
      </c>
    </row>
    <row r="58" spans="1:12" x14ac:dyDescent="0.2">
      <c r="A58" s="168" t="s">
        <v>597</v>
      </c>
      <c r="B58" s="22" t="s">
        <v>213</v>
      </c>
      <c r="C58" s="23">
        <v>138</v>
      </c>
      <c r="D58" s="27" t="str">
        <f t="shared" si="11"/>
        <v>N/A</v>
      </c>
      <c r="E58" s="23">
        <v>145</v>
      </c>
      <c r="F58" s="27" t="str">
        <f t="shared" si="12"/>
        <v>N/A</v>
      </c>
      <c r="G58" s="23">
        <v>162</v>
      </c>
      <c r="H58" s="27" t="str">
        <f t="shared" si="13"/>
        <v>N/A</v>
      </c>
      <c r="I58" s="8">
        <v>5.0720000000000001</v>
      </c>
      <c r="J58" s="8">
        <v>11.72</v>
      </c>
      <c r="K58" s="28" t="s">
        <v>734</v>
      </c>
      <c r="L58" s="105" t="str">
        <f t="shared" si="14"/>
        <v>Yes</v>
      </c>
    </row>
    <row r="59" spans="1:12" x14ac:dyDescent="0.2">
      <c r="A59" s="168" t="s">
        <v>1413</v>
      </c>
      <c r="B59" s="22" t="s">
        <v>213</v>
      </c>
      <c r="C59" s="29">
        <v>7742.2246377000001</v>
      </c>
      <c r="D59" s="27" t="str">
        <f t="shared" si="11"/>
        <v>N/A</v>
      </c>
      <c r="E59" s="29">
        <v>9288.0896551999995</v>
      </c>
      <c r="F59" s="27" t="str">
        <f t="shared" si="12"/>
        <v>N/A</v>
      </c>
      <c r="G59" s="29">
        <v>15049.555555999999</v>
      </c>
      <c r="H59" s="27" t="str">
        <f t="shared" si="13"/>
        <v>N/A</v>
      </c>
      <c r="I59" s="8">
        <v>19.97</v>
      </c>
      <c r="J59" s="8">
        <v>62.03</v>
      </c>
      <c r="K59" s="28" t="s">
        <v>734</v>
      </c>
      <c r="L59" s="105" t="str">
        <f t="shared" si="14"/>
        <v>No</v>
      </c>
    </row>
    <row r="60" spans="1:12" ht="25.5" x14ac:dyDescent="0.2">
      <c r="A60" s="168" t="s">
        <v>598</v>
      </c>
      <c r="B60" s="22" t="s">
        <v>213</v>
      </c>
      <c r="C60" s="29">
        <v>9676</v>
      </c>
      <c r="D60" s="27" t="str">
        <f t="shared" si="11"/>
        <v>N/A</v>
      </c>
      <c r="E60" s="29">
        <v>50503</v>
      </c>
      <c r="F60" s="27" t="str">
        <f t="shared" si="12"/>
        <v>N/A</v>
      </c>
      <c r="G60" s="29">
        <v>19469</v>
      </c>
      <c r="H60" s="27" t="str">
        <f t="shared" si="13"/>
        <v>N/A</v>
      </c>
      <c r="I60" s="8">
        <v>421.9</v>
      </c>
      <c r="J60" s="8">
        <v>-61.4</v>
      </c>
      <c r="K60" s="28" t="s">
        <v>734</v>
      </c>
      <c r="L60" s="105" t="str">
        <f t="shared" si="14"/>
        <v>No</v>
      </c>
    </row>
    <row r="61" spans="1:12" x14ac:dyDescent="0.2">
      <c r="A61" s="137" t="s">
        <v>599</v>
      </c>
      <c r="B61" s="30" t="s">
        <v>213</v>
      </c>
      <c r="C61" s="1">
        <v>29</v>
      </c>
      <c r="D61" s="7" t="str">
        <f t="shared" si="11"/>
        <v>N/A</v>
      </c>
      <c r="E61" s="1">
        <v>21</v>
      </c>
      <c r="F61" s="7" t="str">
        <f t="shared" si="12"/>
        <v>N/A</v>
      </c>
      <c r="G61" s="1">
        <v>11</v>
      </c>
      <c r="H61" s="7" t="str">
        <f t="shared" si="13"/>
        <v>N/A</v>
      </c>
      <c r="I61" s="36">
        <v>-27.6</v>
      </c>
      <c r="J61" s="36">
        <v>-61.9</v>
      </c>
      <c r="K61" s="30" t="s">
        <v>734</v>
      </c>
      <c r="L61" s="105" t="str">
        <f t="shared" si="14"/>
        <v>No</v>
      </c>
    </row>
    <row r="62" spans="1:12" ht="25.5" x14ac:dyDescent="0.2">
      <c r="A62" s="137" t="s">
        <v>1414</v>
      </c>
      <c r="B62" s="30" t="s">
        <v>213</v>
      </c>
      <c r="C62" s="10">
        <v>333.65517240999998</v>
      </c>
      <c r="D62" s="7" t="str">
        <f t="shared" si="11"/>
        <v>N/A</v>
      </c>
      <c r="E62" s="10">
        <v>2404.9047618999998</v>
      </c>
      <c r="F62" s="7" t="str">
        <f t="shared" si="12"/>
        <v>N/A</v>
      </c>
      <c r="G62" s="10">
        <v>2433.625</v>
      </c>
      <c r="H62" s="7" t="str">
        <f t="shared" si="13"/>
        <v>N/A</v>
      </c>
      <c r="I62" s="36">
        <v>620.79999999999995</v>
      </c>
      <c r="J62" s="36">
        <v>1.194</v>
      </c>
      <c r="K62" s="30" t="s">
        <v>734</v>
      </c>
      <c r="L62" s="105" t="str">
        <f t="shared" si="14"/>
        <v>Yes</v>
      </c>
    </row>
    <row r="63" spans="1:12" x14ac:dyDescent="0.2">
      <c r="A63" s="137" t="s">
        <v>600</v>
      </c>
      <c r="B63" s="30" t="s">
        <v>213</v>
      </c>
      <c r="C63" s="10">
        <v>234626170</v>
      </c>
      <c r="D63" s="7" t="str">
        <f t="shared" si="11"/>
        <v>N/A</v>
      </c>
      <c r="E63" s="10">
        <v>224103134</v>
      </c>
      <c r="F63" s="7" t="str">
        <f t="shared" si="12"/>
        <v>N/A</v>
      </c>
      <c r="G63" s="10">
        <v>323808586</v>
      </c>
      <c r="H63" s="7" t="str">
        <f t="shared" si="13"/>
        <v>N/A</v>
      </c>
      <c r="I63" s="36">
        <v>-4.49</v>
      </c>
      <c r="J63" s="36">
        <v>44.49</v>
      </c>
      <c r="K63" s="30" t="s">
        <v>734</v>
      </c>
      <c r="L63" s="105" t="str">
        <f t="shared" si="14"/>
        <v>No</v>
      </c>
    </row>
    <row r="64" spans="1:12" x14ac:dyDescent="0.2">
      <c r="A64" s="137" t="s">
        <v>601</v>
      </c>
      <c r="B64" s="30" t="s">
        <v>213</v>
      </c>
      <c r="C64" s="1">
        <v>3421</v>
      </c>
      <c r="D64" s="7" t="str">
        <f t="shared" si="11"/>
        <v>N/A</v>
      </c>
      <c r="E64" s="1">
        <v>3312</v>
      </c>
      <c r="F64" s="7" t="str">
        <f t="shared" si="12"/>
        <v>N/A</v>
      </c>
      <c r="G64" s="1">
        <v>3262</v>
      </c>
      <c r="H64" s="7" t="str">
        <f t="shared" si="13"/>
        <v>N/A</v>
      </c>
      <c r="I64" s="36">
        <v>-3.19</v>
      </c>
      <c r="J64" s="36">
        <v>-1.51</v>
      </c>
      <c r="K64" s="30" t="s">
        <v>734</v>
      </c>
      <c r="L64" s="105" t="str">
        <f t="shared" si="14"/>
        <v>Yes</v>
      </c>
    </row>
    <row r="65" spans="1:12" x14ac:dyDescent="0.2">
      <c r="A65" s="137" t="s">
        <v>1415</v>
      </c>
      <c r="B65" s="30" t="s">
        <v>213</v>
      </c>
      <c r="C65" s="10">
        <v>68584.089447999999</v>
      </c>
      <c r="D65" s="7" t="str">
        <f t="shared" si="11"/>
        <v>N/A</v>
      </c>
      <c r="E65" s="10">
        <v>67663.989734000002</v>
      </c>
      <c r="F65" s="7" t="str">
        <f t="shared" si="12"/>
        <v>N/A</v>
      </c>
      <c r="G65" s="10">
        <v>99266.887186000007</v>
      </c>
      <c r="H65" s="7" t="str">
        <f t="shared" si="13"/>
        <v>N/A</v>
      </c>
      <c r="I65" s="36">
        <v>-1.34</v>
      </c>
      <c r="J65" s="36">
        <v>46.71</v>
      </c>
      <c r="K65" s="30" t="s">
        <v>734</v>
      </c>
      <c r="L65" s="105" t="str">
        <f t="shared" si="14"/>
        <v>No</v>
      </c>
    </row>
    <row r="66" spans="1:12" x14ac:dyDescent="0.2">
      <c r="A66" s="137" t="s">
        <v>602</v>
      </c>
      <c r="B66" s="30" t="s">
        <v>213</v>
      </c>
      <c r="C66" s="10">
        <v>3150573551</v>
      </c>
      <c r="D66" s="7" t="str">
        <f t="shared" si="11"/>
        <v>N/A</v>
      </c>
      <c r="E66" s="10">
        <v>2494359911</v>
      </c>
      <c r="F66" s="7" t="str">
        <f t="shared" si="12"/>
        <v>N/A</v>
      </c>
      <c r="G66" s="10">
        <v>1982938057</v>
      </c>
      <c r="H66" s="7" t="str">
        <f t="shared" si="13"/>
        <v>N/A</v>
      </c>
      <c r="I66" s="36">
        <v>-20.8</v>
      </c>
      <c r="J66" s="36">
        <v>-20.5</v>
      </c>
      <c r="K66" s="30" t="s">
        <v>734</v>
      </c>
      <c r="L66" s="105" t="str">
        <f t="shared" si="14"/>
        <v>Yes</v>
      </c>
    </row>
    <row r="67" spans="1:12" x14ac:dyDescent="0.2">
      <c r="A67" s="137" t="s">
        <v>603</v>
      </c>
      <c r="B67" s="30" t="s">
        <v>213</v>
      </c>
      <c r="C67" s="1">
        <v>89455</v>
      </c>
      <c r="D67" s="7" t="str">
        <f t="shared" si="11"/>
        <v>N/A</v>
      </c>
      <c r="E67" s="1">
        <v>69759</v>
      </c>
      <c r="F67" s="7" t="str">
        <f t="shared" si="12"/>
        <v>N/A</v>
      </c>
      <c r="G67" s="1">
        <v>43898</v>
      </c>
      <c r="H67" s="7" t="str">
        <f t="shared" si="13"/>
        <v>N/A</v>
      </c>
      <c r="I67" s="36">
        <v>-22</v>
      </c>
      <c r="J67" s="36">
        <v>-37.1</v>
      </c>
      <c r="K67" s="30" t="s">
        <v>734</v>
      </c>
      <c r="L67" s="105" t="str">
        <f t="shared" si="14"/>
        <v>No</v>
      </c>
    </row>
    <row r="68" spans="1:12" x14ac:dyDescent="0.2">
      <c r="A68" s="137" t="s">
        <v>1416</v>
      </c>
      <c r="B68" s="30" t="s">
        <v>213</v>
      </c>
      <c r="C68" s="10">
        <v>35219.647319999996</v>
      </c>
      <c r="D68" s="7" t="str">
        <f t="shared" si="11"/>
        <v>N/A</v>
      </c>
      <c r="E68" s="10">
        <v>35756.818633000003</v>
      </c>
      <c r="F68" s="7" t="str">
        <f t="shared" si="12"/>
        <v>N/A</v>
      </c>
      <c r="G68" s="10">
        <v>45171.489749</v>
      </c>
      <c r="H68" s="7" t="str">
        <f t="shared" si="13"/>
        <v>N/A</v>
      </c>
      <c r="I68" s="36">
        <v>1.5249999999999999</v>
      </c>
      <c r="J68" s="36">
        <v>26.33</v>
      </c>
      <c r="K68" s="30" t="s">
        <v>734</v>
      </c>
      <c r="L68" s="105" t="str">
        <f t="shared" si="14"/>
        <v>Yes</v>
      </c>
    </row>
    <row r="69" spans="1:12" ht="25.5" x14ac:dyDescent="0.2">
      <c r="A69" s="137" t="s">
        <v>604</v>
      </c>
      <c r="B69" s="30" t="s">
        <v>213</v>
      </c>
      <c r="C69" s="10">
        <v>88664853</v>
      </c>
      <c r="D69" s="7" t="str">
        <f t="shared" si="11"/>
        <v>N/A</v>
      </c>
      <c r="E69" s="10">
        <v>93672468</v>
      </c>
      <c r="F69" s="7" t="str">
        <f t="shared" si="12"/>
        <v>N/A</v>
      </c>
      <c r="G69" s="10">
        <v>59743020</v>
      </c>
      <c r="H69" s="7" t="str">
        <f t="shared" si="13"/>
        <v>N/A</v>
      </c>
      <c r="I69" s="36">
        <v>5.6479999999999997</v>
      </c>
      <c r="J69" s="36">
        <v>-36.200000000000003</v>
      </c>
      <c r="K69" s="30" t="s">
        <v>734</v>
      </c>
      <c r="L69" s="105" t="str">
        <f t="shared" si="14"/>
        <v>No</v>
      </c>
    </row>
    <row r="70" spans="1:12" x14ac:dyDescent="0.2">
      <c r="A70" s="137" t="s">
        <v>605</v>
      </c>
      <c r="B70" s="30" t="s">
        <v>213</v>
      </c>
      <c r="C70" s="1">
        <v>510080</v>
      </c>
      <c r="D70" s="7" t="str">
        <f t="shared" si="11"/>
        <v>N/A</v>
      </c>
      <c r="E70" s="1">
        <v>370822</v>
      </c>
      <c r="F70" s="7" t="str">
        <f t="shared" si="12"/>
        <v>N/A</v>
      </c>
      <c r="G70" s="1">
        <v>232190</v>
      </c>
      <c r="H70" s="7" t="str">
        <f t="shared" si="13"/>
        <v>N/A</v>
      </c>
      <c r="I70" s="36">
        <v>-27.3</v>
      </c>
      <c r="J70" s="36">
        <v>-37.4</v>
      </c>
      <c r="K70" s="30" t="s">
        <v>734</v>
      </c>
      <c r="L70" s="105" t="str">
        <f t="shared" si="14"/>
        <v>No</v>
      </c>
    </row>
    <row r="71" spans="1:12" x14ac:dyDescent="0.2">
      <c r="A71" s="137" t="s">
        <v>1417</v>
      </c>
      <c r="B71" s="30" t="s">
        <v>213</v>
      </c>
      <c r="C71" s="10">
        <v>173.82538621</v>
      </c>
      <c r="D71" s="7" t="str">
        <f t="shared" si="11"/>
        <v>N/A</v>
      </c>
      <c r="E71" s="10">
        <v>252.60763385000001</v>
      </c>
      <c r="F71" s="7" t="str">
        <f t="shared" si="12"/>
        <v>N/A</v>
      </c>
      <c r="G71" s="10">
        <v>257.30229552999998</v>
      </c>
      <c r="H71" s="7" t="str">
        <f t="shared" si="13"/>
        <v>N/A</v>
      </c>
      <c r="I71" s="36">
        <v>45.32</v>
      </c>
      <c r="J71" s="36">
        <v>1.8580000000000001</v>
      </c>
      <c r="K71" s="30" t="s">
        <v>734</v>
      </c>
      <c r="L71" s="105" t="str">
        <f t="shared" si="14"/>
        <v>Yes</v>
      </c>
    </row>
    <row r="72" spans="1:12" x14ac:dyDescent="0.2">
      <c r="A72" s="137" t="s">
        <v>606</v>
      </c>
      <c r="B72" s="30" t="s">
        <v>213</v>
      </c>
      <c r="C72" s="10">
        <v>7315554</v>
      </c>
      <c r="D72" s="7" t="str">
        <f t="shared" si="11"/>
        <v>N/A</v>
      </c>
      <c r="E72" s="10">
        <v>38817608</v>
      </c>
      <c r="F72" s="7" t="str">
        <f t="shared" si="12"/>
        <v>N/A</v>
      </c>
      <c r="G72" s="10">
        <v>16589241</v>
      </c>
      <c r="H72" s="7" t="str">
        <f t="shared" si="13"/>
        <v>N/A</v>
      </c>
      <c r="I72" s="36">
        <v>430.6</v>
      </c>
      <c r="J72" s="36">
        <v>-57.3</v>
      </c>
      <c r="K72" s="30" t="s">
        <v>734</v>
      </c>
      <c r="L72" s="105" t="str">
        <f t="shared" si="14"/>
        <v>No</v>
      </c>
    </row>
    <row r="73" spans="1:12" x14ac:dyDescent="0.2">
      <c r="A73" s="137" t="s">
        <v>607</v>
      </c>
      <c r="B73" s="30" t="s">
        <v>213</v>
      </c>
      <c r="C73" s="1">
        <v>48512</v>
      </c>
      <c r="D73" s="7" t="str">
        <f t="shared" si="11"/>
        <v>N/A</v>
      </c>
      <c r="E73" s="1">
        <v>135689</v>
      </c>
      <c r="F73" s="7" t="str">
        <f t="shared" si="12"/>
        <v>N/A</v>
      </c>
      <c r="G73" s="1">
        <v>59831</v>
      </c>
      <c r="H73" s="7" t="str">
        <f t="shared" si="13"/>
        <v>N/A</v>
      </c>
      <c r="I73" s="36">
        <v>179.7</v>
      </c>
      <c r="J73" s="36">
        <v>-55.9</v>
      </c>
      <c r="K73" s="30" t="s">
        <v>734</v>
      </c>
      <c r="L73" s="105" t="str">
        <f t="shared" si="14"/>
        <v>No</v>
      </c>
    </row>
    <row r="74" spans="1:12" x14ac:dyDescent="0.2">
      <c r="A74" s="137" t="s">
        <v>1418</v>
      </c>
      <c r="B74" s="30" t="s">
        <v>213</v>
      </c>
      <c r="C74" s="10">
        <v>150.79885389</v>
      </c>
      <c r="D74" s="7" t="str">
        <f t="shared" si="11"/>
        <v>N/A</v>
      </c>
      <c r="E74" s="10">
        <v>286.07778080999998</v>
      </c>
      <c r="F74" s="7" t="str">
        <f t="shared" si="12"/>
        <v>N/A</v>
      </c>
      <c r="G74" s="10">
        <v>277.26832244000002</v>
      </c>
      <c r="H74" s="7" t="str">
        <f t="shared" si="13"/>
        <v>N/A</v>
      </c>
      <c r="I74" s="36">
        <v>89.71</v>
      </c>
      <c r="J74" s="36">
        <v>-3.08</v>
      </c>
      <c r="K74" s="30" t="s">
        <v>734</v>
      </c>
      <c r="L74" s="105" t="str">
        <f t="shared" si="14"/>
        <v>Yes</v>
      </c>
    </row>
    <row r="75" spans="1:12" ht="25.5" x14ac:dyDescent="0.2">
      <c r="A75" s="137" t="s">
        <v>608</v>
      </c>
      <c r="B75" s="30" t="s">
        <v>213</v>
      </c>
      <c r="C75" s="10">
        <v>5533529</v>
      </c>
      <c r="D75" s="7" t="str">
        <f t="shared" si="11"/>
        <v>N/A</v>
      </c>
      <c r="E75" s="10">
        <v>3138276</v>
      </c>
      <c r="F75" s="7" t="str">
        <f t="shared" si="12"/>
        <v>N/A</v>
      </c>
      <c r="G75" s="10">
        <v>1334724</v>
      </c>
      <c r="H75" s="7" t="str">
        <f t="shared" si="13"/>
        <v>N/A</v>
      </c>
      <c r="I75" s="36">
        <v>-43.3</v>
      </c>
      <c r="J75" s="36">
        <v>-57.5</v>
      </c>
      <c r="K75" s="30" t="s">
        <v>734</v>
      </c>
      <c r="L75" s="105" t="str">
        <f t="shared" si="14"/>
        <v>No</v>
      </c>
    </row>
    <row r="76" spans="1:12" x14ac:dyDescent="0.2">
      <c r="A76" s="168" t="s">
        <v>609</v>
      </c>
      <c r="B76" s="22" t="s">
        <v>213</v>
      </c>
      <c r="C76" s="23">
        <v>97935</v>
      </c>
      <c r="D76" s="27" t="str">
        <f t="shared" si="11"/>
        <v>N/A</v>
      </c>
      <c r="E76" s="23">
        <v>70468</v>
      </c>
      <c r="F76" s="27" t="str">
        <f t="shared" si="12"/>
        <v>N/A</v>
      </c>
      <c r="G76" s="23">
        <v>38677</v>
      </c>
      <c r="H76" s="27" t="str">
        <f t="shared" si="13"/>
        <v>N/A</v>
      </c>
      <c r="I76" s="8">
        <v>-28</v>
      </c>
      <c r="J76" s="8">
        <v>-45.1</v>
      </c>
      <c r="K76" s="28" t="s">
        <v>734</v>
      </c>
      <c r="L76" s="105" t="str">
        <f t="shared" si="14"/>
        <v>No</v>
      </c>
    </row>
    <row r="77" spans="1:12" ht="25.5" x14ac:dyDescent="0.2">
      <c r="A77" s="168" t="s">
        <v>1419</v>
      </c>
      <c r="B77" s="22" t="s">
        <v>213</v>
      </c>
      <c r="C77" s="29">
        <v>56.502057487000002</v>
      </c>
      <c r="D77" s="27" t="str">
        <f t="shared" si="11"/>
        <v>N/A</v>
      </c>
      <c r="E77" s="29">
        <v>44.534767553999998</v>
      </c>
      <c r="F77" s="27" t="str">
        <f t="shared" si="12"/>
        <v>N/A</v>
      </c>
      <c r="G77" s="29">
        <v>34.509501770999996</v>
      </c>
      <c r="H77" s="27" t="str">
        <f t="shared" si="13"/>
        <v>N/A</v>
      </c>
      <c r="I77" s="8">
        <v>-21.2</v>
      </c>
      <c r="J77" s="8">
        <v>-22.5</v>
      </c>
      <c r="K77" s="28" t="s">
        <v>734</v>
      </c>
      <c r="L77" s="105" t="str">
        <f t="shared" si="14"/>
        <v>Yes</v>
      </c>
    </row>
    <row r="78" spans="1:12" ht="25.5" x14ac:dyDescent="0.2">
      <c r="A78" s="168" t="s">
        <v>610</v>
      </c>
      <c r="B78" s="22" t="s">
        <v>213</v>
      </c>
      <c r="C78" s="29">
        <v>33068840</v>
      </c>
      <c r="D78" s="27" t="str">
        <f t="shared" si="11"/>
        <v>N/A</v>
      </c>
      <c r="E78" s="29">
        <v>30467403</v>
      </c>
      <c r="F78" s="27" t="str">
        <f t="shared" si="12"/>
        <v>N/A</v>
      </c>
      <c r="G78" s="29">
        <v>14671948</v>
      </c>
      <c r="H78" s="27" t="str">
        <f t="shared" si="13"/>
        <v>N/A</v>
      </c>
      <c r="I78" s="8">
        <v>-7.87</v>
      </c>
      <c r="J78" s="8">
        <v>-51.8</v>
      </c>
      <c r="K78" s="28" t="s">
        <v>734</v>
      </c>
      <c r="L78" s="105" t="str">
        <f t="shared" si="14"/>
        <v>No</v>
      </c>
    </row>
    <row r="79" spans="1:12" x14ac:dyDescent="0.2">
      <c r="A79" s="168" t="s">
        <v>611</v>
      </c>
      <c r="B79" s="22" t="s">
        <v>213</v>
      </c>
      <c r="C79" s="23">
        <v>135496</v>
      </c>
      <c r="D79" s="27" t="str">
        <f t="shared" si="11"/>
        <v>N/A</v>
      </c>
      <c r="E79" s="23">
        <v>116571</v>
      </c>
      <c r="F79" s="27" t="str">
        <f t="shared" si="12"/>
        <v>N/A</v>
      </c>
      <c r="G79" s="23">
        <v>61959</v>
      </c>
      <c r="H79" s="27" t="str">
        <f t="shared" si="13"/>
        <v>N/A</v>
      </c>
      <c r="I79" s="8">
        <v>-14</v>
      </c>
      <c r="J79" s="8">
        <v>-46.8</v>
      </c>
      <c r="K79" s="28" t="s">
        <v>734</v>
      </c>
      <c r="L79" s="105" t="str">
        <f t="shared" si="14"/>
        <v>No</v>
      </c>
    </row>
    <row r="80" spans="1:12" x14ac:dyDescent="0.2">
      <c r="A80" s="168" t="s">
        <v>1420</v>
      </c>
      <c r="B80" s="22" t="s">
        <v>213</v>
      </c>
      <c r="C80" s="29">
        <v>244.05768436</v>
      </c>
      <c r="D80" s="27" t="str">
        <f t="shared" si="11"/>
        <v>N/A</v>
      </c>
      <c r="E80" s="29">
        <v>261.36348663000001</v>
      </c>
      <c r="F80" s="27" t="str">
        <f t="shared" si="12"/>
        <v>N/A</v>
      </c>
      <c r="G80" s="29">
        <v>236.80091673999999</v>
      </c>
      <c r="H80" s="27" t="str">
        <f t="shared" si="13"/>
        <v>N/A</v>
      </c>
      <c r="I80" s="8">
        <v>7.0910000000000002</v>
      </c>
      <c r="J80" s="8">
        <v>-9.4</v>
      </c>
      <c r="K80" s="28" t="s">
        <v>734</v>
      </c>
      <c r="L80" s="105" t="str">
        <f t="shared" si="14"/>
        <v>Yes</v>
      </c>
    </row>
    <row r="81" spans="1:12" x14ac:dyDescent="0.2">
      <c r="A81" s="168" t="s">
        <v>612</v>
      </c>
      <c r="B81" s="22" t="s">
        <v>213</v>
      </c>
      <c r="C81" s="29">
        <v>217982148</v>
      </c>
      <c r="D81" s="27" t="str">
        <f t="shared" si="11"/>
        <v>N/A</v>
      </c>
      <c r="E81" s="29">
        <v>194155096</v>
      </c>
      <c r="F81" s="27" t="str">
        <f t="shared" si="12"/>
        <v>N/A</v>
      </c>
      <c r="G81" s="29">
        <v>85392530</v>
      </c>
      <c r="H81" s="27" t="str">
        <f t="shared" si="13"/>
        <v>N/A</v>
      </c>
      <c r="I81" s="8">
        <v>-10.9</v>
      </c>
      <c r="J81" s="8">
        <v>-56</v>
      </c>
      <c r="K81" s="28" t="s">
        <v>734</v>
      </c>
      <c r="L81" s="105" t="str">
        <f t="shared" si="14"/>
        <v>No</v>
      </c>
    </row>
    <row r="82" spans="1:12" x14ac:dyDescent="0.2">
      <c r="A82" s="168" t="s">
        <v>613</v>
      </c>
      <c r="B82" s="22" t="s">
        <v>213</v>
      </c>
      <c r="C82" s="23">
        <v>182646</v>
      </c>
      <c r="D82" s="27" t="str">
        <f t="shared" si="11"/>
        <v>N/A</v>
      </c>
      <c r="E82" s="23">
        <v>151935</v>
      </c>
      <c r="F82" s="27" t="str">
        <f t="shared" si="12"/>
        <v>N/A</v>
      </c>
      <c r="G82" s="23">
        <v>91773</v>
      </c>
      <c r="H82" s="27" t="str">
        <f t="shared" si="13"/>
        <v>N/A</v>
      </c>
      <c r="I82" s="8">
        <v>-16.8</v>
      </c>
      <c r="J82" s="8">
        <v>-39.6</v>
      </c>
      <c r="K82" s="28" t="s">
        <v>734</v>
      </c>
      <c r="L82" s="105" t="str">
        <f t="shared" si="14"/>
        <v>No</v>
      </c>
    </row>
    <row r="83" spans="1:12" x14ac:dyDescent="0.2">
      <c r="A83" s="168" t="s">
        <v>1421</v>
      </c>
      <c r="B83" s="22" t="s">
        <v>213</v>
      </c>
      <c r="C83" s="29">
        <v>1193.4679544000001</v>
      </c>
      <c r="D83" s="27" t="str">
        <f t="shared" si="11"/>
        <v>N/A</v>
      </c>
      <c r="E83" s="29">
        <v>1277.8826208999999</v>
      </c>
      <c r="F83" s="27" t="str">
        <f t="shared" si="12"/>
        <v>N/A</v>
      </c>
      <c r="G83" s="29">
        <v>930.47552112000005</v>
      </c>
      <c r="H83" s="27" t="str">
        <f t="shared" si="13"/>
        <v>N/A</v>
      </c>
      <c r="I83" s="8">
        <v>7.0730000000000004</v>
      </c>
      <c r="J83" s="8">
        <v>-27.2</v>
      </c>
      <c r="K83" s="28" t="s">
        <v>734</v>
      </c>
      <c r="L83" s="105" t="str">
        <f t="shared" si="14"/>
        <v>Yes</v>
      </c>
    </row>
    <row r="84" spans="1:12" ht="25.5" x14ac:dyDescent="0.2">
      <c r="A84" s="168" t="s">
        <v>614</v>
      </c>
      <c r="B84" s="22" t="s">
        <v>213</v>
      </c>
      <c r="C84" s="29">
        <v>5886352</v>
      </c>
      <c r="D84" s="27" t="str">
        <f t="shared" si="11"/>
        <v>N/A</v>
      </c>
      <c r="E84" s="29">
        <v>4818748</v>
      </c>
      <c r="F84" s="27" t="str">
        <f t="shared" si="12"/>
        <v>N/A</v>
      </c>
      <c r="G84" s="29">
        <v>22662236</v>
      </c>
      <c r="H84" s="27" t="str">
        <f t="shared" si="13"/>
        <v>N/A</v>
      </c>
      <c r="I84" s="8">
        <v>-18.100000000000001</v>
      </c>
      <c r="J84" s="8">
        <v>370.3</v>
      </c>
      <c r="K84" s="28" t="s">
        <v>734</v>
      </c>
      <c r="L84" s="105" t="str">
        <f t="shared" si="14"/>
        <v>No</v>
      </c>
    </row>
    <row r="85" spans="1:12" x14ac:dyDescent="0.2">
      <c r="A85" s="168" t="s">
        <v>615</v>
      </c>
      <c r="B85" s="22" t="s">
        <v>213</v>
      </c>
      <c r="C85" s="23">
        <v>500</v>
      </c>
      <c r="D85" s="27" t="str">
        <f t="shared" si="11"/>
        <v>N/A</v>
      </c>
      <c r="E85" s="23">
        <v>409</v>
      </c>
      <c r="F85" s="27" t="str">
        <f t="shared" si="12"/>
        <v>N/A</v>
      </c>
      <c r="G85" s="23">
        <v>5218</v>
      </c>
      <c r="H85" s="27" t="str">
        <f t="shared" si="13"/>
        <v>N/A</v>
      </c>
      <c r="I85" s="8">
        <v>-18.2</v>
      </c>
      <c r="J85" s="8">
        <v>1176</v>
      </c>
      <c r="K85" s="28" t="s">
        <v>734</v>
      </c>
      <c r="L85" s="105" t="str">
        <f t="shared" si="14"/>
        <v>No</v>
      </c>
    </row>
    <row r="86" spans="1:12" ht="25.5" x14ac:dyDescent="0.2">
      <c r="A86" s="168" t="s">
        <v>1422</v>
      </c>
      <c r="B86" s="22" t="s">
        <v>213</v>
      </c>
      <c r="C86" s="29">
        <v>11772.704</v>
      </c>
      <c r="D86" s="27" t="str">
        <f t="shared" si="11"/>
        <v>N/A</v>
      </c>
      <c r="E86" s="29">
        <v>11781.779951</v>
      </c>
      <c r="F86" s="27" t="str">
        <f t="shared" si="12"/>
        <v>N/A</v>
      </c>
      <c r="G86" s="29">
        <v>4343.0885397000002</v>
      </c>
      <c r="H86" s="27" t="str">
        <f t="shared" si="13"/>
        <v>N/A</v>
      </c>
      <c r="I86" s="8">
        <v>7.7100000000000002E-2</v>
      </c>
      <c r="J86" s="8">
        <v>-63.1</v>
      </c>
      <c r="K86" s="28" t="s">
        <v>734</v>
      </c>
      <c r="L86" s="105" t="str">
        <f t="shared" si="14"/>
        <v>No</v>
      </c>
    </row>
    <row r="87" spans="1:12" ht="25.5" x14ac:dyDescent="0.2">
      <c r="A87" s="168" t="s">
        <v>616</v>
      </c>
      <c r="B87" s="22" t="s">
        <v>213</v>
      </c>
      <c r="C87" s="29">
        <v>6183367</v>
      </c>
      <c r="D87" s="27" t="str">
        <f t="shared" si="11"/>
        <v>N/A</v>
      </c>
      <c r="E87" s="29">
        <v>5448046</v>
      </c>
      <c r="F87" s="27" t="str">
        <f t="shared" si="12"/>
        <v>N/A</v>
      </c>
      <c r="G87" s="29">
        <v>4645135</v>
      </c>
      <c r="H87" s="27" t="str">
        <f t="shared" si="13"/>
        <v>N/A</v>
      </c>
      <c r="I87" s="8">
        <v>-11.9</v>
      </c>
      <c r="J87" s="8">
        <v>-14.7</v>
      </c>
      <c r="K87" s="28" t="s">
        <v>734</v>
      </c>
      <c r="L87" s="105" t="str">
        <f t="shared" si="14"/>
        <v>Yes</v>
      </c>
    </row>
    <row r="88" spans="1:12" x14ac:dyDescent="0.2">
      <c r="A88" s="168" t="s">
        <v>617</v>
      </c>
      <c r="B88" s="22" t="s">
        <v>213</v>
      </c>
      <c r="C88" s="23">
        <v>59786</v>
      </c>
      <c r="D88" s="27" t="str">
        <f t="shared" si="11"/>
        <v>N/A</v>
      </c>
      <c r="E88" s="23">
        <v>44333</v>
      </c>
      <c r="F88" s="27" t="str">
        <f t="shared" si="12"/>
        <v>N/A</v>
      </c>
      <c r="G88" s="23">
        <v>30373</v>
      </c>
      <c r="H88" s="27" t="str">
        <f t="shared" si="13"/>
        <v>N/A</v>
      </c>
      <c r="I88" s="8">
        <v>-25.8</v>
      </c>
      <c r="J88" s="8">
        <v>-31.5</v>
      </c>
      <c r="K88" s="28" t="s">
        <v>734</v>
      </c>
      <c r="L88" s="105" t="str">
        <f t="shared" si="14"/>
        <v>No</v>
      </c>
    </row>
    <row r="89" spans="1:12" x14ac:dyDescent="0.2">
      <c r="A89" s="168" t="s">
        <v>1423</v>
      </c>
      <c r="B89" s="22" t="s">
        <v>213</v>
      </c>
      <c r="C89" s="29">
        <v>103.42499916</v>
      </c>
      <c r="D89" s="27" t="str">
        <f t="shared" si="11"/>
        <v>N/A</v>
      </c>
      <c r="E89" s="29">
        <v>122.88917961999999</v>
      </c>
      <c r="F89" s="27" t="str">
        <f t="shared" si="12"/>
        <v>N/A</v>
      </c>
      <c r="G89" s="29">
        <v>152.93632503000001</v>
      </c>
      <c r="H89" s="27" t="str">
        <f t="shared" si="13"/>
        <v>N/A</v>
      </c>
      <c r="I89" s="8">
        <v>18.82</v>
      </c>
      <c r="J89" s="8">
        <v>24.45</v>
      </c>
      <c r="K89" s="28" t="s">
        <v>734</v>
      </c>
      <c r="L89" s="105" t="str">
        <f t="shared" si="14"/>
        <v>Yes</v>
      </c>
    </row>
    <row r="90" spans="1:12" x14ac:dyDescent="0.2">
      <c r="A90" s="168" t="s">
        <v>618</v>
      </c>
      <c r="B90" s="22" t="s">
        <v>213</v>
      </c>
      <c r="C90" s="29">
        <v>90361427</v>
      </c>
      <c r="D90" s="27" t="str">
        <f t="shared" si="11"/>
        <v>N/A</v>
      </c>
      <c r="E90" s="29">
        <v>68375125</v>
      </c>
      <c r="F90" s="27" t="str">
        <f t="shared" si="12"/>
        <v>N/A</v>
      </c>
      <c r="G90" s="29">
        <v>55101593</v>
      </c>
      <c r="H90" s="27" t="str">
        <f t="shared" si="13"/>
        <v>N/A</v>
      </c>
      <c r="I90" s="8">
        <v>-24.3</v>
      </c>
      <c r="J90" s="8">
        <v>-19.399999999999999</v>
      </c>
      <c r="K90" s="28" t="s">
        <v>734</v>
      </c>
      <c r="L90" s="105" t="str">
        <f t="shared" si="14"/>
        <v>Yes</v>
      </c>
    </row>
    <row r="91" spans="1:12" x14ac:dyDescent="0.2">
      <c r="A91" s="168" t="s">
        <v>619</v>
      </c>
      <c r="B91" s="22" t="s">
        <v>213</v>
      </c>
      <c r="C91" s="23">
        <v>391387</v>
      </c>
      <c r="D91" s="27" t="str">
        <f t="shared" si="11"/>
        <v>N/A</v>
      </c>
      <c r="E91" s="23">
        <v>277436</v>
      </c>
      <c r="F91" s="27" t="str">
        <f t="shared" si="12"/>
        <v>N/A</v>
      </c>
      <c r="G91" s="23">
        <v>146812</v>
      </c>
      <c r="H91" s="27" t="str">
        <f t="shared" si="13"/>
        <v>N/A</v>
      </c>
      <c r="I91" s="8">
        <v>-29.1</v>
      </c>
      <c r="J91" s="8">
        <v>-47.1</v>
      </c>
      <c r="K91" s="28" t="s">
        <v>734</v>
      </c>
      <c r="L91" s="105" t="str">
        <f t="shared" si="14"/>
        <v>No</v>
      </c>
    </row>
    <row r="92" spans="1:12" x14ac:dyDescent="0.2">
      <c r="A92" s="168" t="s">
        <v>1424</v>
      </c>
      <c r="B92" s="22" t="s">
        <v>213</v>
      </c>
      <c r="C92" s="29">
        <v>230.87488087</v>
      </c>
      <c r="D92" s="27" t="str">
        <f t="shared" si="11"/>
        <v>N/A</v>
      </c>
      <c r="E92" s="29">
        <v>246.45368662000001</v>
      </c>
      <c r="F92" s="27" t="str">
        <f t="shared" si="12"/>
        <v>N/A</v>
      </c>
      <c r="G92" s="29">
        <v>375.32077077999998</v>
      </c>
      <c r="H92" s="27" t="str">
        <f t="shared" si="13"/>
        <v>N/A</v>
      </c>
      <c r="I92" s="8">
        <v>6.7480000000000002</v>
      </c>
      <c r="J92" s="8">
        <v>52.29</v>
      </c>
      <c r="K92" s="28" t="s">
        <v>734</v>
      </c>
      <c r="L92" s="105" t="str">
        <f t="shared" si="14"/>
        <v>No</v>
      </c>
    </row>
    <row r="93" spans="1:12" ht="25.5" x14ac:dyDescent="0.2">
      <c r="A93" s="168" t="s">
        <v>620</v>
      </c>
      <c r="B93" s="22" t="s">
        <v>213</v>
      </c>
      <c r="C93" s="29">
        <v>221708960</v>
      </c>
      <c r="D93" s="27" t="str">
        <f t="shared" si="11"/>
        <v>N/A</v>
      </c>
      <c r="E93" s="29">
        <v>174633161</v>
      </c>
      <c r="F93" s="27" t="str">
        <f t="shared" si="12"/>
        <v>N/A</v>
      </c>
      <c r="G93" s="29">
        <v>100641497</v>
      </c>
      <c r="H93" s="27" t="str">
        <f t="shared" si="13"/>
        <v>N/A</v>
      </c>
      <c r="I93" s="8">
        <v>-21.2</v>
      </c>
      <c r="J93" s="8">
        <v>-42.4</v>
      </c>
      <c r="K93" s="28" t="s">
        <v>734</v>
      </c>
      <c r="L93" s="105" t="str">
        <f t="shared" si="14"/>
        <v>No</v>
      </c>
    </row>
    <row r="94" spans="1:12" x14ac:dyDescent="0.2">
      <c r="A94" s="172" t="s">
        <v>621</v>
      </c>
      <c r="B94" s="23" t="s">
        <v>213</v>
      </c>
      <c r="C94" s="23">
        <v>145346</v>
      </c>
      <c r="D94" s="27" t="str">
        <f t="shared" si="11"/>
        <v>N/A</v>
      </c>
      <c r="E94" s="23">
        <v>97528</v>
      </c>
      <c r="F94" s="27" t="str">
        <f t="shared" si="12"/>
        <v>N/A</v>
      </c>
      <c r="G94" s="23">
        <v>109735</v>
      </c>
      <c r="H94" s="27" t="str">
        <f t="shared" si="13"/>
        <v>N/A</v>
      </c>
      <c r="I94" s="8">
        <v>-32.9</v>
      </c>
      <c r="J94" s="8">
        <v>12.52</v>
      </c>
      <c r="K94" s="31" t="s">
        <v>734</v>
      </c>
      <c r="L94" s="105" t="str">
        <f t="shared" si="14"/>
        <v>Yes</v>
      </c>
    </row>
    <row r="95" spans="1:12" ht="25.5" x14ac:dyDescent="0.2">
      <c r="A95" s="168" t="s">
        <v>1425</v>
      </c>
      <c r="B95" s="22" t="s">
        <v>213</v>
      </c>
      <c r="C95" s="29">
        <v>1525.3874204000001</v>
      </c>
      <c r="D95" s="27" t="str">
        <f t="shared" si="11"/>
        <v>N/A</v>
      </c>
      <c r="E95" s="29">
        <v>1790.5951213999999</v>
      </c>
      <c r="F95" s="27" t="str">
        <f t="shared" si="12"/>
        <v>N/A</v>
      </c>
      <c r="G95" s="29">
        <v>917.13215474000003</v>
      </c>
      <c r="H95" s="27" t="str">
        <f t="shared" si="13"/>
        <v>N/A</v>
      </c>
      <c r="I95" s="8">
        <v>17.39</v>
      </c>
      <c r="J95" s="8">
        <v>-48.8</v>
      </c>
      <c r="K95" s="28" t="s">
        <v>734</v>
      </c>
      <c r="L95" s="105" t="str">
        <f t="shared" si="14"/>
        <v>No</v>
      </c>
    </row>
    <row r="96" spans="1:12" ht="25.5" x14ac:dyDescent="0.2">
      <c r="A96" s="168" t="s">
        <v>622</v>
      </c>
      <c r="B96" s="22" t="s">
        <v>213</v>
      </c>
      <c r="C96" s="29">
        <v>134173782</v>
      </c>
      <c r="D96" s="27" t="str">
        <f t="shared" si="11"/>
        <v>N/A</v>
      </c>
      <c r="E96" s="29">
        <v>108655220</v>
      </c>
      <c r="F96" s="27" t="str">
        <f t="shared" si="12"/>
        <v>N/A</v>
      </c>
      <c r="G96" s="29">
        <v>65340971</v>
      </c>
      <c r="H96" s="27" t="str">
        <f t="shared" si="13"/>
        <v>N/A</v>
      </c>
      <c r="I96" s="8">
        <v>-19</v>
      </c>
      <c r="J96" s="8">
        <v>-39.9</v>
      </c>
      <c r="K96" s="28" t="s">
        <v>734</v>
      </c>
      <c r="L96" s="105" t="str">
        <f t="shared" si="14"/>
        <v>No</v>
      </c>
    </row>
    <row r="97" spans="1:12" x14ac:dyDescent="0.2">
      <c r="A97" s="168" t="s">
        <v>623</v>
      </c>
      <c r="B97" s="22" t="s">
        <v>213</v>
      </c>
      <c r="C97" s="23">
        <v>73764</v>
      </c>
      <c r="D97" s="27" t="str">
        <f t="shared" si="11"/>
        <v>N/A</v>
      </c>
      <c r="E97" s="23">
        <v>57678</v>
      </c>
      <c r="F97" s="27" t="str">
        <f t="shared" si="12"/>
        <v>N/A</v>
      </c>
      <c r="G97" s="23">
        <v>33671</v>
      </c>
      <c r="H97" s="27" t="str">
        <f t="shared" si="13"/>
        <v>N/A</v>
      </c>
      <c r="I97" s="8">
        <v>-21.8</v>
      </c>
      <c r="J97" s="8">
        <v>-41.6</v>
      </c>
      <c r="K97" s="28" t="s">
        <v>734</v>
      </c>
      <c r="L97" s="105" t="str">
        <f t="shared" si="14"/>
        <v>No</v>
      </c>
    </row>
    <row r="98" spans="1:12" ht="25.5" x14ac:dyDescent="0.2">
      <c r="A98" s="168" t="s">
        <v>1426</v>
      </c>
      <c r="B98" s="22" t="s">
        <v>213</v>
      </c>
      <c r="C98" s="29">
        <v>1818.9602245000001</v>
      </c>
      <c r="D98" s="27" t="str">
        <f t="shared" si="11"/>
        <v>N/A</v>
      </c>
      <c r="E98" s="29">
        <v>1883.8243351000001</v>
      </c>
      <c r="F98" s="27" t="str">
        <f t="shared" si="12"/>
        <v>N/A</v>
      </c>
      <c r="G98" s="29">
        <v>1940.5711443</v>
      </c>
      <c r="H98" s="27" t="str">
        <f t="shared" si="13"/>
        <v>N/A</v>
      </c>
      <c r="I98" s="8">
        <v>3.5659999999999998</v>
      </c>
      <c r="J98" s="8">
        <v>3.012</v>
      </c>
      <c r="K98" s="28" t="s">
        <v>734</v>
      </c>
      <c r="L98" s="105" t="str">
        <f t="shared" si="14"/>
        <v>Yes</v>
      </c>
    </row>
    <row r="99" spans="1:12" ht="25.5" x14ac:dyDescent="0.2">
      <c r="A99" s="168" t="s">
        <v>624</v>
      </c>
      <c r="B99" s="22" t="s">
        <v>213</v>
      </c>
      <c r="C99" s="29">
        <v>2484166483</v>
      </c>
      <c r="D99" s="27" t="str">
        <f t="shared" si="11"/>
        <v>N/A</v>
      </c>
      <c r="E99" s="29">
        <v>1889158804</v>
      </c>
      <c r="F99" s="27" t="str">
        <f t="shared" si="12"/>
        <v>N/A</v>
      </c>
      <c r="G99" s="29">
        <v>1046643277</v>
      </c>
      <c r="H99" s="27" t="str">
        <f t="shared" si="13"/>
        <v>N/A</v>
      </c>
      <c r="I99" s="8">
        <v>-24</v>
      </c>
      <c r="J99" s="8">
        <v>-44.6</v>
      </c>
      <c r="K99" s="28" t="s">
        <v>734</v>
      </c>
      <c r="L99" s="105" t="str">
        <f t="shared" si="14"/>
        <v>No</v>
      </c>
    </row>
    <row r="100" spans="1:12" x14ac:dyDescent="0.2">
      <c r="A100" s="168" t="s">
        <v>625</v>
      </c>
      <c r="B100" s="22" t="s">
        <v>213</v>
      </c>
      <c r="C100" s="23">
        <v>253059</v>
      </c>
      <c r="D100" s="27" t="str">
        <f t="shared" si="11"/>
        <v>N/A</v>
      </c>
      <c r="E100" s="23">
        <v>189113</v>
      </c>
      <c r="F100" s="27" t="str">
        <f t="shared" si="12"/>
        <v>N/A</v>
      </c>
      <c r="G100" s="23">
        <v>95223</v>
      </c>
      <c r="H100" s="27" t="str">
        <f t="shared" si="13"/>
        <v>N/A</v>
      </c>
      <c r="I100" s="8">
        <v>-25.3</v>
      </c>
      <c r="J100" s="8">
        <v>-49.6</v>
      </c>
      <c r="K100" s="28" t="s">
        <v>734</v>
      </c>
      <c r="L100" s="105" t="str">
        <f t="shared" si="14"/>
        <v>No</v>
      </c>
    </row>
    <row r="101" spans="1:12" ht="25.5" x14ac:dyDescent="0.2">
      <c r="A101" s="168" t="s">
        <v>1427</v>
      </c>
      <c r="B101" s="22" t="s">
        <v>213</v>
      </c>
      <c r="C101" s="29">
        <v>9816.5506186000002</v>
      </c>
      <c r="D101" s="27" t="str">
        <f t="shared" si="11"/>
        <v>N/A</v>
      </c>
      <c r="E101" s="29">
        <v>9989.5766234999992</v>
      </c>
      <c r="F101" s="27" t="str">
        <f t="shared" si="12"/>
        <v>N/A</v>
      </c>
      <c r="G101" s="29">
        <v>10991.496561</v>
      </c>
      <c r="H101" s="27" t="str">
        <f t="shared" si="13"/>
        <v>N/A</v>
      </c>
      <c r="I101" s="8">
        <v>1.7629999999999999</v>
      </c>
      <c r="J101" s="8">
        <v>10.029999999999999</v>
      </c>
      <c r="K101" s="28" t="s">
        <v>734</v>
      </c>
      <c r="L101" s="105" t="str">
        <f t="shared" si="14"/>
        <v>Yes</v>
      </c>
    </row>
    <row r="102" spans="1:12" ht="25.5" x14ac:dyDescent="0.2">
      <c r="A102" s="168" t="s">
        <v>626</v>
      </c>
      <c r="B102" s="22" t="s">
        <v>213</v>
      </c>
      <c r="C102" s="29">
        <v>52065036</v>
      </c>
      <c r="D102" s="27" t="str">
        <f t="shared" si="11"/>
        <v>N/A</v>
      </c>
      <c r="E102" s="29">
        <v>44997919</v>
      </c>
      <c r="F102" s="27" t="str">
        <f t="shared" si="12"/>
        <v>N/A</v>
      </c>
      <c r="G102" s="29">
        <v>27982218</v>
      </c>
      <c r="H102" s="27" t="str">
        <f t="shared" si="13"/>
        <v>N/A</v>
      </c>
      <c r="I102" s="8">
        <v>-13.6</v>
      </c>
      <c r="J102" s="8">
        <v>-37.799999999999997</v>
      </c>
      <c r="K102" s="28" t="s">
        <v>734</v>
      </c>
      <c r="L102" s="105" t="str">
        <f t="shared" si="14"/>
        <v>No</v>
      </c>
    </row>
    <row r="103" spans="1:12" ht="25.5" x14ac:dyDescent="0.2">
      <c r="A103" s="168" t="s">
        <v>627</v>
      </c>
      <c r="B103" s="22" t="s">
        <v>213</v>
      </c>
      <c r="C103" s="23">
        <v>30535</v>
      </c>
      <c r="D103" s="27" t="str">
        <f t="shared" si="11"/>
        <v>N/A</v>
      </c>
      <c r="E103" s="23">
        <v>25472</v>
      </c>
      <c r="F103" s="27" t="str">
        <f t="shared" si="12"/>
        <v>N/A</v>
      </c>
      <c r="G103" s="23">
        <v>16048</v>
      </c>
      <c r="H103" s="27" t="str">
        <f t="shared" si="13"/>
        <v>N/A</v>
      </c>
      <c r="I103" s="8">
        <v>-16.600000000000001</v>
      </c>
      <c r="J103" s="8">
        <v>-37</v>
      </c>
      <c r="K103" s="28" t="s">
        <v>734</v>
      </c>
      <c r="L103" s="105" t="str">
        <f t="shared" si="14"/>
        <v>No</v>
      </c>
    </row>
    <row r="104" spans="1:12" ht="25.5" x14ac:dyDescent="0.2">
      <c r="A104" s="168" t="s">
        <v>1428</v>
      </c>
      <c r="B104" s="22" t="s">
        <v>213</v>
      </c>
      <c r="C104" s="29">
        <v>1705.0936958</v>
      </c>
      <c r="D104" s="27" t="str">
        <f t="shared" si="11"/>
        <v>N/A</v>
      </c>
      <c r="E104" s="29">
        <v>1766.5640311</v>
      </c>
      <c r="F104" s="27" t="str">
        <f t="shared" si="12"/>
        <v>N/A</v>
      </c>
      <c r="G104" s="29">
        <v>1743.6576520000001</v>
      </c>
      <c r="H104" s="27" t="str">
        <f t="shared" si="13"/>
        <v>N/A</v>
      </c>
      <c r="I104" s="8">
        <v>3.605</v>
      </c>
      <c r="J104" s="8">
        <v>-1.3</v>
      </c>
      <c r="K104" s="28" t="s">
        <v>734</v>
      </c>
      <c r="L104" s="105" t="str">
        <f t="shared" si="14"/>
        <v>Yes</v>
      </c>
    </row>
    <row r="105" spans="1:12" ht="25.5" x14ac:dyDescent="0.2">
      <c r="A105" s="168" t="s">
        <v>628</v>
      </c>
      <c r="B105" s="22" t="s">
        <v>213</v>
      </c>
      <c r="C105" s="29">
        <v>218702</v>
      </c>
      <c r="D105" s="27" t="str">
        <f t="shared" si="11"/>
        <v>N/A</v>
      </c>
      <c r="E105" s="29">
        <v>189896</v>
      </c>
      <c r="F105" s="27" t="str">
        <f t="shared" si="12"/>
        <v>N/A</v>
      </c>
      <c r="G105" s="29">
        <v>13605246</v>
      </c>
      <c r="H105" s="27" t="str">
        <f t="shared" si="13"/>
        <v>N/A</v>
      </c>
      <c r="I105" s="8">
        <v>-13.2</v>
      </c>
      <c r="J105" s="8">
        <v>7065</v>
      </c>
      <c r="K105" s="28" t="s">
        <v>734</v>
      </c>
      <c r="L105" s="105" t="str">
        <f t="shared" si="14"/>
        <v>No</v>
      </c>
    </row>
    <row r="106" spans="1:12" x14ac:dyDescent="0.2">
      <c r="A106" s="168" t="s">
        <v>629</v>
      </c>
      <c r="B106" s="22" t="s">
        <v>213</v>
      </c>
      <c r="C106" s="23">
        <v>700</v>
      </c>
      <c r="D106" s="27" t="str">
        <f t="shared" si="11"/>
        <v>N/A</v>
      </c>
      <c r="E106" s="23">
        <v>425</v>
      </c>
      <c r="F106" s="27" t="str">
        <f t="shared" si="12"/>
        <v>N/A</v>
      </c>
      <c r="G106" s="23">
        <v>7868</v>
      </c>
      <c r="H106" s="27" t="str">
        <f t="shared" si="13"/>
        <v>N/A</v>
      </c>
      <c r="I106" s="8">
        <v>-39.299999999999997</v>
      </c>
      <c r="J106" s="8">
        <v>1751</v>
      </c>
      <c r="K106" s="28" t="s">
        <v>734</v>
      </c>
      <c r="L106" s="105" t="str">
        <f t="shared" si="14"/>
        <v>No</v>
      </c>
    </row>
    <row r="107" spans="1:12" ht="25.5" x14ac:dyDescent="0.2">
      <c r="A107" s="168" t="s">
        <v>1429</v>
      </c>
      <c r="B107" s="22" t="s">
        <v>213</v>
      </c>
      <c r="C107" s="29">
        <v>312.43142856999998</v>
      </c>
      <c r="D107" s="27" t="str">
        <f t="shared" si="11"/>
        <v>N/A</v>
      </c>
      <c r="E107" s="29">
        <v>446.81411765000001</v>
      </c>
      <c r="F107" s="27" t="str">
        <f t="shared" si="12"/>
        <v>N/A</v>
      </c>
      <c r="G107" s="29">
        <v>1729.1873410999999</v>
      </c>
      <c r="H107" s="27" t="str">
        <f t="shared" si="13"/>
        <v>N/A</v>
      </c>
      <c r="I107" s="8">
        <v>43.01</v>
      </c>
      <c r="J107" s="8">
        <v>287</v>
      </c>
      <c r="K107" s="28" t="s">
        <v>734</v>
      </c>
      <c r="L107" s="105" t="str">
        <f t="shared" si="14"/>
        <v>No</v>
      </c>
    </row>
    <row r="108" spans="1:12" ht="25.5" x14ac:dyDescent="0.2">
      <c r="A108" s="168" t="s">
        <v>630</v>
      </c>
      <c r="B108" s="22" t="s">
        <v>213</v>
      </c>
      <c r="C108" s="29">
        <v>236050</v>
      </c>
      <c r="D108" s="27" t="str">
        <f t="shared" si="11"/>
        <v>N/A</v>
      </c>
      <c r="E108" s="29">
        <v>189007</v>
      </c>
      <c r="F108" s="27" t="str">
        <f t="shared" si="12"/>
        <v>N/A</v>
      </c>
      <c r="G108" s="29">
        <v>144771</v>
      </c>
      <c r="H108" s="27" t="str">
        <f t="shared" si="13"/>
        <v>N/A</v>
      </c>
      <c r="I108" s="8">
        <v>-19.899999999999999</v>
      </c>
      <c r="J108" s="8">
        <v>-23.4</v>
      </c>
      <c r="K108" s="28" t="s">
        <v>734</v>
      </c>
      <c r="L108" s="105" t="str">
        <f t="shared" si="14"/>
        <v>Yes</v>
      </c>
    </row>
    <row r="109" spans="1:12" x14ac:dyDescent="0.2">
      <c r="A109" s="168" t="s">
        <v>631</v>
      </c>
      <c r="B109" s="22" t="s">
        <v>213</v>
      </c>
      <c r="C109" s="23">
        <v>8194</v>
      </c>
      <c r="D109" s="27" t="str">
        <f t="shared" si="11"/>
        <v>N/A</v>
      </c>
      <c r="E109" s="23">
        <v>5115</v>
      </c>
      <c r="F109" s="27" t="str">
        <f t="shared" si="12"/>
        <v>N/A</v>
      </c>
      <c r="G109" s="23">
        <v>2526</v>
      </c>
      <c r="H109" s="27" t="str">
        <f t="shared" si="13"/>
        <v>N/A</v>
      </c>
      <c r="I109" s="8">
        <v>-37.6</v>
      </c>
      <c r="J109" s="8">
        <v>-50.6</v>
      </c>
      <c r="K109" s="28" t="s">
        <v>734</v>
      </c>
      <c r="L109" s="105" t="str">
        <f t="shared" si="14"/>
        <v>No</v>
      </c>
    </row>
    <row r="110" spans="1:12" ht="25.5" x14ac:dyDescent="0.2">
      <c r="A110" s="168" t="s">
        <v>1430</v>
      </c>
      <c r="B110" s="22" t="s">
        <v>213</v>
      </c>
      <c r="C110" s="29">
        <v>28.807664144</v>
      </c>
      <c r="D110" s="27" t="str">
        <f t="shared" si="11"/>
        <v>N/A</v>
      </c>
      <c r="E110" s="29">
        <v>36.951515151999999</v>
      </c>
      <c r="F110" s="27" t="str">
        <f t="shared" si="12"/>
        <v>N/A</v>
      </c>
      <c r="G110" s="29">
        <v>57.312351544000002</v>
      </c>
      <c r="H110" s="27" t="str">
        <f t="shared" si="13"/>
        <v>N/A</v>
      </c>
      <c r="I110" s="8">
        <v>28.27</v>
      </c>
      <c r="J110" s="8">
        <v>55.1</v>
      </c>
      <c r="K110" s="28" t="s">
        <v>734</v>
      </c>
      <c r="L110" s="105" t="str">
        <f t="shared" si="14"/>
        <v>No</v>
      </c>
    </row>
    <row r="111" spans="1:12" ht="25.5" x14ac:dyDescent="0.2">
      <c r="A111" s="168" t="s">
        <v>632</v>
      </c>
      <c r="B111" s="22" t="s">
        <v>213</v>
      </c>
      <c r="C111" s="29">
        <v>124132858</v>
      </c>
      <c r="D111" s="27" t="str">
        <f t="shared" si="11"/>
        <v>N/A</v>
      </c>
      <c r="E111" s="29">
        <v>111164148</v>
      </c>
      <c r="F111" s="27" t="str">
        <f t="shared" si="12"/>
        <v>N/A</v>
      </c>
      <c r="G111" s="29">
        <v>74457526</v>
      </c>
      <c r="H111" s="27" t="str">
        <f t="shared" si="13"/>
        <v>N/A</v>
      </c>
      <c r="I111" s="8">
        <v>-10.4</v>
      </c>
      <c r="J111" s="8">
        <v>-33</v>
      </c>
      <c r="K111" s="28" t="s">
        <v>734</v>
      </c>
      <c r="L111" s="105" t="str">
        <f t="shared" si="14"/>
        <v>No</v>
      </c>
    </row>
    <row r="112" spans="1:12" x14ac:dyDescent="0.2">
      <c r="A112" s="168" t="s">
        <v>633</v>
      </c>
      <c r="B112" s="22" t="s">
        <v>213</v>
      </c>
      <c r="C112" s="23">
        <v>10387</v>
      </c>
      <c r="D112" s="27" t="str">
        <f t="shared" si="11"/>
        <v>N/A</v>
      </c>
      <c r="E112" s="23">
        <v>9270</v>
      </c>
      <c r="F112" s="27" t="str">
        <f t="shared" si="12"/>
        <v>N/A</v>
      </c>
      <c r="G112" s="23">
        <v>6203</v>
      </c>
      <c r="H112" s="27" t="str">
        <f t="shared" si="13"/>
        <v>N/A</v>
      </c>
      <c r="I112" s="8">
        <v>-10.8</v>
      </c>
      <c r="J112" s="8">
        <v>-33.1</v>
      </c>
      <c r="K112" s="28" t="s">
        <v>734</v>
      </c>
      <c r="L112" s="105" t="str">
        <f t="shared" si="14"/>
        <v>No</v>
      </c>
    </row>
    <row r="113" spans="1:12" x14ac:dyDescent="0.2">
      <c r="A113" s="168" t="s">
        <v>1431</v>
      </c>
      <c r="B113" s="22" t="s">
        <v>213</v>
      </c>
      <c r="C113" s="29">
        <v>11950.790219</v>
      </c>
      <c r="D113" s="27" t="str">
        <f t="shared" si="11"/>
        <v>N/A</v>
      </c>
      <c r="E113" s="29">
        <v>11991.817476</v>
      </c>
      <c r="F113" s="27" t="str">
        <f t="shared" si="12"/>
        <v>N/A</v>
      </c>
      <c r="G113" s="29">
        <v>12003.470256000001</v>
      </c>
      <c r="H113" s="27" t="str">
        <f t="shared" si="13"/>
        <v>N/A</v>
      </c>
      <c r="I113" s="8">
        <v>0.34329999999999999</v>
      </c>
      <c r="J113" s="8">
        <v>9.7199999999999995E-2</v>
      </c>
      <c r="K113" s="28" t="s">
        <v>734</v>
      </c>
      <c r="L113" s="105" t="str">
        <f t="shared" si="14"/>
        <v>Yes</v>
      </c>
    </row>
    <row r="114" spans="1:12" ht="25.5" x14ac:dyDescent="0.2">
      <c r="A114" s="168" t="s">
        <v>634</v>
      </c>
      <c r="B114" s="22" t="s">
        <v>213</v>
      </c>
      <c r="C114" s="29">
        <v>35151</v>
      </c>
      <c r="D114" s="27" t="str">
        <f t="shared" si="11"/>
        <v>N/A</v>
      </c>
      <c r="E114" s="29">
        <v>31059</v>
      </c>
      <c r="F114" s="27" t="str">
        <f t="shared" si="12"/>
        <v>N/A</v>
      </c>
      <c r="G114" s="29">
        <v>52526</v>
      </c>
      <c r="H114" s="27" t="str">
        <f t="shared" si="13"/>
        <v>N/A</v>
      </c>
      <c r="I114" s="8">
        <v>-11.6</v>
      </c>
      <c r="J114" s="8">
        <v>69.12</v>
      </c>
      <c r="K114" s="28" t="s">
        <v>734</v>
      </c>
      <c r="L114" s="105" t="str">
        <f>IF(J114="Div by 0", "N/A", IF(OR(J114="N/A",K114="N/A"),"N/A", IF(J114&gt;VALUE(MID(K114,1,2)), "No", IF(J114&lt;-1*VALUE(MID(K114,1,2)), "No", "Yes"))))</f>
        <v>No</v>
      </c>
    </row>
    <row r="115" spans="1:12" x14ac:dyDescent="0.2">
      <c r="A115" s="168" t="s">
        <v>635</v>
      </c>
      <c r="B115" s="22" t="s">
        <v>213</v>
      </c>
      <c r="C115" s="23">
        <v>770</v>
      </c>
      <c r="D115" s="27" t="str">
        <f t="shared" si="11"/>
        <v>N/A</v>
      </c>
      <c r="E115" s="23">
        <v>669</v>
      </c>
      <c r="F115" s="27" t="str">
        <f t="shared" si="12"/>
        <v>N/A</v>
      </c>
      <c r="G115" s="23">
        <v>361</v>
      </c>
      <c r="H115" s="27" t="str">
        <f t="shared" si="13"/>
        <v>N/A</v>
      </c>
      <c r="I115" s="8">
        <v>-13.1</v>
      </c>
      <c r="J115" s="8">
        <v>-46</v>
      </c>
      <c r="K115" s="28" t="s">
        <v>734</v>
      </c>
      <c r="L115" s="105" t="str">
        <f t="shared" ref="L115:L119" si="15">IF(J115="Div by 0", "N/A", IF(OR(J115="N/A",K115="N/A"),"N/A", IF(J115&gt;VALUE(MID(K115,1,2)), "No", IF(J115&lt;-1*VALUE(MID(K115,1,2)), "No", "Yes"))))</f>
        <v>No</v>
      </c>
    </row>
    <row r="116" spans="1:12" ht="25.5" x14ac:dyDescent="0.2">
      <c r="A116" s="168" t="s">
        <v>1432</v>
      </c>
      <c r="B116" s="22" t="s">
        <v>213</v>
      </c>
      <c r="C116" s="29">
        <v>45.650649350999998</v>
      </c>
      <c r="D116" s="27" t="str">
        <f t="shared" si="11"/>
        <v>N/A</v>
      </c>
      <c r="E116" s="29">
        <v>46.426008969000002</v>
      </c>
      <c r="F116" s="27" t="str">
        <f t="shared" si="12"/>
        <v>N/A</v>
      </c>
      <c r="G116" s="29">
        <v>145.50138504</v>
      </c>
      <c r="H116" s="27" t="str">
        <f t="shared" si="13"/>
        <v>N/A</v>
      </c>
      <c r="I116" s="8">
        <v>1.698</v>
      </c>
      <c r="J116" s="8">
        <v>213.4</v>
      </c>
      <c r="K116" s="28" t="s">
        <v>734</v>
      </c>
      <c r="L116" s="105" t="str">
        <f t="shared" si="15"/>
        <v>No</v>
      </c>
    </row>
    <row r="117" spans="1:12" ht="25.5" x14ac:dyDescent="0.2">
      <c r="A117" s="168" t="s">
        <v>636</v>
      </c>
      <c r="B117" s="22" t="s">
        <v>213</v>
      </c>
      <c r="C117" s="29">
        <v>21075024</v>
      </c>
      <c r="D117" s="27" t="str">
        <f t="shared" si="11"/>
        <v>N/A</v>
      </c>
      <c r="E117" s="29">
        <v>17538361</v>
      </c>
      <c r="F117" s="27" t="str">
        <f t="shared" si="12"/>
        <v>N/A</v>
      </c>
      <c r="G117" s="29">
        <v>5656182</v>
      </c>
      <c r="H117" s="27" t="str">
        <f t="shared" si="13"/>
        <v>N/A</v>
      </c>
      <c r="I117" s="8">
        <v>-16.8</v>
      </c>
      <c r="J117" s="8">
        <v>-67.7</v>
      </c>
      <c r="K117" s="28" t="s">
        <v>734</v>
      </c>
      <c r="L117" s="105" t="str">
        <f t="shared" si="15"/>
        <v>No</v>
      </c>
    </row>
    <row r="118" spans="1:12" x14ac:dyDescent="0.2">
      <c r="A118" s="168" t="s">
        <v>637</v>
      </c>
      <c r="B118" s="22" t="s">
        <v>213</v>
      </c>
      <c r="C118" s="23">
        <v>645</v>
      </c>
      <c r="D118" s="27" t="str">
        <f t="shared" si="11"/>
        <v>N/A</v>
      </c>
      <c r="E118" s="23">
        <v>616</v>
      </c>
      <c r="F118" s="27" t="str">
        <f t="shared" si="12"/>
        <v>N/A</v>
      </c>
      <c r="G118" s="23">
        <v>188</v>
      </c>
      <c r="H118" s="27" t="str">
        <f t="shared" si="13"/>
        <v>N/A</v>
      </c>
      <c r="I118" s="8">
        <v>-4.5</v>
      </c>
      <c r="J118" s="8">
        <v>-69.5</v>
      </c>
      <c r="K118" s="28" t="s">
        <v>734</v>
      </c>
      <c r="L118" s="105" t="str">
        <f t="shared" si="15"/>
        <v>No</v>
      </c>
    </row>
    <row r="119" spans="1:12" ht="25.5" x14ac:dyDescent="0.2">
      <c r="A119" s="168" t="s">
        <v>1433</v>
      </c>
      <c r="B119" s="22" t="s">
        <v>213</v>
      </c>
      <c r="C119" s="29">
        <v>32674.455814000001</v>
      </c>
      <c r="D119" s="27" t="str">
        <f t="shared" si="11"/>
        <v>N/A</v>
      </c>
      <c r="E119" s="29">
        <v>28471.365259999999</v>
      </c>
      <c r="F119" s="27" t="str">
        <f t="shared" si="12"/>
        <v>N/A</v>
      </c>
      <c r="G119" s="29">
        <v>30086.074467999999</v>
      </c>
      <c r="H119" s="27" t="str">
        <f t="shared" si="13"/>
        <v>N/A</v>
      </c>
      <c r="I119" s="8">
        <v>-12.9</v>
      </c>
      <c r="J119" s="8">
        <v>5.6710000000000003</v>
      </c>
      <c r="K119" s="28" t="s">
        <v>734</v>
      </c>
      <c r="L119" s="105" t="str">
        <f t="shared" si="15"/>
        <v>Yes</v>
      </c>
    </row>
    <row r="120" spans="1:12" ht="25.5" x14ac:dyDescent="0.2">
      <c r="A120" s="168" t="s">
        <v>638</v>
      </c>
      <c r="B120" s="22" t="s">
        <v>213</v>
      </c>
      <c r="C120" s="29">
        <v>83004931</v>
      </c>
      <c r="D120" s="27" t="str">
        <f t="shared" si="11"/>
        <v>N/A</v>
      </c>
      <c r="E120" s="29">
        <v>62462187</v>
      </c>
      <c r="F120" s="27" t="str">
        <f t="shared" si="12"/>
        <v>N/A</v>
      </c>
      <c r="G120" s="29">
        <v>34570706</v>
      </c>
      <c r="H120" s="27" t="str">
        <f t="shared" si="13"/>
        <v>N/A</v>
      </c>
      <c r="I120" s="8">
        <v>-24.7</v>
      </c>
      <c r="J120" s="8">
        <v>-44.7</v>
      </c>
      <c r="K120" s="28" t="s">
        <v>734</v>
      </c>
      <c r="L120" s="105" t="str">
        <f t="shared" ref="L120:L131" si="16">IF(J120="Div by 0", "N/A", IF(K120="N/A","N/A", IF(J120&gt;VALUE(MID(K120,1,2)), "No", IF(J120&lt;-1*VALUE(MID(K120,1,2)), "No", "Yes"))))</f>
        <v>No</v>
      </c>
    </row>
    <row r="121" spans="1:12" ht="25.5" x14ac:dyDescent="0.2">
      <c r="A121" s="168" t="s">
        <v>639</v>
      </c>
      <c r="B121" s="22" t="s">
        <v>213</v>
      </c>
      <c r="C121" s="23">
        <v>179020</v>
      </c>
      <c r="D121" s="27" t="str">
        <f t="shared" si="11"/>
        <v>N/A</v>
      </c>
      <c r="E121" s="23">
        <v>121827</v>
      </c>
      <c r="F121" s="27" t="str">
        <f t="shared" si="12"/>
        <v>N/A</v>
      </c>
      <c r="G121" s="23">
        <v>72658</v>
      </c>
      <c r="H121" s="27" t="str">
        <f t="shared" si="13"/>
        <v>N/A</v>
      </c>
      <c r="I121" s="8">
        <v>-31.9</v>
      </c>
      <c r="J121" s="8">
        <v>-40.4</v>
      </c>
      <c r="K121" s="28" t="s">
        <v>734</v>
      </c>
      <c r="L121" s="105" t="str">
        <f t="shared" si="16"/>
        <v>No</v>
      </c>
    </row>
    <row r="122" spans="1:12" ht="25.5" x14ac:dyDescent="0.2">
      <c r="A122" s="168" t="s">
        <v>1434</v>
      </c>
      <c r="B122" s="22" t="s">
        <v>213</v>
      </c>
      <c r="C122" s="29">
        <v>463.66289240999998</v>
      </c>
      <c r="D122" s="27" t="str">
        <f t="shared" si="11"/>
        <v>N/A</v>
      </c>
      <c r="E122" s="29">
        <v>512.71218203000001</v>
      </c>
      <c r="F122" s="27" t="str">
        <f t="shared" si="12"/>
        <v>N/A</v>
      </c>
      <c r="G122" s="29">
        <v>475.80040738999998</v>
      </c>
      <c r="H122" s="27" t="str">
        <f t="shared" si="13"/>
        <v>N/A</v>
      </c>
      <c r="I122" s="8">
        <v>10.58</v>
      </c>
      <c r="J122" s="8">
        <v>-7.2</v>
      </c>
      <c r="K122" s="28" t="s">
        <v>734</v>
      </c>
      <c r="L122" s="105" t="str">
        <f t="shared" si="16"/>
        <v>Yes</v>
      </c>
    </row>
    <row r="123" spans="1:12" ht="25.5" x14ac:dyDescent="0.2">
      <c r="A123" s="168" t="s">
        <v>640</v>
      </c>
      <c r="B123" s="22" t="s">
        <v>213</v>
      </c>
      <c r="C123" s="29">
        <v>329332303</v>
      </c>
      <c r="D123" s="27" t="str">
        <f t="shared" ref="D123:D131" si="17">IF($B123="N/A","N/A",IF(C123&gt;10,"No",IF(C123&lt;-10,"No","Yes")))</f>
        <v>N/A</v>
      </c>
      <c r="E123" s="29">
        <v>309319754</v>
      </c>
      <c r="F123" s="27" t="str">
        <f t="shared" ref="F123:F131" si="18">IF($B123="N/A","N/A",IF(E123&gt;10,"No",IF(E123&lt;-10,"No","Yes")))</f>
        <v>N/A</v>
      </c>
      <c r="G123" s="29">
        <v>198468668</v>
      </c>
      <c r="H123" s="27" t="str">
        <f t="shared" ref="H123:H131" si="19">IF($B123="N/A","N/A",IF(G123&gt;10,"No",IF(G123&lt;-10,"No","Yes")))</f>
        <v>N/A</v>
      </c>
      <c r="I123" s="8">
        <v>-6.08</v>
      </c>
      <c r="J123" s="8">
        <v>-35.799999999999997</v>
      </c>
      <c r="K123" s="28" t="s">
        <v>734</v>
      </c>
      <c r="L123" s="105" t="str">
        <f t="shared" si="16"/>
        <v>No</v>
      </c>
    </row>
    <row r="124" spans="1:12" x14ac:dyDescent="0.2">
      <c r="A124" s="168" t="s">
        <v>641</v>
      </c>
      <c r="B124" s="22" t="s">
        <v>213</v>
      </c>
      <c r="C124" s="23">
        <v>14286</v>
      </c>
      <c r="D124" s="27" t="str">
        <f t="shared" si="17"/>
        <v>N/A</v>
      </c>
      <c r="E124" s="23">
        <v>12008</v>
      </c>
      <c r="F124" s="27" t="str">
        <f t="shared" si="18"/>
        <v>N/A</v>
      </c>
      <c r="G124" s="23">
        <v>7116</v>
      </c>
      <c r="H124" s="27" t="str">
        <f t="shared" si="19"/>
        <v>N/A</v>
      </c>
      <c r="I124" s="8">
        <v>-15.9</v>
      </c>
      <c r="J124" s="8">
        <v>-40.700000000000003</v>
      </c>
      <c r="K124" s="28" t="s">
        <v>734</v>
      </c>
      <c r="L124" s="105" t="str">
        <f t="shared" si="16"/>
        <v>No</v>
      </c>
    </row>
    <row r="125" spans="1:12" ht="25.5" x14ac:dyDescent="0.2">
      <c r="A125" s="168" t="s">
        <v>1435</v>
      </c>
      <c r="B125" s="22" t="s">
        <v>213</v>
      </c>
      <c r="C125" s="29">
        <v>23052.800154</v>
      </c>
      <c r="D125" s="27" t="str">
        <f t="shared" si="17"/>
        <v>N/A</v>
      </c>
      <c r="E125" s="29">
        <v>25759.473184999999</v>
      </c>
      <c r="F125" s="27" t="str">
        <f t="shared" si="18"/>
        <v>N/A</v>
      </c>
      <c r="G125" s="29">
        <v>27890.481731</v>
      </c>
      <c r="H125" s="27" t="str">
        <f t="shared" si="19"/>
        <v>N/A</v>
      </c>
      <c r="I125" s="8">
        <v>11.74</v>
      </c>
      <c r="J125" s="8">
        <v>8.2729999999999997</v>
      </c>
      <c r="K125" s="28" t="s">
        <v>734</v>
      </c>
      <c r="L125" s="105" t="str">
        <f t="shared" si="16"/>
        <v>Yes</v>
      </c>
    </row>
    <row r="126" spans="1:12" ht="25.5" x14ac:dyDescent="0.2">
      <c r="A126" s="168" t="s">
        <v>642</v>
      </c>
      <c r="B126" s="22" t="s">
        <v>213</v>
      </c>
      <c r="C126" s="29">
        <v>207073638</v>
      </c>
      <c r="D126" s="27" t="str">
        <f t="shared" si="17"/>
        <v>N/A</v>
      </c>
      <c r="E126" s="29">
        <v>166435147</v>
      </c>
      <c r="F126" s="27" t="str">
        <f t="shared" si="18"/>
        <v>N/A</v>
      </c>
      <c r="G126" s="29">
        <v>113842296</v>
      </c>
      <c r="H126" s="27" t="str">
        <f t="shared" si="19"/>
        <v>N/A</v>
      </c>
      <c r="I126" s="8">
        <v>-19.600000000000001</v>
      </c>
      <c r="J126" s="8">
        <v>-31.6</v>
      </c>
      <c r="K126" s="28" t="s">
        <v>734</v>
      </c>
      <c r="L126" s="105" t="str">
        <f t="shared" si="16"/>
        <v>No</v>
      </c>
    </row>
    <row r="127" spans="1:12" x14ac:dyDescent="0.2">
      <c r="A127" s="168" t="s">
        <v>643</v>
      </c>
      <c r="B127" s="22" t="s">
        <v>213</v>
      </c>
      <c r="C127" s="23">
        <v>46734</v>
      </c>
      <c r="D127" s="27" t="str">
        <f t="shared" si="17"/>
        <v>N/A</v>
      </c>
      <c r="E127" s="23">
        <v>35216</v>
      </c>
      <c r="F127" s="27" t="str">
        <f t="shared" si="18"/>
        <v>N/A</v>
      </c>
      <c r="G127" s="23">
        <v>24437</v>
      </c>
      <c r="H127" s="27" t="str">
        <f t="shared" si="19"/>
        <v>N/A</v>
      </c>
      <c r="I127" s="8">
        <v>-24.6</v>
      </c>
      <c r="J127" s="8">
        <v>-30.6</v>
      </c>
      <c r="K127" s="28" t="s">
        <v>734</v>
      </c>
      <c r="L127" s="105" t="str">
        <f t="shared" si="16"/>
        <v>No</v>
      </c>
    </row>
    <row r="128" spans="1:12" ht="25.5" x14ac:dyDescent="0.2">
      <c r="A128" s="168" t="s">
        <v>1436</v>
      </c>
      <c r="B128" s="22" t="s">
        <v>213</v>
      </c>
      <c r="C128" s="29">
        <v>4430.8990885000003</v>
      </c>
      <c r="D128" s="27" t="str">
        <f t="shared" si="17"/>
        <v>N/A</v>
      </c>
      <c r="E128" s="29">
        <v>4726.1229838999998</v>
      </c>
      <c r="F128" s="27" t="str">
        <f t="shared" si="18"/>
        <v>N/A</v>
      </c>
      <c r="G128" s="29">
        <v>4658.6035929</v>
      </c>
      <c r="H128" s="27" t="str">
        <f t="shared" si="19"/>
        <v>N/A</v>
      </c>
      <c r="I128" s="8">
        <v>6.6630000000000003</v>
      </c>
      <c r="J128" s="8">
        <v>-1.43</v>
      </c>
      <c r="K128" s="28" t="s">
        <v>734</v>
      </c>
      <c r="L128" s="105" t="str">
        <f t="shared" si="16"/>
        <v>Yes</v>
      </c>
    </row>
    <row r="129" spans="1:12" ht="25.5" x14ac:dyDescent="0.2">
      <c r="A129" s="168" t="s">
        <v>644</v>
      </c>
      <c r="B129" s="22" t="s">
        <v>213</v>
      </c>
      <c r="C129" s="29">
        <v>101619396</v>
      </c>
      <c r="D129" s="27" t="str">
        <f t="shared" si="17"/>
        <v>N/A</v>
      </c>
      <c r="E129" s="29">
        <v>84087273</v>
      </c>
      <c r="F129" s="27" t="str">
        <f t="shared" si="18"/>
        <v>N/A</v>
      </c>
      <c r="G129" s="29">
        <v>64108958</v>
      </c>
      <c r="H129" s="27" t="str">
        <f t="shared" si="19"/>
        <v>N/A</v>
      </c>
      <c r="I129" s="8">
        <v>-17.3</v>
      </c>
      <c r="J129" s="8">
        <v>-23.8</v>
      </c>
      <c r="K129" s="28" t="s">
        <v>734</v>
      </c>
      <c r="L129" s="105" t="str">
        <f t="shared" si="16"/>
        <v>Yes</v>
      </c>
    </row>
    <row r="130" spans="1:12" x14ac:dyDescent="0.2">
      <c r="A130" s="168" t="s">
        <v>645</v>
      </c>
      <c r="B130" s="22" t="s">
        <v>213</v>
      </c>
      <c r="C130" s="23">
        <v>10306</v>
      </c>
      <c r="D130" s="27" t="str">
        <f t="shared" si="17"/>
        <v>N/A</v>
      </c>
      <c r="E130" s="23">
        <v>8163</v>
      </c>
      <c r="F130" s="27" t="str">
        <f t="shared" si="18"/>
        <v>N/A</v>
      </c>
      <c r="G130" s="23">
        <v>6827</v>
      </c>
      <c r="H130" s="27" t="str">
        <f t="shared" si="19"/>
        <v>N/A</v>
      </c>
      <c r="I130" s="8">
        <v>-20.8</v>
      </c>
      <c r="J130" s="8">
        <v>-16.399999999999999</v>
      </c>
      <c r="K130" s="28" t="s">
        <v>734</v>
      </c>
      <c r="L130" s="105" t="str">
        <f t="shared" si="16"/>
        <v>Yes</v>
      </c>
    </row>
    <row r="131" spans="1:12" ht="25.5" x14ac:dyDescent="0.2">
      <c r="A131" s="168" t="s">
        <v>1437</v>
      </c>
      <c r="B131" s="22" t="s">
        <v>213</v>
      </c>
      <c r="C131" s="29">
        <v>9860.2169610000001</v>
      </c>
      <c r="D131" s="27" t="str">
        <f t="shared" si="17"/>
        <v>N/A</v>
      </c>
      <c r="E131" s="29">
        <v>10301.025726</v>
      </c>
      <c r="F131" s="27" t="str">
        <f t="shared" si="18"/>
        <v>N/A</v>
      </c>
      <c r="G131" s="29">
        <v>9390.5021238999998</v>
      </c>
      <c r="H131" s="27" t="str">
        <f t="shared" si="19"/>
        <v>N/A</v>
      </c>
      <c r="I131" s="8">
        <v>4.4710000000000001</v>
      </c>
      <c r="J131" s="8">
        <v>-8.84</v>
      </c>
      <c r="K131" s="28" t="s">
        <v>734</v>
      </c>
      <c r="L131" s="105" t="str">
        <f t="shared" si="16"/>
        <v>Yes</v>
      </c>
    </row>
    <row r="132" spans="1:12" x14ac:dyDescent="0.2">
      <c r="A132" s="168" t="s">
        <v>1438</v>
      </c>
      <c r="B132" s="22" t="s">
        <v>213</v>
      </c>
      <c r="C132" s="29">
        <v>408.14028959000001</v>
      </c>
      <c r="D132" s="27" t="str">
        <f t="shared" ref="D132:D143" si="20">IF($B132="N/A","N/A",IF(C132&gt;10,"No",IF(C132&lt;-10,"No","Yes")))</f>
        <v>N/A</v>
      </c>
      <c r="E132" s="29">
        <v>381.22748374000003</v>
      </c>
      <c r="F132" s="27" t="str">
        <f t="shared" ref="F132:F143" si="21">IF($B132="N/A","N/A",IF(E132&gt;10,"No",IF(E132&lt;-10,"No","Yes")))</f>
        <v>N/A</v>
      </c>
      <c r="G132" s="29">
        <v>340.69219271999998</v>
      </c>
      <c r="H132" s="27" t="str">
        <f t="shared" ref="H132:H143" si="22">IF($B132="N/A","N/A",IF(G132&gt;10,"No",IF(G132&lt;-10,"No","Yes")))</f>
        <v>N/A</v>
      </c>
      <c r="I132" s="8">
        <v>-6.59</v>
      </c>
      <c r="J132" s="8">
        <v>-10.6</v>
      </c>
      <c r="K132" s="28" t="s">
        <v>734</v>
      </c>
      <c r="L132" s="105" t="str">
        <f t="shared" ref="L132:L143" si="23">IF(J132="Div by 0", "N/A", IF(K132="N/A","N/A", IF(J132&gt;VALUE(MID(K132,1,2)), "No", IF(J132&lt;-1*VALUE(MID(K132,1,2)), "No", "Yes"))))</f>
        <v>Yes</v>
      </c>
    </row>
    <row r="133" spans="1:12" x14ac:dyDescent="0.2">
      <c r="A133" s="168" t="s">
        <v>1439</v>
      </c>
      <c r="B133" s="22" t="s">
        <v>213</v>
      </c>
      <c r="C133" s="29">
        <v>360.11715007999999</v>
      </c>
      <c r="D133" s="27" t="str">
        <f t="shared" si="20"/>
        <v>N/A</v>
      </c>
      <c r="E133" s="29">
        <v>345.80888868</v>
      </c>
      <c r="F133" s="27" t="str">
        <f t="shared" si="21"/>
        <v>N/A</v>
      </c>
      <c r="G133" s="29">
        <v>712.82428468000001</v>
      </c>
      <c r="H133" s="27" t="str">
        <f t="shared" si="22"/>
        <v>N/A</v>
      </c>
      <c r="I133" s="8">
        <v>-3.97</v>
      </c>
      <c r="J133" s="8">
        <v>106.1</v>
      </c>
      <c r="K133" s="28" t="s">
        <v>734</v>
      </c>
      <c r="L133" s="105" t="str">
        <f t="shared" si="23"/>
        <v>No</v>
      </c>
    </row>
    <row r="134" spans="1:12" x14ac:dyDescent="0.2">
      <c r="A134" s="168" t="s">
        <v>1440</v>
      </c>
      <c r="B134" s="22" t="s">
        <v>213</v>
      </c>
      <c r="C134" s="29">
        <v>480.12988779</v>
      </c>
      <c r="D134" s="27" t="str">
        <f t="shared" si="20"/>
        <v>N/A</v>
      </c>
      <c r="E134" s="29">
        <v>437.36181663000002</v>
      </c>
      <c r="F134" s="27" t="str">
        <f t="shared" si="21"/>
        <v>N/A</v>
      </c>
      <c r="G134" s="29">
        <v>1172.4648810000001</v>
      </c>
      <c r="H134" s="27" t="str">
        <f t="shared" si="22"/>
        <v>N/A</v>
      </c>
      <c r="I134" s="8">
        <v>-8.91</v>
      </c>
      <c r="J134" s="8">
        <v>168.1</v>
      </c>
      <c r="K134" s="28" t="s">
        <v>734</v>
      </c>
      <c r="L134" s="105" t="str">
        <f t="shared" si="23"/>
        <v>No</v>
      </c>
    </row>
    <row r="135" spans="1:12" x14ac:dyDescent="0.2">
      <c r="A135" s="168" t="s">
        <v>1441</v>
      </c>
      <c r="B135" s="22" t="s">
        <v>213</v>
      </c>
      <c r="C135" s="29">
        <v>3620.7426340000002</v>
      </c>
      <c r="D135" s="27" t="str">
        <f t="shared" si="20"/>
        <v>N/A</v>
      </c>
      <c r="E135" s="29">
        <v>3577.9491260999998</v>
      </c>
      <c r="F135" s="27" t="str">
        <f t="shared" si="21"/>
        <v>N/A</v>
      </c>
      <c r="G135" s="29">
        <v>4676.6797091999997</v>
      </c>
      <c r="H135" s="27" t="str">
        <f t="shared" si="22"/>
        <v>N/A</v>
      </c>
      <c r="I135" s="8">
        <v>-1.18</v>
      </c>
      <c r="J135" s="8">
        <v>30.71</v>
      </c>
      <c r="K135" s="28" t="s">
        <v>734</v>
      </c>
      <c r="L135" s="105" t="str">
        <f t="shared" si="23"/>
        <v>No</v>
      </c>
    </row>
    <row r="136" spans="1:12" x14ac:dyDescent="0.2">
      <c r="A136" s="168" t="s">
        <v>1442</v>
      </c>
      <c r="B136" s="22" t="s">
        <v>213</v>
      </c>
      <c r="C136" s="29">
        <v>4362.4517888999999</v>
      </c>
      <c r="D136" s="27" t="str">
        <f t="shared" si="20"/>
        <v>N/A</v>
      </c>
      <c r="E136" s="29">
        <v>4237.7158823</v>
      </c>
      <c r="F136" s="27" t="str">
        <f t="shared" si="21"/>
        <v>N/A</v>
      </c>
      <c r="G136" s="29">
        <v>5098.0809374</v>
      </c>
      <c r="H136" s="27" t="str">
        <f t="shared" si="22"/>
        <v>N/A</v>
      </c>
      <c r="I136" s="8">
        <v>-2.86</v>
      </c>
      <c r="J136" s="8">
        <v>20.3</v>
      </c>
      <c r="K136" s="28" t="s">
        <v>734</v>
      </c>
      <c r="L136" s="105" t="str">
        <f t="shared" si="23"/>
        <v>Yes</v>
      </c>
    </row>
    <row r="137" spans="1:12" x14ac:dyDescent="0.2">
      <c r="A137" s="168" t="s">
        <v>1443</v>
      </c>
      <c r="B137" s="22" t="s">
        <v>213</v>
      </c>
      <c r="C137" s="29">
        <v>2573.5692992999998</v>
      </c>
      <c r="D137" s="27" t="str">
        <f t="shared" si="20"/>
        <v>N/A</v>
      </c>
      <c r="E137" s="29">
        <v>2691.3250229999999</v>
      </c>
      <c r="F137" s="27" t="str">
        <f t="shared" si="21"/>
        <v>N/A</v>
      </c>
      <c r="G137" s="29">
        <v>2147.6264768000001</v>
      </c>
      <c r="H137" s="27" t="str">
        <f t="shared" si="22"/>
        <v>N/A</v>
      </c>
      <c r="I137" s="8">
        <v>4.5759999999999996</v>
      </c>
      <c r="J137" s="8">
        <v>-20.2</v>
      </c>
      <c r="K137" s="28" t="s">
        <v>734</v>
      </c>
      <c r="L137" s="105" t="str">
        <f t="shared" si="23"/>
        <v>Yes</v>
      </c>
    </row>
    <row r="138" spans="1:12" x14ac:dyDescent="0.2">
      <c r="A138" s="168" t="s">
        <v>1444</v>
      </c>
      <c r="B138" s="22" t="s">
        <v>213</v>
      </c>
      <c r="C138" s="29">
        <v>96.618023746000006</v>
      </c>
      <c r="D138" s="27" t="str">
        <f t="shared" si="20"/>
        <v>N/A</v>
      </c>
      <c r="E138" s="29">
        <v>89.946795006000002</v>
      </c>
      <c r="F138" s="27" t="str">
        <f t="shared" si="21"/>
        <v>N/A</v>
      </c>
      <c r="G138" s="29">
        <v>111.59364279</v>
      </c>
      <c r="H138" s="27" t="str">
        <f t="shared" si="22"/>
        <v>N/A</v>
      </c>
      <c r="I138" s="8">
        <v>-6.9</v>
      </c>
      <c r="J138" s="8">
        <v>24.07</v>
      </c>
      <c r="K138" s="28" t="s">
        <v>734</v>
      </c>
      <c r="L138" s="105" t="str">
        <f t="shared" si="23"/>
        <v>Yes</v>
      </c>
    </row>
    <row r="139" spans="1:12" x14ac:dyDescent="0.2">
      <c r="A139" s="168" t="s">
        <v>1445</v>
      </c>
      <c r="B139" s="22" t="s">
        <v>213</v>
      </c>
      <c r="C139" s="29">
        <v>75.169024996000005</v>
      </c>
      <c r="D139" s="27" t="str">
        <f t="shared" si="20"/>
        <v>N/A</v>
      </c>
      <c r="E139" s="29">
        <v>61.974348900999999</v>
      </c>
      <c r="F139" s="27" t="str">
        <f t="shared" si="21"/>
        <v>N/A</v>
      </c>
      <c r="G139" s="29">
        <v>24.667103855000001</v>
      </c>
      <c r="H139" s="27" t="str">
        <f t="shared" si="22"/>
        <v>N/A</v>
      </c>
      <c r="I139" s="8">
        <v>-17.600000000000001</v>
      </c>
      <c r="J139" s="8">
        <v>-60.2</v>
      </c>
      <c r="K139" s="28" t="s">
        <v>734</v>
      </c>
      <c r="L139" s="105" t="str">
        <f t="shared" si="23"/>
        <v>No</v>
      </c>
    </row>
    <row r="140" spans="1:12" x14ac:dyDescent="0.2">
      <c r="A140" s="168" t="s">
        <v>1446</v>
      </c>
      <c r="B140" s="22" t="s">
        <v>213</v>
      </c>
      <c r="C140" s="29">
        <v>126.28671629999999</v>
      </c>
      <c r="D140" s="27" t="str">
        <f t="shared" si="20"/>
        <v>N/A</v>
      </c>
      <c r="E140" s="29">
        <v>130.01345458</v>
      </c>
      <c r="F140" s="27" t="str">
        <f t="shared" si="21"/>
        <v>N/A</v>
      </c>
      <c r="G140" s="29">
        <v>58.641932351999998</v>
      </c>
      <c r="H140" s="27" t="str">
        <f t="shared" si="22"/>
        <v>N/A</v>
      </c>
      <c r="I140" s="8">
        <v>2.9510000000000001</v>
      </c>
      <c r="J140" s="8">
        <v>-54.9</v>
      </c>
      <c r="K140" s="28" t="s">
        <v>734</v>
      </c>
      <c r="L140" s="105" t="str">
        <f t="shared" si="23"/>
        <v>No</v>
      </c>
    </row>
    <row r="141" spans="1:12" x14ac:dyDescent="0.2">
      <c r="A141" s="168" t="s">
        <v>1447</v>
      </c>
      <c r="B141" s="22" t="s">
        <v>213</v>
      </c>
      <c r="C141" s="29">
        <v>4409.0584853</v>
      </c>
      <c r="D141" s="27" t="str">
        <f t="shared" si="20"/>
        <v>N/A</v>
      </c>
      <c r="E141" s="29">
        <v>4392.9449481000001</v>
      </c>
      <c r="F141" s="27" t="str">
        <f t="shared" si="21"/>
        <v>N/A</v>
      </c>
      <c r="G141" s="29">
        <v>3964.7107540000002</v>
      </c>
      <c r="H141" s="27" t="str">
        <f t="shared" si="22"/>
        <v>N/A</v>
      </c>
      <c r="I141" s="8">
        <v>-0.36499999999999999</v>
      </c>
      <c r="J141" s="8">
        <v>-9.75</v>
      </c>
      <c r="K141" s="28" t="s">
        <v>734</v>
      </c>
      <c r="L141" s="105" t="str">
        <f t="shared" si="23"/>
        <v>Yes</v>
      </c>
    </row>
    <row r="142" spans="1:12" x14ac:dyDescent="0.2">
      <c r="A142" s="168" t="s">
        <v>1448</v>
      </c>
      <c r="B142" s="22" t="s">
        <v>213</v>
      </c>
      <c r="C142" s="29">
        <v>3231.2567058999998</v>
      </c>
      <c r="D142" s="27" t="str">
        <f t="shared" si="20"/>
        <v>N/A</v>
      </c>
      <c r="E142" s="29">
        <v>3174.5897626000001</v>
      </c>
      <c r="F142" s="27" t="str">
        <f t="shared" si="21"/>
        <v>N/A</v>
      </c>
      <c r="G142" s="29">
        <v>1637.4718875999999</v>
      </c>
      <c r="H142" s="27" t="str">
        <f t="shared" si="22"/>
        <v>N/A</v>
      </c>
      <c r="I142" s="8">
        <v>-1.75</v>
      </c>
      <c r="J142" s="8">
        <v>-48.4</v>
      </c>
      <c r="K142" s="28" t="s">
        <v>734</v>
      </c>
      <c r="L142" s="105" t="str">
        <f t="shared" si="23"/>
        <v>No</v>
      </c>
    </row>
    <row r="143" spans="1:12" x14ac:dyDescent="0.2">
      <c r="A143" s="168" t="s">
        <v>1449</v>
      </c>
      <c r="B143" s="22" t="s">
        <v>213</v>
      </c>
      <c r="C143" s="29">
        <v>6277.4572797000001</v>
      </c>
      <c r="D143" s="27" t="str">
        <f t="shared" si="20"/>
        <v>N/A</v>
      </c>
      <c r="E143" s="29">
        <v>6542.3948876000004</v>
      </c>
      <c r="F143" s="27" t="str">
        <f t="shared" si="21"/>
        <v>N/A</v>
      </c>
      <c r="G143" s="29">
        <v>1723.7022172</v>
      </c>
      <c r="H143" s="27" t="str">
        <f t="shared" si="22"/>
        <v>N/A</v>
      </c>
      <c r="I143" s="8">
        <v>4.22</v>
      </c>
      <c r="J143" s="8">
        <v>-73.7</v>
      </c>
      <c r="K143" s="28" t="s">
        <v>734</v>
      </c>
      <c r="L143" s="105" t="str">
        <f t="shared" si="23"/>
        <v>No</v>
      </c>
    </row>
    <row r="144" spans="1:12" x14ac:dyDescent="0.2">
      <c r="A144" s="168" t="s">
        <v>89</v>
      </c>
      <c r="B144" s="22" t="s">
        <v>213</v>
      </c>
      <c r="C144" s="4">
        <v>6.7855019652999999</v>
      </c>
      <c r="D144" s="27" t="str">
        <f t="shared" ref="D144:D161" si="24">IF($B144="N/A","N/A",IF(C144&gt;10,"No",IF(C144&lt;-10,"No","Yes")))</f>
        <v>N/A</v>
      </c>
      <c r="E144" s="4">
        <v>5.9375957841</v>
      </c>
      <c r="F144" s="27" t="str">
        <f t="shared" ref="F144:F161" si="25">IF($B144="N/A","N/A",IF(E144&gt;10,"No",IF(E144&lt;-10,"No","Yes")))</f>
        <v>N/A</v>
      </c>
      <c r="G144" s="4">
        <v>5.7877149279999998</v>
      </c>
      <c r="H144" s="27" t="str">
        <f t="shared" ref="H144:H161" si="26">IF($B144="N/A","N/A",IF(G144&gt;10,"No",IF(G144&lt;-10,"No","Yes")))</f>
        <v>N/A</v>
      </c>
      <c r="I144" s="8">
        <v>-12.5</v>
      </c>
      <c r="J144" s="8">
        <v>-2.52</v>
      </c>
      <c r="K144" s="28" t="s">
        <v>734</v>
      </c>
      <c r="L144" s="105" t="str">
        <f t="shared" ref="L144:L161" si="27">IF(J144="Div by 0", "N/A", IF(K144="N/A","N/A", IF(J144&gt;VALUE(MID(K144,1,2)), "No", IF(J144&lt;-1*VALUE(MID(K144,1,2)), "No", "Yes"))))</f>
        <v>Yes</v>
      </c>
    </row>
    <row r="145" spans="1:12" x14ac:dyDescent="0.2">
      <c r="A145" s="168" t="s">
        <v>474</v>
      </c>
      <c r="B145" s="22" t="s">
        <v>213</v>
      </c>
      <c r="C145" s="4">
        <v>6.1710456558000004</v>
      </c>
      <c r="D145" s="27" t="str">
        <f t="shared" si="24"/>
        <v>N/A</v>
      </c>
      <c r="E145" s="4">
        <v>5.3839525439000004</v>
      </c>
      <c r="F145" s="27" t="str">
        <f t="shared" si="25"/>
        <v>N/A</v>
      </c>
      <c r="G145" s="4">
        <v>8.7909432919999997</v>
      </c>
      <c r="H145" s="27" t="str">
        <f t="shared" si="26"/>
        <v>N/A</v>
      </c>
      <c r="I145" s="8">
        <v>-12.8</v>
      </c>
      <c r="J145" s="8">
        <v>63.28</v>
      </c>
      <c r="K145" s="28" t="s">
        <v>734</v>
      </c>
      <c r="L145" s="105" t="str">
        <f t="shared" si="27"/>
        <v>No</v>
      </c>
    </row>
    <row r="146" spans="1:12" x14ac:dyDescent="0.2">
      <c r="A146" s="168" t="s">
        <v>475</v>
      </c>
      <c r="B146" s="22" t="s">
        <v>213</v>
      </c>
      <c r="C146" s="4">
        <v>7.7576897142999997</v>
      </c>
      <c r="D146" s="27" t="str">
        <f t="shared" si="24"/>
        <v>N/A</v>
      </c>
      <c r="E146" s="4">
        <v>6.9159044175000002</v>
      </c>
      <c r="F146" s="27" t="str">
        <f t="shared" si="25"/>
        <v>N/A</v>
      </c>
      <c r="G146" s="4">
        <v>11.255866644999999</v>
      </c>
      <c r="H146" s="27" t="str">
        <f t="shared" si="26"/>
        <v>N/A</v>
      </c>
      <c r="I146" s="8">
        <v>-10.9</v>
      </c>
      <c r="J146" s="8">
        <v>62.75</v>
      </c>
      <c r="K146" s="28" t="s">
        <v>734</v>
      </c>
      <c r="L146" s="105" t="str">
        <f t="shared" si="27"/>
        <v>No</v>
      </c>
    </row>
    <row r="147" spans="1:12" x14ac:dyDescent="0.2">
      <c r="A147" s="168" t="s">
        <v>1450</v>
      </c>
      <c r="B147" s="22" t="s">
        <v>213</v>
      </c>
      <c r="C147" s="4">
        <v>9.9106757167000001</v>
      </c>
      <c r="D147" s="27" t="str">
        <f t="shared" si="24"/>
        <v>N/A</v>
      </c>
      <c r="E147" s="4">
        <v>9.5890014509999997</v>
      </c>
      <c r="F147" s="27" t="str">
        <f t="shared" si="25"/>
        <v>N/A</v>
      </c>
      <c r="G147" s="4">
        <v>9.5307531847</v>
      </c>
      <c r="H147" s="27" t="str">
        <f t="shared" si="26"/>
        <v>N/A</v>
      </c>
      <c r="I147" s="8">
        <v>-3.25</v>
      </c>
      <c r="J147" s="8">
        <v>-0.60699999999999998</v>
      </c>
      <c r="K147" s="28" t="s">
        <v>734</v>
      </c>
      <c r="L147" s="105" t="str">
        <f t="shared" si="27"/>
        <v>Yes</v>
      </c>
    </row>
    <row r="148" spans="1:12" x14ac:dyDescent="0.2">
      <c r="A148" s="168" t="s">
        <v>1451</v>
      </c>
      <c r="B148" s="22" t="s">
        <v>213</v>
      </c>
      <c r="C148" s="4">
        <v>12.104146102</v>
      </c>
      <c r="D148" s="27" t="str">
        <f t="shared" si="24"/>
        <v>N/A</v>
      </c>
      <c r="E148" s="4">
        <v>11.669101256999999</v>
      </c>
      <c r="F148" s="27" t="str">
        <f t="shared" si="25"/>
        <v>N/A</v>
      </c>
      <c r="G148" s="4">
        <v>23.552963104</v>
      </c>
      <c r="H148" s="27" t="str">
        <f t="shared" si="26"/>
        <v>N/A</v>
      </c>
      <c r="I148" s="8">
        <v>-3.59</v>
      </c>
      <c r="J148" s="8">
        <v>101.8</v>
      </c>
      <c r="K148" s="28" t="s">
        <v>734</v>
      </c>
      <c r="L148" s="105" t="str">
        <f t="shared" si="27"/>
        <v>No</v>
      </c>
    </row>
    <row r="149" spans="1:12" x14ac:dyDescent="0.2">
      <c r="A149" s="168" t="s">
        <v>1452</v>
      </c>
      <c r="B149" s="22" t="s">
        <v>213</v>
      </c>
      <c r="C149" s="4">
        <v>6.7813659761</v>
      </c>
      <c r="D149" s="27" t="str">
        <f t="shared" si="24"/>
        <v>N/A</v>
      </c>
      <c r="E149" s="4">
        <v>6.6652485287000003</v>
      </c>
      <c r="F149" s="27" t="str">
        <f t="shared" si="25"/>
        <v>N/A</v>
      </c>
      <c r="G149" s="4">
        <v>10.60042078</v>
      </c>
      <c r="H149" s="27" t="str">
        <f t="shared" si="26"/>
        <v>N/A</v>
      </c>
      <c r="I149" s="8">
        <v>-1.71</v>
      </c>
      <c r="J149" s="8">
        <v>59.04</v>
      </c>
      <c r="K149" s="28" t="s">
        <v>734</v>
      </c>
      <c r="L149" s="105" t="str">
        <f t="shared" si="27"/>
        <v>No</v>
      </c>
    </row>
    <row r="150" spans="1:12" x14ac:dyDescent="0.2">
      <c r="A150" s="168" t="s">
        <v>90</v>
      </c>
      <c r="B150" s="22" t="s">
        <v>213</v>
      </c>
      <c r="C150" s="4">
        <v>41.848651261000001</v>
      </c>
      <c r="D150" s="27" t="str">
        <f t="shared" si="24"/>
        <v>N/A</v>
      </c>
      <c r="E150" s="4">
        <v>36.496429102</v>
      </c>
      <c r="F150" s="27" t="str">
        <f t="shared" si="25"/>
        <v>N/A</v>
      </c>
      <c r="G150" s="4">
        <v>29.732871580000001</v>
      </c>
      <c r="H150" s="27" t="str">
        <f t="shared" si="26"/>
        <v>N/A</v>
      </c>
      <c r="I150" s="8">
        <v>-12.8</v>
      </c>
      <c r="J150" s="8">
        <v>-18.5</v>
      </c>
      <c r="K150" s="28" t="s">
        <v>734</v>
      </c>
      <c r="L150" s="105" t="str">
        <f t="shared" si="27"/>
        <v>Yes</v>
      </c>
    </row>
    <row r="151" spans="1:12" x14ac:dyDescent="0.2">
      <c r="A151" s="168" t="s">
        <v>476</v>
      </c>
      <c r="B151" s="22" t="s">
        <v>213</v>
      </c>
      <c r="C151" s="4">
        <v>41.104544164000004</v>
      </c>
      <c r="D151" s="27" t="str">
        <f t="shared" si="24"/>
        <v>N/A</v>
      </c>
      <c r="E151" s="4">
        <v>35.631108632</v>
      </c>
      <c r="F151" s="27" t="str">
        <f t="shared" si="25"/>
        <v>N/A</v>
      </c>
      <c r="G151" s="4">
        <v>14.282262795999999</v>
      </c>
      <c r="H151" s="27" t="str">
        <f t="shared" si="26"/>
        <v>N/A</v>
      </c>
      <c r="I151" s="8">
        <v>-13.3</v>
      </c>
      <c r="J151" s="8">
        <v>-59.9</v>
      </c>
      <c r="K151" s="28" t="s">
        <v>734</v>
      </c>
      <c r="L151" s="105" t="str">
        <f t="shared" si="27"/>
        <v>No</v>
      </c>
    </row>
    <row r="152" spans="1:12" x14ac:dyDescent="0.2">
      <c r="A152" s="168" t="s">
        <v>477</v>
      </c>
      <c r="B152" s="22" t="s">
        <v>213</v>
      </c>
      <c r="C152" s="4">
        <v>43.355132963000003</v>
      </c>
      <c r="D152" s="27" t="str">
        <f t="shared" si="24"/>
        <v>N/A</v>
      </c>
      <c r="E152" s="4">
        <v>38.759129262999998</v>
      </c>
      <c r="F152" s="27" t="str">
        <f t="shared" si="25"/>
        <v>N/A</v>
      </c>
      <c r="G152" s="4">
        <v>17.179155203000001</v>
      </c>
      <c r="H152" s="27" t="str">
        <f t="shared" si="26"/>
        <v>N/A</v>
      </c>
      <c r="I152" s="8">
        <v>-10.6</v>
      </c>
      <c r="J152" s="8">
        <v>-55.7</v>
      </c>
      <c r="K152" s="28" t="s">
        <v>734</v>
      </c>
      <c r="L152" s="105" t="str">
        <f t="shared" si="27"/>
        <v>No</v>
      </c>
    </row>
    <row r="153" spans="1:12" x14ac:dyDescent="0.2">
      <c r="A153" s="168" t="s">
        <v>117</v>
      </c>
      <c r="B153" s="22" t="s">
        <v>213</v>
      </c>
      <c r="C153" s="4">
        <v>72.688838421</v>
      </c>
      <c r="D153" s="27" t="str">
        <f t="shared" si="24"/>
        <v>N/A</v>
      </c>
      <c r="E153" s="4">
        <v>69.411831254000006</v>
      </c>
      <c r="F153" s="27" t="str">
        <f t="shared" si="25"/>
        <v>N/A</v>
      </c>
      <c r="G153" s="4">
        <v>62.865301658999996</v>
      </c>
      <c r="H153" s="27" t="str">
        <f t="shared" si="26"/>
        <v>N/A</v>
      </c>
      <c r="I153" s="8">
        <v>-4.51</v>
      </c>
      <c r="J153" s="8">
        <v>-9.43</v>
      </c>
      <c r="K153" s="28" t="s">
        <v>734</v>
      </c>
      <c r="L153" s="105" t="str">
        <f t="shared" si="27"/>
        <v>Yes</v>
      </c>
    </row>
    <row r="154" spans="1:12" x14ac:dyDescent="0.2">
      <c r="A154" s="168" t="s">
        <v>478</v>
      </c>
      <c r="B154" s="22" t="s">
        <v>213</v>
      </c>
      <c r="C154" s="4">
        <v>68.61479473</v>
      </c>
      <c r="D154" s="27" t="str">
        <f t="shared" si="24"/>
        <v>N/A</v>
      </c>
      <c r="E154" s="4">
        <v>65.211483740000006</v>
      </c>
      <c r="F154" s="27" t="str">
        <f t="shared" si="25"/>
        <v>N/A</v>
      </c>
      <c r="G154" s="4">
        <v>46.643426638999998</v>
      </c>
      <c r="H154" s="27" t="str">
        <f t="shared" si="26"/>
        <v>N/A</v>
      </c>
      <c r="I154" s="8">
        <v>-4.96</v>
      </c>
      <c r="J154" s="8">
        <v>-28.5</v>
      </c>
      <c r="K154" s="28" t="s">
        <v>734</v>
      </c>
      <c r="L154" s="105" t="str">
        <f t="shared" si="27"/>
        <v>Yes</v>
      </c>
    </row>
    <row r="155" spans="1:12" x14ac:dyDescent="0.2">
      <c r="A155" s="168" t="s">
        <v>479</v>
      </c>
      <c r="B155" s="22" t="s">
        <v>213</v>
      </c>
      <c r="C155" s="4">
        <v>79.305883707000007</v>
      </c>
      <c r="D155" s="27" t="str">
        <f t="shared" si="24"/>
        <v>N/A</v>
      </c>
      <c r="E155" s="4">
        <v>77.133943133000002</v>
      </c>
      <c r="F155" s="27" t="str">
        <f t="shared" si="25"/>
        <v>N/A</v>
      </c>
      <c r="G155" s="4">
        <v>48.818579057999997</v>
      </c>
      <c r="H155" s="27" t="str">
        <f t="shared" si="26"/>
        <v>N/A</v>
      </c>
      <c r="I155" s="8">
        <v>-2.74</v>
      </c>
      <c r="J155" s="8">
        <v>-36.700000000000003</v>
      </c>
      <c r="K155" s="28" t="s">
        <v>734</v>
      </c>
      <c r="L155" s="105" t="str">
        <f t="shared" si="27"/>
        <v>No</v>
      </c>
    </row>
    <row r="156" spans="1:12" x14ac:dyDescent="0.2">
      <c r="A156" s="168" t="s">
        <v>1453</v>
      </c>
      <c r="B156" s="22" t="s">
        <v>213</v>
      </c>
      <c r="C156" s="23">
        <v>3.0638029655999999</v>
      </c>
      <c r="D156" s="27" t="str">
        <f t="shared" si="24"/>
        <v>N/A</v>
      </c>
      <c r="E156" s="23">
        <v>3.0576701524000001</v>
      </c>
      <c r="F156" s="27" t="str">
        <f t="shared" si="25"/>
        <v>N/A</v>
      </c>
      <c r="G156" s="23">
        <v>1.2687381901999999</v>
      </c>
      <c r="H156" s="27" t="str">
        <f t="shared" si="26"/>
        <v>N/A</v>
      </c>
      <c r="I156" s="8">
        <v>-0.2</v>
      </c>
      <c r="J156" s="8">
        <v>-58.5</v>
      </c>
      <c r="K156" s="28" t="s">
        <v>734</v>
      </c>
      <c r="L156" s="105" t="str">
        <f t="shared" si="27"/>
        <v>No</v>
      </c>
    </row>
    <row r="157" spans="1:12" x14ac:dyDescent="0.2">
      <c r="A157" s="168" t="s">
        <v>1454</v>
      </c>
      <c r="B157" s="22" t="s">
        <v>213</v>
      </c>
      <c r="C157" s="23">
        <v>3.1051170055999999</v>
      </c>
      <c r="D157" s="27" t="str">
        <f t="shared" si="24"/>
        <v>N/A</v>
      </c>
      <c r="E157" s="23">
        <v>3.1593630315999999</v>
      </c>
      <c r="F157" s="27" t="str">
        <f t="shared" si="25"/>
        <v>N/A</v>
      </c>
      <c r="G157" s="23">
        <v>2.5080486846999999</v>
      </c>
      <c r="H157" s="27" t="str">
        <f t="shared" si="26"/>
        <v>N/A</v>
      </c>
      <c r="I157" s="8">
        <v>1.7470000000000001</v>
      </c>
      <c r="J157" s="8">
        <v>-20.6</v>
      </c>
      <c r="K157" s="28" t="s">
        <v>734</v>
      </c>
      <c r="L157" s="105" t="str">
        <f t="shared" si="27"/>
        <v>Yes</v>
      </c>
    </row>
    <row r="158" spans="1:12" x14ac:dyDescent="0.2">
      <c r="A158" s="168" t="s">
        <v>1455</v>
      </c>
      <c r="B158" s="22" t="s">
        <v>213</v>
      </c>
      <c r="C158" s="23">
        <v>3.0047344803999998</v>
      </c>
      <c r="D158" s="27" t="str">
        <f t="shared" si="24"/>
        <v>N/A</v>
      </c>
      <c r="E158" s="23">
        <v>2.9025478034000001</v>
      </c>
      <c r="F158" s="27" t="str">
        <f t="shared" si="25"/>
        <v>N/A</v>
      </c>
      <c r="G158" s="23">
        <v>2.8123652048999999</v>
      </c>
      <c r="H158" s="27" t="str">
        <f t="shared" si="26"/>
        <v>N/A</v>
      </c>
      <c r="I158" s="8">
        <v>-3.4</v>
      </c>
      <c r="J158" s="8">
        <v>-3.11</v>
      </c>
      <c r="K158" s="28" t="s">
        <v>734</v>
      </c>
      <c r="L158" s="105" t="str">
        <f t="shared" si="27"/>
        <v>Yes</v>
      </c>
    </row>
    <row r="159" spans="1:12" x14ac:dyDescent="0.2">
      <c r="A159" s="168" t="s">
        <v>1456</v>
      </c>
      <c r="B159" s="22" t="s">
        <v>213</v>
      </c>
      <c r="C159" s="23">
        <v>176.68088986000001</v>
      </c>
      <c r="D159" s="27" t="str">
        <f t="shared" si="24"/>
        <v>N/A</v>
      </c>
      <c r="E159" s="23">
        <v>175.98866831999999</v>
      </c>
      <c r="F159" s="27" t="str">
        <f t="shared" si="25"/>
        <v>N/A</v>
      </c>
      <c r="G159" s="23">
        <v>120.13920527000001</v>
      </c>
      <c r="H159" s="27" t="str">
        <f t="shared" si="26"/>
        <v>N/A</v>
      </c>
      <c r="I159" s="8">
        <v>-0.39200000000000002</v>
      </c>
      <c r="J159" s="8">
        <v>-31.7</v>
      </c>
      <c r="K159" s="28" t="s">
        <v>734</v>
      </c>
      <c r="L159" s="105" t="str">
        <f t="shared" si="27"/>
        <v>No</v>
      </c>
    </row>
    <row r="160" spans="1:12" x14ac:dyDescent="0.2">
      <c r="A160" s="168" t="s">
        <v>1457</v>
      </c>
      <c r="B160" s="22" t="s">
        <v>213</v>
      </c>
      <c r="C160" s="23">
        <v>185.61308971</v>
      </c>
      <c r="D160" s="27" t="str">
        <f t="shared" si="24"/>
        <v>N/A</v>
      </c>
      <c r="E160" s="23">
        <v>181.78581525999999</v>
      </c>
      <c r="F160" s="27" t="str">
        <f t="shared" si="25"/>
        <v>N/A</v>
      </c>
      <c r="G160" s="23">
        <v>59.589976553</v>
      </c>
      <c r="H160" s="27" t="str">
        <f t="shared" si="26"/>
        <v>N/A</v>
      </c>
      <c r="I160" s="8">
        <v>-2.06</v>
      </c>
      <c r="J160" s="8">
        <v>-67.2</v>
      </c>
      <c r="K160" s="28" t="s">
        <v>734</v>
      </c>
      <c r="L160" s="105" t="str">
        <f t="shared" si="27"/>
        <v>No</v>
      </c>
    </row>
    <row r="161" spans="1:12" x14ac:dyDescent="0.2">
      <c r="A161" s="168" t="s">
        <v>1458</v>
      </c>
      <c r="B161" s="22" t="s">
        <v>213</v>
      </c>
      <c r="C161" s="23">
        <v>152.77721192000001</v>
      </c>
      <c r="D161" s="27" t="str">
        <f t="shared" si="24"/>
        <v>N/A</v>
      </c>
      <c r="E161" s="23">
        <v>161.11154255</v>
      </c>
      <c r="F161" s="27" t="str">
        <f t="shared" si="25"/>
        <v>N/A</v>
      </c>
      <c r="G161" s="23">
        <v>48.264122137000001</v>
      </c>
      <c r="H161" s="27" t="str">
        <f t="shared" si="26"/>
        <v>N/A</v>
      </c>
      <c r="I161" s="8">
        <v>5.4550000000000001</v>
      </c>
      <c r="J161" s="8">
        <v>-70</v>
      </c>
      <c r="K161" s="28" t="s">
        <v>734</v>
      </c>
      <c r="L161" s="105" t="str">
        <f t="shared" si="27"/>
        <v>No</v>
      </c>
    </row>
    <row r="162" spans="1:12" x14ac:dyDescent="0.2">
      <c r="A162" s="168" t="s">
        <v>1591</v>
      </c>
      <c r="B162" s="22" t="s">
        <v>213</v>
      </c>
      <c r="C162" s="23">
        <v>11</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v>50</v>
      </c>
      <c r="J162" s="8">
        <v>-33.299999999999997</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21</v>
      </c>
      <c r="F163" s="27" t="str">
        <f t="shared" si="29"/>
        <v>N/A</v>
      </c>
      <c r="G163" s="23">
        <v>11</v>
      </c>
      <c r="H163" s="27" t="str">
        <f t="shared" si="30"/>
        <v>N/A</v>
      </c>
      <c r="I163" s="8">
        <v>162.5</v>
      </c>
      <c r="J163" s="8">
        <v>-57.1</v>
      </c>
      <c r="K163" s="10" t="s">
        <v>213</v>
      </c>
      <c r="L163" s="105" t="str">
        <f t="shared" si="31"/>
        <v>N/A</v>
      </c>
    </row>
    <row r="164" spans="1:12" ht="25.5" x14ac:dyDescent="0.2">
      <c r="A164" s="168" t="s">
        <v>1592</v>
      </c>
      <c r="B164" s="22" t="s">
        <v>213</v>
      </c>
      <c r="C164" s="23">
        <v>11</v>
      </c>
      <c r="D164" s="27" t="str">
        <f t="shared" si="28"/>
        <v>N/A</v>
      </c>
      <c r="E164" s="23">
        <v>11</v>
      </c>
      <c r="F164" s="27" t="str">
        <f t="shared" si="29"/>
        <v>N/A</v>
      </c>
      <c r="G164" s="23">
        <v>11</v>
      </c>
      <c r="H164" s="27" t="str">
        <f t="shared" si="30"/>
        <v>N/A</v>
      </c>
      <c r="I164" s="8">
        <v>20</v>
      </c>
      <c r="J164" s="8">
        <v>0</v>
      </c>
      <c r="K164" s="10" t="s">
        <v>213</v>
      </c>
      <c r="L164" s="105" t="str">
        <f t="shared" si="31"/>
        <v>N/A</v>
      </c>
    </row>
    <row r="165" spans="1:12" ht="25.5" x14ac:dyDescent="0.2">
      <c r="A165" s="168" t="s">
        <v>1459</v>
      </c>
      <c r="B165" s="22" t="s">
        <v>213</v>
      </c>
      <c r="C165" s="23">
        <v>713</v>
      </c>
      <c r="D165" s="27" t="str">
        <f t="shared" si="28"/>
        <v>N/A</v>
      </c>
      <c r="E165" s="23">
        <v>463</v>
      </c>
      <c r="F165" s="27" t="str">
        <f t="shared" si="29"/>
        <v>N/A</v>
      </c>
      <c r="G165" s="23">
        <v>392</v>
      </c>
      <c r="H165" s="27" t="str">
        <f t="shared" si="30"/>
        <v>N/A</v>
      </c>
      <c r="I165" s="8">
        <v>-35.1</v>
      </c>
      <c r="J165" s="8">
        <v>-15.3</v>
      </c>
      <c r="K165" s="10" t="s">
        <v>213</v>
      </c>
      <c r="L165" s="105" t="str">
        <f t="shared" si="31"/>
        <v>N/A</v>
      </c>
    </row>
    <row r="166" spans="1:12" x14ac:dyDescent="0.2">
      <c r="A166" s="168" t="s">
        <v>1593</v>
      </c>
      <c r="B166" s="22" t="s">
        <v>213</v>
      </c>
      <c r="C166" s="23">
        <v>11</v>
      </c>
      <c r="D166" s="27" t="str">
        <f t="shared" si="28"/>
        <v>N/A</v>
      </c>
      <c r="E166" s="23">
        <v>11</v>
      </c>
      <c r="F166" s="27" t="str">
        <f t="shared" si="29"/>
        <v>N/A</v>
      </c>
      <c r="G166" s="23">
        <v>11</v>
      </c>
      <c r="H166" s="27" t="str">
        <f t="shared" si="30"/>
        <v>N/A</v>
      </c>
      <c r="I166" s="8">
        <v>200</v>
      </c>
      <c r="J166" s="8">
        <v>266.7</v>
      </c>
      <c r="K166" s="10" t="s">
        <v>213</v>
      </c>
      <c r="L166" s="105" t="str">
        <f t="shared" si="31"/>
        <v>N/A</v>
      </c>
    </row>
    <row r="167" spans="1:12" x14ac:dyDescent="0.2">
      <c r="A167" s="168" t="s">
        <v>1594</v>
      </c>
      <c r="B167" s="22" t="s">
        <v>213</v>
      </c>
      <c r="C167" s="23">
        <v>87</v>
      </c>
      <c r="D167" s="27" t="str">
        <f t="shared" si="28"/>
        <v>N/A</v>
      </c>
      <c r="E167" s="23">
        <v>108</v>
      </c>
      <c r="F167" s="27" t="str">
        <f t="shared" si="29"/>
        <v>N/A</v>
      </c>
      <c r="G167" s="23">
        <v>75</v>
      </c>
      <c r="H167" s="27" t="str">
        <f t="shared" si="30"/>
        <v>N/A</v>
      </c>
      <c r="I167" s="8">
        <v>24.14</v>
      </c>
      <c r="J167" s="8">
        <v>-30.6</v>
      </c>
      <c r="K167" s="10" t="s">
        <v>213</v>
      </c>
      <c r="L167" s="105" t="str">
        <f t="shared" si="31"/>
        <v>N/A</v>
      </c>
    </row>
    <row r="168" spans="1:12" x14ac:dyDescent="0.2">
      <c r="A168" s="168" t="s">
        <v>125</v>
      </c>
      <c r="B168" s="22" t="s">
        <v>213</v>
      </c>
      <c r="C168" s="29">
        <v>3072278</v>
      </c>
      <c r="D168" s="27" t="str">
        <f t="shared" si="28"/>
        <v>N/A</v>
      </c>
      <c r="E168" s="29">
        <v>2938691</v>
      </c>
      <c r="F168" s="27" t="str">
        <f t="shared" si="29"/>
        <v>N/A</v>
      </c>
      <c r="G168" s="29">
        <v>1902092</v>
      </c>
      <c r="H168" s="27" t="str">
        <f t="shared" si="30"/>
        <v>N/A</v>
      </c>
      <c r="I168" s="8">
        <v>-4.3499999999999996</v>
      </c>
      <c r="J168" s="8">
        <v>-35.299999999999997</v>
      </c>
      <c r="K168" s="10" t="s">
        <v>213</v>
      </c>
      <c r="L168" s="105" t="str">
        <f t="shared" si="31"/>
        <v>N/A</v>
      </c>
    </row>
    <row r="169" spans="1:12" x14ac:dyDescent="0.2">
      <c r="A169" s="168" t="s">
        <v>1595</v>
      </c>
      <c r="B169" s="22" t="s">
        <v>213</v>
      </c>
      <c r="C169" s="29">
        <v>791692</v>
      </c>
      <c r="D169" s="27" t="str">
        <f t="shared" si="28"/>
        <v>N/A</v>
      </c>
      <c r="E169" s="29">
        <v>768598</v>
      </c>
      <c r="F169" s="27" t="str">
        <f t="shared" si="29"/>
        <v>N/A</v>
      </c>
      <c r="G169" s="29">
        <v>780942</v>
      </c>
      <c r="H169" s="27" t="str">
        <f t="shared" si="30"/>
        <v>N/A</v>
      </c>
      <c r="I169" s="8">
        <v>-2.92</v>
      </c>
      <c r="J169" s="8">
        <v>1.6060000000000001</v>
      </c>
      <c r="K169" s="10" t="s">
        <v>213</v>
      </c>
      <c r="L169" s="105" t="str">
        <f t="shared" si="31"/>
        <v>N/A</v>
      </c>
    </row>
    <row r="170" spans="1:12" x14ac:dyDescent="0.2">
      <c r="A170" s="168" t="s">
        <v>1352</v>
      </c>
      <c r="B170" s="22" t="s">
        <v>213</v>
      </c>
      <c r="C170" s="29">
        <v>400204</v>
      </c>
      <c r="D170" s="27" t="str">
        <f t="shared" si="28"/>
        <v>N/A</v>
      </c>
      <c r="E170" s="29">
        <v>722456</v>
      </c>
      <c r="F170" s="27" t="str">
        <f t="shared" si="29"/>
        <v>N/A</v>
      </c>
      <c r="G170" s="29">
        <v>433554</v>
      </c>
      <c r="H170" s="27" t="str">
        <f t="shared" si="30"/>
        <v>N/A</v>
      </c>
      <c r="I170" s="8">
        <v>80.52</v>
      </c>
      <c r="J170" s="8">
        <v>-40</v>
      </c>
      <c r="K170" s="10" t="s">
        <v>213</v>
      </c>
      <c r="L170" s="105" t="str">
        <f t="shared" si="31"/>
        <v>N/A</v>
      </c>
    </row>
    <row r="171" spans="1:12" x14ac:dyDescent="0.2">
      <c r="A171" s="168" t="s">
        <v>1589</v>
      </c>
      <c r="B171" s="22" t="s">
        <v>213</v>
      </c>
      <c r="C171" s="29">
        <v>226442</v>
      </c>
      <c r="D171" s="27" t="str">
        <f t="shared" si="28"/>
        <v>N/A</v>
      </c>
      <c r="E171" s="29">
        <v>536200</v>
      </c>
      <c r="F171" s="27" t="str">
        <f t="shared" si="29"/>
        <v>N/A</v>
      </c>
      <c r="G171" s="29">
        <v>468844</v>
      </c>
      <c r="H171" s="27" t="str">
        <f t="shared" si="30"/>
        <v>N/A</v>
      </c>
      <c r="I171" s="8">
        <v>136.80000000000001</v>
      </c>
      <c r="J171" s="8">
        <v>-12.6</v>
      </c>
      <c r="K171" s="10" t="s">
        <v>213</v>
      </c>
      <c r="L171" s="105" t="str">
        <f t="shared" si="31"/>
        <v>N/A</v>
      </c>
    </row>
    <row r="172" spans="1:12" x14ac:dyDescent="0.2">
      <c r="A172" s="168" t="s">
        <v>1590</v>
      </c>
      <c r="B172" s="22" t="s">
        <v>213</v>
      </c>
      <c r="C172" s="29">
        <v>3058894</v>
      </c>
      <c r="D172" s="27" t="str">
        <f t="shared" si="28"/>
        <v>N/A</v>
      </c>
      <c r="E172" s="29">
        <v>2906071</v>
      </c>
      <c r="F172" s="27" t="str">
        <f t="shared" si="29"/>
        <v>N/A</v>
      </c>
      <c r="G172" s="29">
        <v>1869804</v>
      </c>
      <c r="H172" s="27" t="str">
        <f t="shared" si="30"/>
        <v>N/A</v>
      </c>
      <c r="I172" s="8">
        <v>-5</v>
      </c>
      <c r="J172" s="8">
        <v>-35.700000000000003</v>
      </c>
      <c r="K172" s="10" t="s">
        <v>213</v>
      </c>
      <c r="L172" s="105" t="str">
        <f t="shared" si="31"/>
        <v>N/A</v>
      </c>
    </row>
    <row r="173" spans="1:12" ht="25.5" x14ac:dyDescent="0.2">
      <c r="A173" s="168" t="s">
        <v>1353</v>
      </c>
      <c r="B173" s="22" t="s">
        <v>213</v>
      </c>
      <c r="C173" s="29">
        <v>314538</v>
      </c>
      <c r="D173" s="27" t="str">
        <f t="shared" ref="D173:D187" si="32">IF($B173="N/A","N/A",IF(C173&gt;10,"No",IF(C173&lt;-10,"No","Yes")))</f>
        <v>N/A</v>
      </c>
      <c r="E173" s="29">
        <v>248364</v>
      </c>
      <c r="F173" s="27" t="str">
        <f t="shared" ref="F173:F187" si="33">IF($B173="N/A","N/A",IF(E173&gt;10,"No",IF(E173&lt;-10,"No","Yes")))</f>
        <v>N/A</v>
      </c>
      <c r="G173" s="29">
        <v>164817</v>
      </c>
      <c r="H173" s="27" t="str">
        <f t="shared" ref="H173:H187" si="34">IF($B173="N/A","N/A",IF(G173&gt;10,"No",IF(G173&lt;-10,"No","Yes")))</f>
        <v>N/A</v>
      </c>
      <c r="I173" s="8">
        <v>-21</v>
      </c>
      <c r="J173" s="8">
        <v>-33.6</v>
      </c>
      <c r="K173" s="28" t="s">
        <v>734</v>
      </c>
      <c r="L173" s="105" t="str">
        <f t="shared" ref="L173:L187" si="35">IF(J173="Div by 0", "N/A", IF(K173="N/A","N/A", IF(J173&gt;VALUE(MID(K173,1,2)), "No", IF(J173&lt;-1*VALUE(MID(K173,1,2)), "No", "Yes"))))</f>
        <v>No</v>
      </c>
    </row>
    <row r="174" spans="1:12" x14ac:dyDescent="0.2">
      <c r="A174" s="168" t="s">
        <v>646</v>
      </c>
      <c r="B174" s="22" t="s">
        <v>213</v>
      </c>
      <c r="C174" s="23">
        <v>3230</v>
      </c>
      <c r="D174" s="27" t="str">
        <f t="shared" si="32"/>
        <v>N/A</v>
      </c>
      <c r="E174" s="23">
        <v>1767</v>
      </c>
      <c r="F174" s="27" t="str">
        <f t="shared" si="33"/>
        <v>N/A</v>
      </c>
      <c r="G174" s="23">
        <v>1218</v>
      </c>
      <c r="H174" s="27" t="str">
        <f t="shared" si="34"/>
        <v>N/A</v>
      </c>
      <c r="I174" s="8">
        <v>-45.3</v>
      </c>
      <c r="J174" s="8">
        <v>-31.1</v>
      </c>
      <c r="K174" s="28" t="s">
        <v>734</v>
      </c>
      <c r="L174" s="105" t="str">
        <f t="shared" si="35"/>
        <v>No</v>
      </c>
    </row>
    <row r="175" spans="1:12" ht="25.5" x14ac:dyDescent="0.2">
      <c r="A175" s="168" t="s">
        <v>1354</v>
      </c>
      <c r="B175" s="22" t="s">
        <v>213</v>
      </c>
      <c r="C175" s="29">
        <v>97.380185759</v>
      </c>
      <c r="D175" s="27" t="str">
        <f t="shared" si="32"/>
        <v>N/A</v>
      </c>
      <c r="E175" s="29">
        <v>140.55687606000001</v>
      </c>
      <c r="F175" s="27" t="str">
        <f t="shared" si="33"/>
        <v>N/A</v>
      </c>
      <c r="G175" s="29">
        <v>135.31773398999999</v>
      </c>
      <c r="H175" s="27" t="str">
        <f t="shared" si="34"/>
        <v>N/A</v>
      </c>
      <c r="I175" s="8">
        <v>44.34</v>
      </c>
      <c r="J175" s="8">
        <v>-3.73</v>
      </c>
      <c r="K175" s="28" t="s">
        <v>734</v>
      </c>
      <c r="L175" s="105" t="str">
        <f t="shared" si="35"/>
        <v>Yes</v>
      </c>
    </row>
    <row r="176" spans="1:12" ht="25.5" x14ac:dyDescent="0.2">
      <c r="A176" s="168" t="s">
        <v>1355</v>
      </c>
      <c r="B176" s="22" t="s">
        <v>213</v>
      </c>
      <c r="C176" s="29">
        <v>10522899</v>
      </c>
      <c r="D176" s="27" t="str">
        <f t="shared" si="32"/>
        <v>N/A</v>
      </c>
      <c r="E176" s="29">
        <v>11788123</v>
      </c>
      <c r="F176" s="27" t="str">
        <f t="shared" si="33"/>
        <v>N/A</v>
      </c>
      <c r="G176" s="29">
        <v>11511977</v>
      </c>
      <c r="H176" s="27" t="str">
        <f t="shared" si="34"/>
        <v>N/A</v>
      </c>
      <c r="I176" s="8">
        <v>12.02</v>
      </c>
      <c r="J176" s="8">
        <v>-2.34</v>
      </c>
      <c r="K176" s="28" t="s">
        <v>734</v>
      </c>
      <c r="L176" s="105" t="str">
        <f t="shared" si="35"/>
        <v>Yes</v>
      </c>
    </row>
    <row r="177" spans="1:12" x14ac:dyDescent="0.2">
      <c r="A177" s="168" t="s">
        <v>513</v>
      </c>
      <c r="B177" s="22" t="s">
        <v>213</v>
      </c>
      <c r="C177" s="23">
        <v>30997</v>
      </c>
      <c r="D177" s="27" t="str">
        <f t="shared" si="32"/>
        <v>N/A</v>
      </c>
      <c r="E177" s="23">
        <v>30191</v>
      </c>
      <c r="F177" s="27" t="str">
        <f t="shared" si="33"/>
        <v>N/A</v>
      </c>
      <c r="G177" s="23">
        <v>28962</v>
      </c>
      <c r="H177" s="27" t="str">
        <f t="shared" si="34"/>
        <v>N/A</v>
      </c>
      <c r="I177" s="8">
        <v>-2.6</v>
      </c>
      <c r="J177" s="8">
        <v>-4.07</v>
      </c>
      <c r="K177" s="28" t="s">
        <v>734</v>
      </c>
      <c r="L177" s="105" t="str">
        <f t="shared" si="35"/>
        <v>Yes</v>
      </c>
    </row>
    <row r="178" spans="1:12" ht="25.5" x14ac:dyDescent="0.2">
      <c r="A178" s="168" t="s">
        <v>1356</v>
      </c>
      <c r="B178" s="22" t="s">
        <v>213</v>
      </c>
      <c r="C178" s="29">
        <v>339.48120785999998</v>
      </c>
      <c r="D178" s="27" t="str">
        <f t="shared" si="32"/>
        <v>N/A</v>
      </c>
      <c r="E178" s="29">
        <v>390.45155841000002</v>
      </c>
      <c r="F178" s="27" t="str">
        <f t="shared" si="33"/>
        <v>N/A</v>
      </c>
      <c r="G178" s="29">
        <v>397.48556730000001</v>
      </c>
      <c r="H178" s="27" t="str">
        <f t="shared" si="34"/>
        <v>N/A</v>
      </c>
      <c r="I178" s="8">
        <v>15.01</v>
      </c>
      <c r="J178" s="8">
        <v>1.802</v>
      </c>
      <c r="K178" s="28" t="s">
        <v>734</v>
      </c>
      <c r="L178" s="105" t="str">
        <f t="shared" si="35"/>
        <v>Yes</v>
      </c>
    </row>
    <row r="179" spans="1:12" ht="25.5" x14ac:dyDescent="0.2">
      <c r="A179" s="168" t="s">
        <v>1357</v>
      </c>
      <c r="B179" s="22" t="s">
        <v>213</v>
      </c>
      <c r="C179" s="29">
        <v>43996510</v>
      </c>
      <c r="D179" s="27" t="str">
        <f t="shared" si="32"/>
        <v>N/A</v>
      </c>
      <c r="E179" s="29">
        <v>47962079</v>
      </c>
      <c r="F179" s="27" t="str">
        <f t="shared" si="33"/>
        <v>N/A</v>
      </c>
      <c r="G179" s="29">
        <v>35217378</v>
      </c>
      <c r="H179" s="27" t="str">
        <f t="shared" si="34"/>
        <v>N/A</v>
      </c>
      <c r="I179" s="8">
        <v>9.0129999999999999</v>
      </c>
      <c r="J179" s="8">
        <v>-26.6</v>
      </c>
      <c r="K179" s="28" t="s">
        <v>734</v>
      </c>
      <c r="L179" s="105" t="str">
        <f t="shared" si="35"/>
        <v>Yes</v>
      </c>
    </row>
    <row r="180" spans="1:12" x14ac:dyDescent="0.2">
      <c r="A180" s="168" t="s">
        <v>514</v>
      </c>
      <c r="B180" s="22" t="s">
        <v>213</v>
      </c>
      <c r="C180" s="23">
        <v>100083</v>
      </c>
      <c r="D180" s="27" t="str">
        <f t="shared" si="32"/>
        <v>N/A</v>
      </c>
      <c r="E180" s="23">
        <v>87041</v>
      </c>
      <c r="F180" s="27" t="str">
        <f t="shared" si="33"/>
        <v>N/A</v>
      </c>
      <c r="G180" s="23">
        <v>64012</v>
      </c>
      <c r="H180" s="27" t="str">
        <f t="shared" si="34"/>
        <v>N/A</v>
      </c>
      <c r="I180" s="8">
        <v>-13</v>
      </c>
      <c r="J180" s="8">
        <v>-26.5</v>
      </c>
      <c r="K180" s="28" t="s">
        <v>734</v>
      </c>
      <c r="L180" s="105" t="str">
        <f t="shared" si="35"/>
        <v>Yes</v>
      </c>
    </row>
    <row r="181" spans="1:12" ht="25.5" x14ac:dyDescent="0.2">
      <c r="A181" s="168" t="s">
        <v>1358</v>
      </c>
      <c r="B181" s="22" t="s">
        <v>213</v>
      </c>
      <c r="C181" s="29">
        <v>439.60023181000003</v>
      </c>
      <c r="D181" s="27" t="str">
        <f t="shared" si="32"/>
        <v>N/A</v>
      </c>
      <c r="E181" s="29">
        <v>551.02858422999998</v>
      </c>
      <c r="F181" s="27" t="str">
        <f t="shared" si="33"/>
        <v>N/A</v>
      </c>
      <c r="G181" s="29">
        <v>550.16837468000006</v>
      </c>
      <c r="H181" s="27" t="str">
        <f t="shared" si="34"/>
        <v>N/A</v>
      </c>
      <c r="I181" s="8">
        <v>25.35</v>
      </c>
      <c r="J181" s="8">
        <v>-0.156</v>
      </c>
      <c r="K181" s="28" t="s">
        <v>734</v>
      </c>
      <c r="L181" s="105" t="str">
        <f t="shared" si="35"/>
        <v>Yes</v>
      </c>
    </row>
    <row r="182" spans="1:12" ht="25.5" x14ac:dyDescent="0.2">
      <c r="A182" s="168" t="s">
        <v>1359</v>
      </c>
      <c r="B182" s="22" t="s">
        <v>213</v>
      </c>
      <c r="C182" s="29">
        <v>2788138</v>
      </c>
      <c r="D182" s="27" t="str">
        <f t="shared" si="32"/>
        <v>N/A</v>
      </c>
      <c r="E182" s="29">
        <v>7327439</v>
      </c>
      <c r="F182" s="27" t="str">
        <f t="shared" si="33"/>
        <v>N/A</v>
      </c>
      <c r="G182" s="29">
        <v>11092416</v>
      </c>
      <c r="H182" s="27" t="str">
        <f t="shared" si="34"/>
        <v>N/A</v>
      </c>
      <c r="I182" s="8">
        <v>162.80000000000001</v>
      </c>
      <c r="J182" s="8">
        <v>51.38</v>
      </c>
      <c r="K182" s="28" t="s">
        <v>734</v>
      </c>
      <c r="L182" s="105" t="str">
        <f t="shared" si="35"/>
        <v>No</v>
      </c>
    </row>
    <row r="183" spans="1:12" x14ac:dyDescent="0.2">
      <c r="A183" s="168" t="s">
        <v>515</v>
      </c>
      <c r="B183" s="22" t="s">
        <v>213</v>
      </c>
      <c r="C183" s="23">
        <v>5217</v>
      </c>
      <c r="D183" s="27" t="str">
        <f t="shared" si="32"/>
        <v>N/A</v>
      </c>
      <c r="E183" s="23">
        <v>6812</v>
      </c>
      <c r="F183" s="27" t="str">
        <f t="shared" si="33"/>
        <v>N/A</v>
      </c>
      <c r="G183" s="23">
        <v>6645</v>
      </c>
      <c r="H183" s="27" t="str">
        <f t="shared" si="34"/>
        <v>N/A</v>
      </c>
      <c r="I183" s="8">
        <v>30.57</v>
      </c>
      <c r="J183" s="8">
        <v>-2.4500000000000002</v>
      </c>
      <c r="K183" s="28" t="s">
        <v>734</v>
      </c>
      <c r="L183" s="105" t="str">
        <f t="shared" si="35"/>
        <v>Yes</v>
      </c>
    </row>
    <row r="184" spans="1:12" ht="25.5" x14ac:dyDescent="0.2">
      <c r="A184" s="168" t="s">
        <v>1360</v>
      </c>
      <c r="B184" s="22" t="s">
        <v>213</v>
      </c>
      <c r="C184" s="29">
        <v>534.43319915999996</v>
      </c>
      <c r="D184" s="27" t="str">
        <f t="shared" si="32"/>
        <v>N/A</v>
      </c>
      <c r="E184" s="29">
        <v>1075.6663241000001</v>
      </c>
      <c r="F184" s="27" t="str">
        <f t="shared" si="33"/>
        <v>N/A</v>
      </c>
      <c r="G184" s="29">
        <v>1669.2875847</v>
      </c>
      <c r="H184" s="27" t="str">
        <f t="shared" si="34"/>
        <v>N/A</v>
      </c>
      <c r="I184" s="8">
        <v>101.3</v>
      </c>
      <c r="J184" s="8">
        <v>55.19</v>
      </c>
      <c r="K184" s="28" t="s">
        <v>734</v>
      </c>
      <c r="L184" s="105" t="str">
        <f t="shared" si="35"/>
        <v>No</v>
      </c>
    </row>
    <row r="185" spans="1:12" ht="25.5" x14ac:dyDescent="0.2">
      <c r="A185" s="168" t="s">
        <v>1361</v>
      </c>
      <c r="B185" s="22" t="s">
        <v>213</v>
      </c>
      <c r="C185" s="29">
        <v>701747498</v>
      </c>
      <c r="D185" s="27" t="str">
        <f t="shared" si="32"/>
        <v>N/A</v>
      </c>
      <c r="E185" s="29">
        <v>623357969</v>
      </c>
      <c r="F185" s="27" t="str">
        <f t="shared" si="33"/>
        <v>N/A</v>
      </c>
      <c r="G185" s="29">
        <v>394216719</v>
      </c>
      <c r="H185" s="27" t="str">
        <f t="shared" si="34"/>
        <v>N/A</v>
      </c>
      <c r="I185" s="8">
        <v>-11.2</v>
      </c>
      <c r="J185" s="8">
        <v>-36.799999999999997</v>
      </c>
      <c r="K185" s="28" t="s">
        <v>734</v>
      </c>
      <c r="L185" s="105" t="str">
        <f t="shared" si="35"/>
        <v>No</v>
      </c>
    </row>
    <row r="186" spans="1:12" ht="25.5" x14ac:dyDescent="0.2">
      <c r="A186" s="168" t="s">
        <v>516</v>
      </c>
      <c r="B186" s="22" t="s">
        <v>213</v>
      </c>
      <c r="C186" s="23">
        <v>29846</v>
      </c>
      <c r="D186" s="27" t="str">
        <f t="shared" si="32"/>
        <v>N/A</v>
      </c>
      <c r="E186" s="23">
        <v>24195</v>
      </c>
      <c r="F186" s="27" t="str">
        <f t="shared" si="33"/>
        <v>N/A</v>
      </c>
      <c r="G186" s="23">
        <v>14536</v>
      </c>
      <c r="H186" s="27" t="str">
        <f t="shared" si="34"/>
        <v>N/A</v>
      </c>
      <c r="I186" s="8">
        <v>-18.899999999999999</v>
      </c>
      <c r="J186" s="8">
        <v>-39.9</v>
      </c>
      <c r="K186" s="28" t="s">
        <v>734</v>
      </c>
      <c r="L186" s="105" t="str">
        <f t="shared" si="35"/>
        <v>No</v>
      </c>
    </row>
    <row r="187" spans="1:12" ht="25.5" x14ac:dyDescent="0.2">
      <c r="A187" s="168" t="s">
        <v>1362</v>
      </c>
      <c r="B187" s="22" t="s">
        <v>213</v>
      </c>
      <c r="C187" s="29">
        <v>23512.279634999999</v>
      </c>
      <c r="D187" s="27" t="str">
        <f t="shared" si="32"/>
        <v>N/A</v>
      </c>
      <c r="E187" s="29">
        <v>25763.916883999998</v>
      </c>
      <c r="F187" s="27" t="str">
        <f t="shared" si="33"/>
        <v>N/A</v>
      </c>
      <c r="G187" s="29">
        <v>27120.027449000001</v>
      </c>
      <c r="H187" s="27" t="str">
        <f t="shared" si="34"/>
        <v>N/A</v>
      </c>
      <c r="I187" s="8">
        <v>9.5760000000000005</v>
      </c>
      <c r="J187" s="8">
        <v>5.2640000000000002</v>
      </c>
      <c r="K187" s="28" t="s">
        <v>734</v>
      </c>
      <c r="L187" s="105" t="str">
        <f t="shared" si="35"/>
        <v>Yes</v>
      </c>
    </row>
    <row r="188" spans="1:12" x14ac:dyDescent="0.2">
      <c r="A188" s="137" t="s">
        <v>1363</v>
      </c>
      <c r="B188" s="22" t="s">
        <v>213</v>
      </c>
      <c r="C188" s="29">
        <v>3198890804</v>
      </c>
      <c r="D188" s="27" t="str">
        <f t="shared" ref="D188:D203" si="36">IF($B188="N/A","N/A",IF(C188&gt;10,"No",IF(C188&lt;-10,"No","Yes")))</f>
        <v>N/A</v>
      </c>
      <c r="E188" s="29">
        <v>2520141911</v>
      </c>
      <c r="F188" s="27" t="str">
        <f t="shared" ref="F188:F203" si="37">IF($B188="N/A","N/A",IF(E188&gt;10,"No",IF(E188&lt;-10,"No","Yes")))</f>
        <v>N/A</v>
      </c>
      <c r="G188" s="29">
        <v>1456525298</v>
      </c>
      <c r="H188" s="27" t="str">
        <f t="shared" ref="H188:H203" si="38">IF($B188="N/A","N/A",IF(G188&gt;10,"No",IF(G188&lt;-10,"No","Yes")))</f>
        <v>N/A</v>
      </c>
      <c r="I188" s="8">
        <v>-21.2</v>
      </c>
      <c r="J188" s="8">
        <v>-42.2</v>
      </c>
      <c r="K188" s="28" t="s">
        <v>734</v>
      </c>
      <c r="L188" s="105" t="str">
        <f t="shared" ref="L188:L203" si="39">IF(J188="Div by 0", "N/A", IF(K188="N/A","N/A", IF(J188&gt;VALUE(MID(K188,1,2)), "No", IF(J188&lt;-1*VALUE(MID(K188,1,2)), "No", "Yes"))))</f>
        <v>No</v>
      </c>
    </row>
    <row r="189" spans="1:12" x14ac:dyDescent="0.2">
      <c r="A189" s="137" t="s">
        <v>1460</v>
      </c>
      <c r="B189" s="22" t="s">
        <v>213</v>
      </c>
      <c r="C189" s="23">
        <v>269815</v>
      </c>
      <c r="D189" s="27" t="str">
        <f t="shared" si="36"/>
        <v>N/A</v>
      </c>
      <c r="E189" s="23">
        <v>203172</v>
      </c>
      <c r="F189" s="27" t="str">
        <f t="shared" si="37"/>
        <v>N/A</v>
      </c>
      <c r="G189" s="23">
        <v>105450</v>
      </c>
      <c r="H189" s="27" t="str">
        <f t="shared" si="38"/>
        <v>N/A</v>
      </c>
      <c r="I189" s="8">
        <v>-24.7</v>
      </c>
      <c r="J189" s="8">
        <v>-48.1</v>
      </c>
      <c r="K189" s="28" t="s">
        <v>734</v>
      </c>
      <c r="L189" s="105" t="str">
        <f t="shared" si="39"/>
        <v>No</v>
      </c>
    </row>
    <row r="190" spans="1:12" x14ac:dyDescent="0.2">
      <c r="A190" s="137" t="s">
        <v>1461</v>
      </c>
      <c r="B190" s="22" t="s">
        <v>213</v>
      </c>
      <c r="C190" s="29">
        <v>11855.867183</v>
      </c>
      <c r="D190" s="27" t="str">
        <f t="shared" si="36"/>
        <v>N/A</v>
      </c>
      <c r="E190" s="29">
        <v>12403.982394000001</v>
      </c>
      <c r="F190" s="27" t="str">
        <f t="shared" si="37"/>
        <v>N/A</v>
      </c>
      <c r="G190" s="29">
        <v>13812.473190999999</v>
      </c>
      <c r="H190" s="27" t="str">
        <f t="shared" si="38"/>
        <v>N/A</v>
      </c>
      <c r="I190" s="8">
        <v>4.6230000000000002</v>
      </c>
      <c r="J190" s="8">
        <v>11.36</v>
      </c>
      <c r="K190" s="28" t="s">
        <v>734</v>
      </c>
      <c r="L190" s="105" t="str">
        <f t="shared" si="39"/>
        <v>Yes</v>
      </c>
    </row>
    <row r="191" spans="1:12" x14ac:dyDescent="0.2">
      <c r="A191" s="137" t="s">
        <v>1462</v>
      </c>
      <c r="B191" s="22" t="s">
        <v>213</v>
      </c>
      <c r="C191" s="29">
        <v>9636.2743274999993</v>
      </c>
      <c r="D191" s="27" t="str">
        <f t="shared" si="36"/>
        <v>N/A</v>
      </c>
      <c r="E191" s="29">
        <v>9856.0355811999998</v>
      </c>
      <c r="F191" s="27" t="str">
        <f t="shared" si="37"/>
        <v>N/A</v>
      </c>
      <c r="G191" s="29">
        <v>4897.7466301000004</v>
      </c>
      <c r="H191" s="27" t="str">
        <f t="shared" si="38"/>
        <v>N/A</v>
      </c>
      <c r="I191" s="8">
        <v>2.2810000000000001</v>
      </c>
      <c r="J191" s="8">
        <v>-50.3</v>
      </c>
      <c r="K191" s="28" t="s">
        <v>734</v>
      </c>
      <c r="L191" s="105" t="str">
        <f t="shared" si="39"/>
        <v>No</v>
      </c>
    </row>
    <row r="192" spans="1:12" x14ac:dyDescent="0.2">
      <c r="A192" s="137" t="s">
        <v>1463</v>
      </c>
      <c r="B192" s="22" t="s">
        <v>213</v>
      </c>
      <c r="C192" s="29">
        <v>14668.816854999999</v>
      </c>
      <c r="D192" s="27" t="str">
        <f t="shared" si="36"/>
        <v>N/A</v>
      </c>
      <c r="E192" s="29">
        <v>15799.167753</v>
      </c>
      <c r="F192" s="27" t="str">
        <f t="shared" si="37"/>
        <v>N/A</v>
      </c>
      <c r="G192" s="29">
        <v>5576.8351272</v>
      </c>
      <c r="H192" s="27" t="str">
        <f t="shared" si="38"/>
        <v>N/A</v>
      </c>
      <c r="I192" s="8">
        <v>7.7060000000000004</v>
      </c>
      <c r="J192" s="8">
        <v>-64.7</v>
      </c>
      <c r="K192" s="28" t="s">
        <v>734</v>
      </c>
      <c r="L192" s="105" t="str">
        <f t="shared" si="39"/>
        <v>No</v>
      </c>
    </row>
    <row r="193" spans="1:12" x14ac:dyDescent="0.2">
      <c r="A193" s="168" t="s">
        <v>1464</v>
      </c>
      <c r="B193" s="22" t="s">
        <v>213</v>
      </c>
      <c r="C193" s="5">
        <v>28.849690561999999</v>
      </c>
      <c r="D193" s="27" t="str">
        <f t="shared" si="36"/>
        <v>N/A</v>
      </c>
      <c r="E193" s="5">
        <v>26.727073968999999</v>
      </c>
      <c r="F193" s="27" t="str">
        <f t="shared" si="37"/>
        <v>N/A</v>
      </c>
      <c r="G193" s="5">
        <v>21.356096967999999</v>
      </c>
      <c r="H193" s="27" t="str">
        <f t="shared" si="38"/>
        <v>N/A</v>
      </c>
      <c r="I193" s="8">
        <v>-7.36</v>
      </c>
      <c r="J193" s="8">
        <v>-20.100000000000001</v>
      </c>
      <c r="K193" s="28" t="s">
        <v>734</v>
      </c>
      <c r="L193" s="105" t="str">
        <f t="shared" si="39"/>
        <v>Yes</v>
      </c>
    </row>
    <row r="194" spans="1:12" x14ac:dyDescent="0.2">
      <c r="A194" s="168" t="s">
        <v>1465</v>
      </c>
      <c r="B194" s="22" t="s">
        <v>213</v>
      </c>
      <c r="C194" s="5">
        <v>26.730547131000002</v>
      </c>
      <c r="D194" s="27" t="str">
        <f t="shared" si="36"/>
        <v>N/A</v>
      </c>
      <c r="E194" s="5">
        <v>24.870366229999998</v>
      </c>
      <c r="F194" s="27" t="str">
        <f t="shared" si="37"/>
        <v>N/A</v>
      </c>
      <c r="G194" s="5">
        <v>15.107168743000001</v>
      </c>
      <c r="H194" s="27" t="str">
        <f t="shared" si="38"/>
        <v>N/A</v>
      </c>
      <c r="I194" s="8">
        <v>-6.96</v>
      </c>
      <c r="J194" s="8">
        <v>-39.299999999999997</v>
      </c>
      <c r="K194" s="28" t="s">
        <v>734</v>
      </c>
      <c r="L194" s="105" t="str">
        <f t="shared" si="39"/>
        <v>No</v>
      </c>
    </row>
    <row r="195" spans="1:12" x14ac:dyDescent="0.2">
      <c r="A195" s="168" t="s">
        <v>1466</v>
      </c>
      <c r="B195" s="22" t="s">
        <v>213</v>
      </c>
      <c r="C195" s="5">
        <v>32.609267674999998</v>
      </c>
      <c r="D195" s="27" t="str">
        <f t="shared" si="36"/>
        <v>N/A</v>
      </c>
      <c r="E195" s="5">
        <v>30.946961639000001</v>
      </c>
      <c r="F195" s="27" t="str">
        <f t="shared" si="37"/>
        <v>N/A</v>
      </c>
      <c r="G195" s="5">
        <v>16.539893187000001</v>
      </c>
      <c r="H195" s="27" t="str">
        <f t="shared" si="38"/>
        <v>N/A</v>
      </c>
      <c r="I195" s="8">
        <v>-5.0999999999999996</v>
      </c>
      <c r="J195" s="8">
        <v>-46.6</v>
      </c>
      <c r="K195" s="28" t="s">
        <v>734</v>
      </c>
      <c r="L195" s="105" t="str">
        <f t="shared" si="39"/>
        <v>No</v>
      </c>
    </row>
    <row r="196" spans="1:12" ht="25.5" x14ac:dyDescent="0.2">
      <c r="A196" s="137" t="s">
        <v>1375</v>
      </c>
      <c r="B196" s="22" t="s">
        <v>213</v>
      </c>
      <c r="C196" s="29">
        <v>701747498</v>
      </c>
      <c r="D196" s="27" t="str">
        <f t="shared" si="36"/>
        <v>N/A</v>
      </c>
      <c r="E196" s="29">
        <v>623357969</v>
      </c>
      <c r="F196" s="27" t="str">
        <f t="shared" si="37"/>
        <v>N/A</v>
      </c>
      <c r="G196" s="29">
        <v>394216719</v>
      </c>
      <c r="H196" s="27" t="str">
        <f t="shared" si="38"/>
        <v>N/A</v>
      </c>
      <c r="I196" s="8">
        <v>-11.2</v>
      </c>
      <c r="J196" s="8">
        <v>-36.799999999999997</v>
      </c>
      <c r="K196" s="28" t="s">
        <v>734</v>
      </c>
      <c r="L196" s="105" t="str">
        <f t="shared" si="39"/>
        <v>No</v>
      </c>
    </row>
    <row r="197" spans="1:12" x14ac:dyDescent="0.2">
      <c r="A197" s="137" t="s">
        <v>1467</v>
      </c>
      <c r="B197" s="22" t="s">
        <v>213</v>
      </c>
      <c r="C197" s="23">
        <v>29846</v>
      </c>
      <c r="D197" s="27" t="str">
        <f t="shared" si="36"/>
        <v>N/A</v>
      </c>
      <c r="E197" s="23">
        <v>24195</v>
      </c>
      <c r="F197" s="27" t="str">
        <f t="shared" si="37"/>
        <v>N/A</v>
      </c>
      <c r="G197" s="23">
        <v>14536</v>
      </c>
      <c r="H197" s="27" t="str">
        <f t="shared" si="38"/>
        <v>N/A</v>
      </c>
      <c r="I197" s="8">
        <v>-18.899999999999999</v>
      </c>
      <c r="J197" s="8">
        <v>-39.9</v>
      </c>
      <c r="K197" s="28" t="s">
        <v>734</v>
      </c>
      <c r="L197" s="105" t="str">
        <f t="shared" si="39"/>
        <v>No</v>
      </c>
    </row>
    <row r="198" spans="1:12" ht="25.5" x14ac:dyDescent="0.2">
      <c r="A198" s="137" t="s">
        <v>1468</v>
      </c>
      <c r="B198" s="22" t="s">
        <v>213</v>
      </c>
      <c r="C198" s="29">
        <v>23512.279634999999</v>
      </c>
      <c r="D198" s="27" t="str">
        <f t="shared" si="36"/>
        <v>N/A</v>
      </c>
      <c r="E198" s="29">
        <v>25763.916883999998</v>
      </c>
      <c r="F198" s="27" t="str">
        <f t="shared" si="37"/>
        <v>N/A</v>
      </c>
      <c r="G198" s="29">
        <v>27120.027449000001</v>
      </c>
      <c r="H198" s="27" t="str">
        <f t="shared" si="38"/>
        <v>N/A</v>
      </c>
      <c r="I198" s="8">
        <v>9.5760000000000005</v>
      </c>
      <c r="J198" s="8">
        <v>5.2640000000000002</v>
      </c>
      <c r="K198" s="28" t="s">
        <v>734</v>
      </c>
      <c r="L198" s="105" t="str">
        <f t="shared" si="39"/>
        <v>Yes</v>
      </c>
    </row>
    <row r="199" spans="1:12" ht="25.5" x14ac:dyDescent="0.2">
      <c r="A199" s="137" t="s">
        <v>1469</v>
      </c>
      <c r="B199" s="22" t="s">
        <v>213</v>
      </c>
      <c r="C199" s="29">
        <v>9377.9031335</v>
      </c>
      <c r="D199" s="27" t="str">
        <f t="shared" si="36"/>
        <v>N/A</v>
      </c>
      <c r="E199" s="29">
        <v>10406.70679</v>
      </c>
      <c r="F199" s="27" t="str">
        <f t="shared" si="37"/>
        <v>N/A</v>
      </c>
      <c r="G199" s="29">
        <v>3597.4190751000001</v>
      </c>
      <c r="H199" s="27" t="str">
        <f t="shared" si="38"/>
        <v>N/A</v>
      </c>
      <c r="I199" s="8">
        <v>10.97</v>
      </c>
      <c r="J199" s="8">
        <v>-65.400000000000006</v>
      </c>
      <c r="K199" s="28" t="s">
        <v>734</v>
      </c>
      <c r="L199" s="105" t="str">
        <f t="shared" si="39"/>
        <v>No</v>
      </c>
    </row>
    <row r="200" spans="1:12" ht="25.5" x14ac:dyDescent="0.2">
      <c r="A200" s="137" t="s">
        <v>1470</v>
      </c>
      <c r="B200" s="22" t="s">
        <v>213</v>
      </c>
      <c r="C200" s="29">
        <v>28135.190558999999</v>
      </c>
      <c r="D200" s="27" t="str">
        <f t="shared" si="36"/>
        <v>N/A</v>
      </c>
      <c r="E200" s="29">
        <v>30705.779025</v>
      </c>
      <c r="F200" s="27" t="str">
        <f t="shared" si="37"/>
        <v>N/A</v>
      </c>
      <c r="G200" s="29">
        <v>9637.2000000000007</v>
      </c>
      <c r="H200" s="27" t="str">
        <f t="shared" si="38"/>
        <v>N/A</v>
      </c>
      <c r="I200" s="8">
        <v>9.1370000000000005</v>
      </c>
      <c r="J200" s="8">
        <v>-68.599999999999994</v>
      </c>
      <c r="K200" s="28" t="s">
        <v>734</v>
      </c>
      <c r="L200" s="105" t="str">
        <f t="shared" si="39"/>
        <v>No</v>
      </c>
    </row>
    <row r="201" spans="1:12" ht="25.5" x14ac:dyDescent="0.2">
      <c r="A201" s="137" t="s">
        <v>1471</v>
      </c>
      <c r="B201" s="22" t="s">
        <v>213</v>
      </c>
      <c r="C201" s="5">
        <v>3.1912527640000001</v>
      </c>
      <c r="D201" s="27" t="str">
        <f t="shared" si="36"/>
        <v>N/A</v>
      </c>
      <c r="E201" s="5">
        <v>3.1828281193999999</v>
      </c>
      <c r="F201" s="27" t="str">
        <f t="shared" si="37"/>
        <v>N/A</v>
      </c>
      <c r="G201" s="5">
        <v>2.9438807541999998</v>
      </c>
      <c r="H201" s="27" t="str">
        <f t="shared" si="38"/>
        <v>N/A</v>
      </c>
      <c r="I201" s="8">
        <v>-0.26400000000000001</v>
      </c>
      <c r="J201" s="8">
        <v>-7.51</v>
      </c>
      <c r="K201" s="28" t="s">
        <v>734</v>
      </c>
      <c r="L201" s="105" t="str">
        <f t="shared" si="39"/>
        <v>Yes</v>
      </c>
    </row>
    <row r="202" spans="1:12" ht="25.5" x14ac:dyDescent="0.2">
      <c r="A202" s="137" t="s">
        <v>1472</v>
      </c>
      <c r="B202" s="22" t="s">
        <v>213</v>
      </c>
      <c r="C202" s="5">
        <v>1.3102159357000001</v>
      </c>
      <c r="D202" s="27" t="str">
        <f t="shared" si="36"/>
        <v>N/A</v>
      </c>
      <c r="E202" s="5">
        <v>1.2658420172</v>
      </c>
      <c r="F202" s="27" t="str">
        <f t="shared" si="37"/>
        <v>N/A</v>
      </c>
      <c r="G202" s="5">
        <v>1.1942153039000001</v>
      </c>
      <c r="H202" s="27" t="str">
        <f t="shared" si="38"/>
        <v>N/A</v>
      </c>
      <c r="I202" s="8">
        <v>-3.39</v>
      </c>
      <c r="J202" s="8">
        <v>-5.66</v>
      </c>
      <c r="K202" s="28" t="s">
        <v>734</v>
      </c>
      <c r="L202" s="105" t="str">
        <f t="shared" si="39"/>
        <v>Yes</v>
      </c>
    </row>
    <row r="203" spans="1:12" ht="25.5" x14ac:dyDescent="0.2">
      <c r="A203" s="173" t="s">
        <v>1473</v>
      </c>
      <c r="B203" s="113" t="s">
        <v>213</v>
      </c>
      <c r="C203" s="114">
        <v>6.1490305286</v>
      </c>
      <c r="D203" s="145" t="str">
        <f t="shared" si="36"/>
        <v>N/A</v>
      </c>
      <c r="E203" s="114">
        <v>6.4737999007000004</v>
      </c>
      <c r="F203" s="145" t="str">
        <f t="shared" si="37"/>
        <v>N/A</v>
      </c>
      <c r="G203" s="114">
        <v>2.3871176566000001</v>
      </c>
      <c r="H203" s="145" t="str">
        <f t="shared" si="38"/>
        <v>N/A</v>
      </c>
      <c r="I203" s="146">
        <v>5.282</v>
      </c>
      <c r="J203" s="146">
        <v>-63.1</v>
      </c>
      <c r="K203" s="161" t="s">
        <v>734</v>
      </c>
      <c r="L203" s="116" t="str">
        <f t="shared" si="39"/>
        <v>No</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71093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2190976</v>
      </c>
      <c r="D6" s="27" t="str">
        <f>IF($B6="N/A","N/A",IF(C6&gt;10,"No",IF(C6&lt;-10,"No","Yes")))</f>
        <v>N/A</v>
      </c>
      <c r="E6" s="23">
        <v>2536145</v>
      </c>
      <c r="F6" s="27" t="str">
        <f>IF($B6="N/A","N/A",IF(E6&gt;10,"No",IF(E6&lt;-10,"No","Yes")))</f>
        <v>N/A</v>
      </c>
      <c r="G6" s="23">
        <v>2349676</v>
      </c>
      <c r="H6" s="27" t="str">
        <f>IF($B6="N/A","N/A",IF(G6&gt;10,"No",IF(G6&lt;-10,"No","Yes")))</f>
        <v>N/A</v>
      </c>
      <c r="I6" s="8">
        <v>15.75</v>
      </c>
      <c r="J6" s="8">
        <v>-7.35</v>
      </c>
      <c r="K6" s="28" t="s">
        <v>734</v>
      </c>
      <c r="L6" s="105" t="str">
        <f t="shared" ref="L6:L46" si="0">IF(J6="Div by 0", "N/A", IF(K6="N/A","N/A", IF(J6&gt;VALUE(MID(K6,1,2)), "No", IF(J6&lt;-1*VALUE(MID(K6,1,2)), "No", "Yes"))))</f>
        <v>Yes</v>
      </c>
    </row>
    <row r="7" spans="1:12" x14ac:dyDescent="0.2">
      <c r="A7" s="168" t="s">
        <v>10</v>
      </c>
      <c r="B7" s="22" t="s">
        <v>213</v>
      </c>
      <c r="C7" s="23">
        <v>1418661</v>
      </c>
      <c r="D7" s="27" t="str">
        <f>IF($B7="N/A","N/A",IF(C7&gt;10,"No",IF(C7&lt;-10,"No","Yes")))</f>
        <v>N/A</v>
      </c>
      <c r="E7" s="23">
        <v>1407307</v>
      </c>
      <c r="F7" s="27" t="str">
        <f>IF($B7="N/A","N/A",IF(E7&gt;10,"No",IF(E7&lt;-10,"No","Yes")))</f>
        <v>N/A</v>
      </c>
      <c r="G7" s="23">
        <v>1248062</v>
      </c>
      <c r="H7" s="27" t="str">
        <f>IF($B7="N/A","N/A",IF(G7&gt;10,"No",IF(G7&lt;-10,"No","Yes")))</f>
        <v>N/A</v>
      </c>
      <c r="I7" s="8">
        <v>-0.8</v>
      </c>
      <c r="J7" s="8">
        <v>-11.3</v>
      </c>
      <c r="K7" s="28" t="s">
        <v>734</v>
      </c>
      <c r="L7" s="105" t="str">
        <f t="shared" si="0"/>
        <v>Yes</v>
      </c>
    </row>
    <row r="8" spans="1:12" x14ac:dyDescent="0.2">
      <c r="A8" s="168" t="s">
        <v>91</v>
      </c>
      <c r="B8" s="5" t="s">
        <v>297</v>
      </c>
      <c r="C8" s="4">
        <v>64.750184392999998</v>
      </c>
      <c r="D8" s="27" t="str">
        <f>IF($B8="N/A","N/A",IF(C8&gt;90,"No",IF(C8&lt;65,"No","Yes")))</f>
        <v>No</v>
      </c>
      <c r="E8" s="4">
        <v>55.490005500000002</v>
      </c>
      <c r="F8" s="27" t="str">
        <f>IF($B8="N/A","N/A",IF(E8&gt;90,"No",IF(E8&lt;65,"No","Yes")))</f>
        <v>No</v>
      </c>
      <c r="G8" s="4">
        <v>53.116344550999997</v>
      </c>
      <c r="H8" s="27" t="str">
        <f>IF($B8="N/A","N/A",IF(G8&gt;90,"No",IF(G8&lt;65,"No","Yes")))</f>
        <v>No</v>
      </c>
      <c r="I8" s="8">
        <v>-14.3</v>
      </c>
      <c r="J8" s="8">
        <v>-4.28</v>
      </c>
      <c r="K8" s="28" t="s">
        <v>734</v>
      </c>
      <c r="L8" s="105" t="str">
        <f t="shared" si="0"/>
        <v>Yes</v>
      </c>
    </row>
    <row r="9" spans="1:12" x14ac:dyDescent="0.2">
      <c r="A9" s="168" t="s">
        <v>92</v>
      </c>
      <c r="B9" s="5" t="s">
        <v>298</v>
      </c>
      <c r="C9" s="4">
        <v>73.399741617000004</v>
      </c>
      <c r="D9" s="27" t="str">
        <f>IF($B9="N/A","N/A",IF(C9&gt;100,"No",IF(C9&lt;90,"No","Yes")))</f>
        <v>No</v>
      </c>
      <c r="E9" s="4">
        <v>69.337591138999997</v>
      </c>
      <c r="F9" s="27" t="str">
        <f>IF($B9="N/A","N/A",IF(E9&gt;100,"No",IF(E9&lt;90,"No","Yes")))</f>
        <v>No</v>
      </c>
      <c r="G9" s="4">
        <v>50.719211207999997</v>
      </c>
      <c r="H9" s="27" t="str">
        <f>IF($B9="N/A","N/A",IF(G9&gt;100,"No",IF(G9&lt;90,"No","Yes")))</f>
        <v>No</v>
      </c>
      <c r="I9" s="8">
        <v>-5.53</v>
      </c>
      <c r="J9" s="8">
        <v>-26.9</v>
      </c>
      <c r="K9" s="28" t="s">
        <v>734</v>
      </c>
      <c r="L9" s="105" t="str">
        <f t="shared" si="0"/>
        <v>Yes</v>
      </c>
    </row>
    <row r="10" spans="1:12" x14ac:dyDescent="0.2">
      <c r="A10" s="168" t="s">
        <v>93</v>
      </c>
      <c r="B10" s="5" t="s">
        <v>299</v>
      </c>
      <c r="C10" s="4">
        <v>81.605978031000006</v>
      </c>
      <c r="D10" s="27" t="str">
        <f>IF($B10="N/A","N/A",IF(C10&gt;100,"No",IF(C10&lt;85,"No","Yes")))</f>
        <v>No</v>
      </c>
      <c r="E10" s="4">
        <v>79.908530687999999</v>
      </c>
      <c r="F10" s="27" t="str">
        <f>IF($B10="N/A","N/A",IF(E10&gt;100,"No",IF(E10&lt;85,"No","Yes")))</f>
        <v>No</v>
      </c>
      <c r="G10" s="4">
        <v>50.492929975999999</v>
      </c>
      <c r="H10" s="27" t="str">
        <f>IF($B10="N/A","N/A",IF(G10&gt;100,"No",IF(G10&lt;85,"No","Yes")))</f>
        <v>No</v>
      </c>
      <c r="I10" s="8">
        <v>-2.08</v>
      </c>
      <c r="J10" s="8">
        <v>-36.799999999999997</v>
      </c>
      <c r="K10" s="28" t="s">
        <v>734</v>
      </c>
      <c r="L10" s="105" t="str">
        <f t="shared" si="0"/>
        <v>No</v>
      </c>
    </row>
    <row r="11" spans="1:12" x14ac:dyDescent="0.2">
      <c r="A11" s="168" t="s">
        <v>94</v>
      </c>
      <c r="B11" s="5" t="s">
        <v>300</v>
      </c>
      <c r="C11" s="4">
        <v>62.473208851000003</v>
      </c>
      <c r="D11" s="27" t="str">
        <f>IF($B11="N/A","N/A",IF(C11&gt;100,"No",IF(C11&lt;80,"No","Yes")))</f>
        <v>No</v>
      </c>
      <c r="E11" s="4">
        <v>61.715232710000002</v>
      </c>
      <c r="F11" s="27" t="str">
        <f>IF($B11="N/A","N/A",IF(E11&gt;100,"No",IF(E11&lt;80,"No","Yes")))</f>
        <v>No</v>
      </c>
      <c r="G11" s="4">
        <v>66.607391495000002</v>
      </c>
      <c r="H11" s="27" t="str">
        <f>IF($B11="N/A","N/A",IF(G11&gt;100,"No",IF(G11&lt;80,"No","Yes")))</f>
        <v>No</v>
      </c>
      <c r="I11" s="8">
        <v>-1.21</v>
      </c>
      <c r="J11" s="8">
        <v>7.9269999999999996</v>
      </c>
      <c r="K11" s="28" t="s">
        <v>734</v>
      </c>
      <c r="L11" s="105" t="str">
        <f t="shared" si="0"/>
        <v>Yes</v>
      </c>
    </row>
    <row r="12" spans="1:12" x14ac:dyDescent="0.2">
      <c r="A12" s="168" t="s">
        <v>95</v>
      </c>
      <c r="B12" s="5" t="s">
        <v>300</v>
      </c>
      <c r="C12" s="4">
        <v>38.066165019000003</v>
      </c>
      <c r="D12" s="27" t="str">
        <f>IF($B12="N/A","N/A",IF(C12&gt;100,"No",IF(C12&lt;80,"No","Yes")))</f>
        <v>No</v>
      </c>
      <c r="E12" s="4">
        <v>34.532979042000001</v>
      </c>
      <c r="F12" s="27" t="str">
        <f>IF($B12="N/A","N/A",IF(E12&gt;100,"No",IF(E12&lt;80,"No","Yes")))</f>
        <v>No</v>
      </c>
      <c r="G12" s="4">
        <v>37.636780326999997</v>
      </c>
      <c r="H12" s="27" t="str">
        <f>IF($B12="N/A","N/A",IF(G12&gt;100,"No",IF(G12&lt;80,"No","Yes")))</f>
        <v>No</v>
      </c>
      <c r="I12" s="8">
        <v>-9.2799999999999994</v>
      </c>
      <c r="J12" s="8">
        <v>8.9879999999999995</v>
      </c>
      <c r="K12" s="28" t="s">
        <v>734</v>
      </c>
      <c r="L12" s="105" t="str">
        <f t="shared" si="0"/>
        <v>Yes</v>
      </c>
    </row>
    <row r="13" spans="1:12" x14ac:dyDescent="0.2">
      <c r="A13" s="104" t="s">
        <v>96</v>
      </c>
      <c r="B13" s="22" t="s">
        <v>213</v>
      </c>
      <c r="C13" s="23">
        <v>1463864.48</v>
      </c>
      <c r="D13" s="27" t="str">
        <f t="shared" ref="D13:D44" si="1">IF($B13="N/A","N/A",IF(C13&gt;10,"No",IF(C13&lt;-10,"No","Yes")))</f>
        <v>N/A</v>
      </c>
      <c r="E13" s="23">
        <v>1550431.86</v>
      </c>
      <c r="F13" s="27" t="str">
        <f t="shared" ref="F13:F44" si="2">IF($B13="N/A","N/A",IF(E13&gt;10,"No",IF(E13&lt;-10,"No","Yes")))</f>
        <v>N/A</v>
      </c>
      <c r="G13" s="23">
        <v>1390968.65</v>
      </c>
      <c r="H13" s="27" t="str">
        <f t="shared" ref="H13:H44" si="3">IF($B13="N/A","N/A",IF(G13&gt;10,"No",IF(G13&lt;-10,"No","Yes")))</f>
        <v>N/A</v>
      </c>
      <c r="I13" s="8">
        <v>5.9139999999999997</v>
      </c>
      <c r="J13" s="8">
        <v>-10.3</v>
      </c>
      <c r="K13" s="28" t="s">
        <v>734</v>
      </c>
      <c r="L13" s="105" t="str">
        <f t="shared" si="0"/>
        <v>Yes</v>
      </c>
    </row>
    <row r="14" spans="1:12" x14ac:dyDescent="0.2">
      <c r="A14" s="104" t="s">
        <v>100</v>
      </c>
      <c r="B14" s="22" t="s">
        <v>213</v>
      </c>
      <c r="C14" s="23">
        <v>577438</v>
      </c>
      <c r="D14" s="27" t="str">
        <f t="shared" si="1"/>
        <v>N/A</v>
      </c>
      <c r="E14" s="23">
        <v>483191</v>
      </c>
      <c r="F14" s="27" t="str">
        <f t="shared" si="2"/>
        <v>N/A</v>
      </c>
      <c r="G14" s="23">
        <v>32049</v>
      </c>
      <c r="H14" s="27" t="str">
        <f t="shared" si="3"/>
        <v>N/A</v>
      </c>
      <c r="I14" s="8">
        <v>-16.3</v>
      </c>
      <c r="J14" s="8">
        <v>-93.4</v>
      </c>
      <c r="K14" s="28" t="s">
        <v>734</v>
      </c>
      <c r="L14" s="105" t="str">
        <f t="shared" si="0"/>
        <v>No</v>
      </c>
    </row>
    <row r="15" spans="1:12" x14ac:dyDescent="0.2">
      <c r="A15" s="104" t="s">
        <v>975</v>
      </c>
      <c r="B15" s="22" t="s">
        <v>213</v>
      </c>
      <c r="C15" s="23">
        <v>282347</v>
      </c>
      <c r="D15" s="27" t="str">
        <f t="shared" si="1"/>
        <v>N/A</v>
      </c>
      <c r="E15" s="23">
        <v>208811</v>
      </c>
      <c r="F15" s="27" t="str">
        <f t="shared" si="2"/>
        <v>N/A</v>
      </c>
      <c r="G15" s="23">
        <v>5209</v>
      </c>
      <c r="H15" s="27" t="str">
        <f t="shared" si="3"/>
        <v>N/A</v>
      </c>
      <c r="I15" s="8">
        <v>-26</v>
      </c>
      <c r="J15" s="8">
        <v>-97.5</v>
      </c>
      <c r="K15" s="28" t="s">
        <v>734</v>
      </c>
      <c r="L15" s="105" t="str">
        <f t="shared" si="0"/>
        <v>No</v>
      </c>
    </row>
    <row r="16" spans="1:12" x14ac:dyDescent="0.2">
      <c r="A16" s="104" t="s">
        <v>976</v>
      </c>
      <c r="B16" s="22" t="s">
        <v>213</v>
      </c>
      <c r="C16" s="23">
        <v>159243</v>
      </c>
      <c r="D16" s="27" t="str">
        <f t="shared" si="1"/>
        <v>N/A</v>
      </c>
      <c r="E16" s="23">
        <v>153652</v>
      </c>
      <c r="F16" s="27" t="str">
        <f t="shared" si="2"/>
        <v>N/A</v>
      </c>
      <c r="G16" s="23">
        <v>19570</v>
      </c>
      <c r="H16" s="27" t="str">
        <f t="shared" si="3"/>
        <v>N/A</v>
      </c>
      <c r="I16" s="8">
        <v>-3.51</v>
      </c>
      <c r="J16" s="8">
        <v>-87.3</v>
      </c>
      <c r="K16" s="28" t="s">
        <v>734</v>
      </c>
      <c r="L16" s="105" t="str">
        <f t="shared" si="0"/>
        <v>No</v>
      </c>
    </row>
    <row r="17" spans="1:12" x14ac:dyDescent="0.2">
      <c r="A17" s="104" t="s">
        <v>977</v>
      </c>
      <c r="B17" s="22" t="s">
        <v>213</v>
      </c>
      <c r="C17" s="23">
        <v>125687</v>
      </c>
      <c r="D17" s="27" t="str">
        <f t="shared" si="1"/>
        <v>N/A</v>
      </c>
      <c r="E17" s="23">
        <v>110875</v>
      </c>
      <c r="F17" s="27" t="str">
        <f t="shared" si="2"/>
        <v>N/A</v>
      </c>
      <c r="G17" s="23">
        <v>5644</v>
      </c>
      <c r="H17" s="27" t="str">
        <f t="shared" si="3"/>
        <v>N/A</v>
      </c>
      <c r="I17" s="8">
        <v>-11.8</v>
      </c>
      <c r="J17" s="8">
        <v>-94.9</v>
      </c>
      <c r="K17" s="28" t="s">
        <v>734</v>
      </c>
      <c r="L17" s="105" t="str">
        <f t="shared" si="0"/>
        <v>No</v>
      </c>
    </row>
    <row r="18" spans="1:12" x14ac:dyDescent="0.2">
      <c r="A18" s="104" t="s">
        <v>978</v>
      </c>
      <c r="B18" s="22" t="s">
        <v>213</v>
      </c>
      <c r="C18" s="23">
        <v>10161</v>
      </c>
      <c r="D18" s="27" t="str">
        <f t="shared" si="1"/>
        <v>N/A</v>
      </c>
      <c r="E18" s="23">
        <v>9853</v>
      </c>
      <c r="F18" s="27" t="str">
        <f t="shared" si="2"/>
        <v>N/A</v>
      </c>
      <c r="G18" s="23">
        <v>1626</v>
      </c>
      <c r="H18" s="27" t="str">
        <f t="shared" si="3"/>
        <v>N/A</v>
      </c>
      <c r="I18" s="8">
        <v>-3.03</v>
      </c>
      <c r="J18" s="8">
        <v>-83.5</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485511</v>
      </c>
      <c r="D20" s="27" t="str">
        <f t="shared" si="1"/>
        <v>N/A</v>
      </c>
      <c r="E20" s="23">
        <v>361870</v>
      </c>
      <c r="F20" s="27" t="str">
        <f t="shared" si="2"/>
        <v>N/A</v>
      </c>
      <c r="G20" s="23">
        <v>17751</v>
      </c>
      <c r="H20" s="27" t="str">
        <f t="shared" si="3"/>
        <v>N/A</v>
      </c>
      <c r="I20" s="8">
        <v>-25.5</v>
      </c>
      <c r="J20" s="8">
        <v>-95.1</v>
      </c>
      <c r="K20" s="28" t="s">
        <v>734</v>
      </c>
      <c r="L20" s="105" t="str">
        <f t="shared" si="0"/>
        <v>No</v>
      </c>
    </row>
    <row r="21" spans="1:12" x14ac:dyDescent="0.2">
      <c r="A21" s="104" t="s">
        <v>980</v>
      </c>
      <c r="B21" s="22" t="s">
        <v>213</v>
      </c>
      <c r="C21" s="23">
        <v>311707</v>
      </c>
      <c r="D21" s="27" t="str">
        <f t="shared" si="1"/>
        <v>N/A</v>
      </c>
      <c r="E21" s="23">
        <v>221296</v>
      </c>
      <c r="F21" s="27" t="str">
        <f t="shared" si="2"/>
        <v>N/A</v>
      </c>
      <c r="G21" s="23">
        <v>6355</v>
      </c>
      <c r="H21" s="27" t="str">
        <f t="shared" si="3"/>
        <v>N/A</v>
      </c>
      <c r="I21" s="8">
        <v>-29</v>
      </c>
      <c r="J21" s="8">
        <v>-97.1</v>
      </c>
      <c r="K21" s="28" t="s">
        <v>734</v>
      </c>
      <c r="L21" s="105" t="str">
        <f t="shared" si="0"/>
        <v>No</v>
      </c>
    </row>
    <row r="22" spans="1:12" x14ac:dyDescent="0.2">
      <c r="A22" s="104" t="s">
        <v>981</v>
      </c>
      <c r="B22" s="22" t="s">
        <v>213</v>
      </c>
      <c r="C22" s="23">
        <v>83817</v>
      </c>
      <c r="D22" s="27" t="str">
        <f t="shared" si="1"/>
        <v>N/A</v>
      </c>
      <c r="E22" s="23">
        <v>69611</v>
      </c>
      <c r="F22" s="27" t="str">
        <f t="shared" si="2"/>
        <v>N/A</v>
      </c>
      <c r="G22" s="23">
        <v>8045</v>
      </c>
      <c r="H22" s="27" t="str">
        <f t="shared" si="3"/>
        <v>N/A</v>
      </c>
      <c r="I22" s="8">
        <v>-16.899999999999999</v>
      </c>
      <c r="J22" s="8">
        <v>-88.4</v>
      </c>
      <c r="K22" s="28" t="s">
        <v>734</v>
      </c>
      <c r="L22" s="105" t="str">
        <f t="shared" si="0"/>
        <v>No</v>
      </c>
    </row>
    <row r="23" spans="1:12" x14ac:dyDescent="0.2">
      <c r="A23" s="104" t="s">
        <v>982</v>
      </c>
      <c r="B23" s="22" t="s">
        <v>213</v>
      </c>
      <c r="C23" s="23">
        <v>74835</v>
      </c>
      <c r="D23" s="27" t="str">
        <f>IF($B23="N/A","N/A",IF(C23&gt;10,"No",IF(C23&lt;-10,"No","Yes")))</f>
        <v>N/A</v>
      </c>
      <c r="E23" s="23">
        <v>58608</v>
      </c>
      <c r="F23" s="27" t="str">
        <f t="shared" si="2"/>
        <v>N/A</v>
      </c>
      <c r="G23" s="23">
        <v>2947</v>
      </c>
      <c r="H23" s="27" t="str">
        <f t="shared" si="3"/>
        <v>N/A</v>
      </c>
      <c r="I23" s="8">
        <v>-21.7</v>
      </c>
      <c r="J23" s="8">
        <v>-95</v>
      </c>
      <c r="K23" s="28" t="s">
        <v>734</v>
      </c>
      <c r="L23" s="105" t="str">
        <f t="shared" si="0"/>
        <v>No</v>
      </c>
    </row>
    <row r="24" spans="1:12" x14ac:dyDescent="0.2">
      <c r="A24" s="104" t="s">
        <v>983</v>
      </c>
      <c r="B24" s="22" t="s">
        <v>213</v>
      </c>
      <c r="C24" s="23">
        <v>15152</v>
      </c>
      <c r="D24" s="27" t="str">
        <f t="shared" si="1"/>
        <v>N/A</v>
      </c>
      <c r="E24" s="23">
        <v>12355</v>
      </c>
      <c r="F24" s="27" t="str">
        <f t="shared" si="2"/>
        <v>N/A</v>
      </c>
      <c r="G24" s="23">
        <v>404</v>
      </c>
      <c r="H24" s="27" t="str">
        <f t="shared" si="3"/>
        <v>N/A</v>
      </c>
      <c r="I24" s="8">
        <v>-18.5</v>
      </c>
      <c r="J24" s="8">
        <v>-96.7</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1750</v>
      </c>
      <c r="J25" s="8" t="s">
        <v>1750</v>
      </c>
      <c r="K25" s="28" t="s">
        <v>734</v>
      </c>
      <c r="L25" s="105" t="str">
        <f t="shared" si="0"/>
        <v>N/A</v>
      </c>
    </row>
    <row r="26" spans="1:12" x14ac:dyDescent="0.2">
      <c r="A26" s="104" t="s">
        <v>104</v>
      </c>
      <c r="B26" s="22" t="s">
        <v>213</v>
      </c>
      <c r="C26" s="23">
        <v>693326</v>
      </c>
      <c r="D26" s="27" t="str">
        <f t="shared" si="1"/>
        <v>N/A</v>
      </c>
      <c r="E26" s="23">
        <v>732542</v>
      </c>
      <c r="F26" s="27" t="str">
        <f t="shared" si="2"/>
        <v>N/A</v>
      </c>
      <c r="G26" s="23">
        <v>251370</v>
      </c>
      <c r="H26" s="27" t="str">
        <f t="shared" si="3"/>
        <v>N/A</v>
      </c>
      <c r="I26" s="8">
        <v>5.6559999999999997</v>
      </c>
      <c r="J26" s="8">
        <v>-65.7</v>
      </c>
      <c r="K26" s="28" t="s">
        <v>734</v>
      </c>
      <c r="L26" s="105" t="str">
        <f t="shared" si="0"/>
        <v>No</v>
      </c>
    </row>
    <row r="27" spans="1:12" x14ac:dyDescent="0.2">
      <c r="A27" s="104" t="s">
        <v>985</v>
      </c>
      <c r="B27" s="22" t="s">
        <v>213</v>
      </c>
      <c r="C27" s="23">
        <v>143100</v>
      </c>
      <c r="D27" s="27" t="str">
        <f t="shared" si="1"/>
        <v>N/A</v>
      </c>
      <c r="E27" s="23">
        <v>83664</v>
      </c>
      <c r="F27" s="27" t="str">
        <f t="shared" si="2"/>
        <v>N/A</v>
      </c>
      <c r="G27" s="23">
        <v>11228</v>
      </c>
      <c r="H27" s="27" t="str">
        <f t="shared" si="3"/>
        <v>N/A</v>
      </c>
      <c r="I27" s="8">
        <v>-41.5</v>
      </c>
      <c r="J27" s="8">
        <v>-86.6</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1750</v>
      </c>
      <c r="J28" s="8" t="s">
        <v>1750</v>
      </c>
      <c r="K28" s="28" t="s">
        <v>734</v>
      </c>
      <c r="L28" s="105" t="str">
        <f t="shared" si="0"/>
        <v>N/A</v>
      </c>
    </row>
    <row r="29" spans="1:12" x14ac:dyDescent="0.2">
      <c r="A29" s="104" t="s">
        <v>987</v>
      </c>
      <c r="B29" s="22" t="s">
        <v>213</v>
      </c>
      <c r="C29" s="23">
        <v>25892</v>
      </c>
      <c r="D29" s="27" t="str">
        <f t="shared" si="1"/>
        <v>N/A</v>
      </c>
      <c r="E29" s="23">
        <v>29408</v>
      </c>
      <c r="F29" s="27" t="str">
        <f t="shared" si="2"/>
        <v>N/A</v>
      </c>
      <c r="G29" s="23">
        <v>8020</v>
      </c>
      <c r="H29" s="27" t="str">
        <f t="shared" si="3"/>
        <v>N/A</v>
      </c>
      <c r="I29" s="8">
        <v>13.58</v>
      </c>
      <c r="J29" s="8">
        <v>-72.7</v>
      </c>
      <c r="K29" s="28" t="s">
        <v>734</v>
      </c>
      <c r="L29" s="105" t="str">
        <f t="shared" si="0"/>
        <v>No</v>
      </c>
    </row>
    <row r="30" spans="1:12" x14ac:dyDescent="0.2">
      <c r="A30" s="104" t="s">
        <v>988</v>
      </c>
      <c r="B30" s="22" t="s">
        <v>213</v>
      </c>
      <c r="C30" s="23">
        <v>127373</v>
      </c>
      <c r="D30" s="27" t="str">
        <f t="shared" si="1"/>
        <v>N/A</v>
      </c>
      <c r="E30" s="23">
        <v>113020</v>
      </c>
      <c r="F30" s="27" t="str">
        <f t="shared" si="2"/>
        <v>N/A</v>
      </c>
      <c r="G30" s="23">
        <v>22956</v>
      </c>
      <c r="H30" s="27" t="str">
        <f t="shared" si="3"/>
        <v>N/A</v>
      </c>
      <c r="I30" s="8">
        <v>-11.3</v>
      </c>
      <c r="J30" s="8">
        <v>-79.7</v>
      </c>
      <c r="K30" s="28" t="s">
        <v>734</v>
      </c>
      <c r="L30" s="105" t="str">
        <f t="shared" si="0"/>
        <v>No</v>
      </c>
    </row>
    <row r="31" spans="1:12" x14ac:dyDescent="0.2">
      <c r="A31" s="104" t="s">
        <v>989</v>
      </c>
      <c r="B31" s="22" t="s">
        <v>213</v>
      </c>
      <c r="C31" s="23">
        <v>318120</v>
      </c>
      <c r="D31" s="27" t="str">
        <f t="shared" si="1"/>
        <v>N/A</v>
      </c>
      <c r="E31" s="23">
        <v>429745</v>
      </c>
      <c r="F31" s="27" t="str">
        <f t="shared" si="2"/>
        <v>N/A</v>
      </c>
      <c r="G31" s="23">
        <v>201270</v>
      </c>
      <c r="H31" s="27" t="str">
        <f t="shared" si="3"/>
        <v>N/A</v>
      </c>
      <c r="I31" s="8">
        <v>35.090000000000003</v>
      </c>
      <c r="J31" s="8">
        <v>-53.2</v>
      </c>
      <c r="K31" s="28" t="s">
        <v>734</v>
      </c>
      <c r="L31" s="105" t="str">
        <f t="shared" si="0"/>
        <v>No</v>
      </c>
    </row>
    <row r="32" spans="1:12" x14ac:dyDescent="0.2">
      <c r="A32" s="104" t="s">
        <v>990</v>
      </c>
      <c r="B32" s="22" t="s">
        <v>213</v>
      </c>
      <c r="C32" s="23">
        <v>78841</v>
      </c>
      <c r="D32" s="27" t="str">
        <f t="shared" si="1"/>
        <v>N/A</v>
      </c>
      <c r="E32" s="23">
        <v>76705</v>
      </c>
      <c r="F32" s="27" t="str">
        <f t="shared" si="2"/>
        <v>N/A</v>
      </c>
      <c r="G32" s="23">
        <v>7896</v>
      </c>
      <c r="H32" s="27" t="str">
        <f t="shared" si="3"/>
        <v>N/A</v>
      </c>
      <c r="I32" s="8">
        <v>-2.71</v>
      </c>
      <c r="J32" s="8">
        <v>-89.7</v>
      </c>
      <c r="K32" s="28" t="s">
        <v>734</v>
      </c>
      <c r="L32" s="105" t="str">
        <f t="shared" si="0"/>
        <v>No</v>
      </c>
    </row>
    <row r="33" spans="1:12" x14ac:dyDescent="0.2">
      <c r="A33" s="104" t="s">
        <v>991</v>
      </c>
      <c r="B33" s="22" t="s">
        <v>213</v>
      </c>
      <c r="C33" s="23">
        <v>0</v>
      </c>
      <c r="D33" s="27" t="str">
        <f t="shared" si="1"/>
        <v>N/A</v>
      </c>
      <c r="E33" s="23">
        <v>0</v>
      </c>
      <c r="F33" s="27" t="str">
        <f t="shared" si="2"/>
        <v>N/A</v>
      </c>
      <c r="G33" s="23">
        <v>0</v>
      </c>
      <c r="H33" s="27" t="str">
        <f t="shared" si="3"/>
        <v>N/A</v>
      </c>
      <c r="I33" s="8" t="s">
        <v>1750</v>
      </c>
      <c r="J33" s="8" t="s">
        <v>1750</v>
      </c>
      <c r="K33" s="28" t="s">
        <v>734</v>
      </c>
      <c r="L33" s="105" t="str">
        <f t="shared" si="0"/>
        <v>N/A</v>
      </c>
    </row>
    <row r="34" spans="1:12" x14ac:dyDescent="0.2">
      <c r="A34" s="104" t="s">
        <v>105</v>
      </c>
      <c r="B34" s="22" t="s">
        <v>213</v>
      </c>
      <c r="C34" s="23">
        <v>434701</v>
      </c>
      <c r="D34" s="27" t="str">
        <f t="shared" si="1"/>
        <v>N/A</v>
      </c>
      <c r="E34" s="23">
        <v>958533</v>
      </c>
      <c r="F34" s="27" t="str">
        <f t="shared" si="2"/>
        <v>N/A</v>
      </c>
      <c r="G34" s="23">
        <v>243913</v>
      </c>
      <c r="H34" s="27" t="str">
        <f t="shared" si="3"/>
        <v>N/A</v>
      </c>
      <c r="I34" s="8">
        <v>120.5</v>
      </c>
      <c r="J34" s="8">
        <v>-74.599999999999994</v>
      </c>
      <c r="K34" s="28" t="s">
        <v>734</v>
      </c>
      <c r="L34" s="105" t="str">
        <f t="shared" si="0"/>
        <v>No</v>
      </c>
    </row>
    <row r="35" spans="1:12" x14ac:dyDescent="0.2">
      <c r="A35" s="104" t="s">
        <v>992</v>
      </c>
      <c r="B35" s="22" t="s">
        <v>213</v>
      </c>
      <c r="C35" s="23">
        <v>129371</v>
      </c>
      <c r="D35" s="27" t="str">
        <f t="shared" si="1"/>
        <v>N/A</v>
      </c>
      <c r="E35" s="23">
        <v>53859</v>
      </c>
      <c r="F35" s="27" t="str">
        <f t="shared" si="2"/>
        <v>N/A</v>
      </c>
      <c r="G35" s="23">
        <v>5672</v>
      </c>
      <c r="H35" s="27" t="str">
        <f t="shared" si="3"/>
        <v>N/A</v>
      </c>
      <c r="I35" s="8">
        <v>-58.4</v>
      </c>
      <c r="J35" s="8">
        <v>-89.5</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1750</v>
      </c>
      <c r="J36" s="8" t="s">
        <v>1750</v>
      </c>
      <c r="K36" s="28" t="s">
        <v>734</v>
      </c>
      <c r="L36" s="105" t="str">
        <f t="shared" si="0"/>
        <v>N/A</v>
      </c>
    </row>
    <row r="37" spans="1:12" x14ac:dyDescent="0.2">
      <c r="A37" s="104" t="s">
        <v>994</v>
      </c>
      <c r="B37" s="22" t="s">
        <v>213</v>
      </c>
      <c r="C37" s="23">
        <v>216734</v>
      </c>
      <c r="D37" s="27" t="str">
        <f t="shared" si="1"/>
        <v>N/A</v>
      </c>
      <c r="E37" s="23">
        <v>153812</v>
      </c>
      <c r="F37" s="27" t="str">
        <f t="shared" si="2"/>
        <v>N/A</v>
      </c>
      <c r="G37" s="23">
        <v>37373</v>
      </c>
      <c r="H37" s="27" t="str">
        <f t="shared" si="3"/>
        <v>N/A</v>
      </c>
      <c r="I37" s="8">
        <v>-29</v>
      </c>
      <c r="J37" s="8">
        <v>-75.7</v>
      </c>
      <c r="K37" s="28" t="s">
        <v>734</v>
      </c>
      <c r="L37" s="105" t="str">
        <f t="shared" si="0"/>
        <v>No</v>
      </c>
    </row>
    <row r="38" spans="1:12" x14ac:dyDescent="0.2">
      <c r="A38" s="104" t="s">
        <v>995</v>
      </c>
      <c r="B38" s="22" t="s">
        <v>213</v>
      </c>
      <c r="C38" s="23">
        <v>58562</v>
      </c>
      <c r="D38" s="27" t="str">
        <f t="shared" si="1"/>
        <v>N/A</v>
      </c>
      <c r="E38" s="23">
        <v>22353</v>
      </c>
      <c r="F38" s="27" t="str">
        <f t="shared" si="2"/>
        <v>N/A</v>
      </c>
      <c r="G38" s="23">
        <v>2952</v>
      </c>
      <c r="H38" s="27" t="str">
        <f t="shared" si="3"/>
        <v>N/A</v>
      </c>
      <c r="I38" s="8">
        <v>-61.8</v>
      </c>
      <c r="J38" s="8">
        <v>-86.8</v>
      </c>
      <c r="K38" s="28" t="s">
        <v>734</v>
      </c>
      <c r="L38" s="105" t="str">
        <f t="shared" si="0"/>
        <v>No</v>
      </c>
    </row>
    <row r="39" spans="1:12" x14ac:dyDescent="0.2">
      <c r="A39" s="104" t="s">
        <v>996</v>
      </c>
      <c r="B39" s="22" t="s">
        <v>213</v>
      </c>
      <c r="C39" s="23">
        <v>30034</v>
      </c>
      <c r="D39" s="27" t="str">
        <f t="shared" si="1"/>
        <v>N/A</v>
      </c>
      <c r="E39" s="23">
        <v>728509</v>
      </c>
      <c r="F39" s="27" t="str">
        <f t="shared" si="2"/>
        <v>N/A</v>
      </c>
      <c r="G39" s="23">
        <v>197916</v>
      </c>
      <c r="H39" s="27" t="str">
        <f t="shared" si="3"/>
        <v>N/A</v>
      </c>
      <c r="I39" s="8">
        <v>2326</v>
      </c>
      <c r="J39" s="8">
        <v>-72.8</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1750</v>
      </c>
      <c r="J40" s="8" t="s">
        <v>1750</v>
      </c>
      <c r="K40" s="28" t="s">
        <v>734</v>
      </c>
      <c r="L40" s="105" t="str">
        <f t="shared" si="0"/>
        <v>N/A</v>
      </c>
    </row>
    <row r="41" spans="1:12" x14ac:dyDescent="0.2">
      <c r="A41" s="168" t="s">
        <v>84</v>
      </c>
      <c r="B41" s="22" t="s">
        <v>213</v>
      </c>
      <c r="C41" s="29">
        <v>12606825354</v>
      </c>
      <c r="D41" s="27" t="str">
        <f t="shared" si="1"/>
        <v>N/A</v>
      </c>
      <c r="E41" s="29">
        <v>11266118092</v>
      </c>
      <c r="F41" s="27" t="str">
        <f t="shared" si="2"/>
        <v>N/A</v>
      </c>
      <c r="G41" s="29">
        <v>9654398162</v>
      </c>
      <c r="H41" s="27" t="str">
        <f t="shared" si="3"/>
        <v>N/A</v>
      </c>
      <c r="I41" s="8">
        <v>-10.6</v>
      </c>
      <c r="J41" s="8">
        <v>-14.3</v>
      </c>
      <c r="K41" s="28" t="s">
        <v>734</v>
      </c>
      <c r="L41" s="105" t="str">
        <f t="shared" si="0"/>
        <v>Yes</v>
      </c>
    </row>
    <row r="42" spans="1:12" x14ac:dyDescent="0.2">
      <c r="A42" s="168" t="s">
        <v>1474</v>
      </c>
      <c r="B42" s="22" t="s">
        <v>213</v>
      </c>
      <c r="C42" s="29">
        <v>5753.9769280999999</v>
      </c>
      <c r="D42" s="27" t="str">
        <f t="shared" si="1"/>
        <v>N/A</v>
      </c>
      <c r="E42" s="29">
        <v>4442.2215969999997</v>
      </c>
      <c r="F42" s="27" t="str">
        <f t="shared" si="2"/>
        <v>N/A</v>
      </c>
      <c r="G42" s="29">
        <v>4108.8210298000004</v>
      </c>
      <c r="H42" s="27" t="str">
        <f t="shared" si="3"/>
        <v>N/A</v>
      </c>
      <c r="I42" s="8">
        <v>-22.8</v>
      </c>
      <c r="J42" s="8">
        <v>-7.51</v>
      </c>
      <c r="K42" s="28" t="s">
        <v>734</v>
      </c>
      <c r="L42" s="105" t="str">
        <f t="shared" si="0"/>
        <v>Yes</v>
      </c>
    </row>
    <row r="43" spans="1:12" x14ac:dyDescent="0.2">
      <c r="A43" s="168" t="s">
        <v>1475</v>
      </c>
      <c r="B43" s="22" t="s">
        <v>213</v>
      </c>
      <c r="C43" s="29">
        <v>8886.4255477999995</v>
      </c>
      <c r="D43" s="27" t="str">
        <f t="shared" si="1"/>
        <v>N/A</v>
      </c>
      <c r="E43" s="29">
        <v>8005.4445064000001</v>
      </c>
      <c r="F43" s="27" t="str">
        <f t="shared" si="2"/>
        <v>N/A</v>
      </c>
      <c r="G43" s="29">
        <v>7735.5116668999999</v>
      </c>
      <c r="H43" s="27" t="str">
        <f t="shared" si="3"/>
        <v>N/A</v>
      </c>
      <c r="I43" s="8">
        <v>-9.91</v>
      </c>
      <c r="J43" s="8">
        <v>-3.37</v>
      </c>
      <c r="K43" s="28" t="s">
        <v>734</v>
      </c>
      <c r="L43" s="105" t="str">
        <f t="shared" si="0"/>
        <v>Yes</v>
      </c>
    </row>
    <row r="44" spans="1:12" x14ac:dyDescent="0.2">
      <c r="A44" s="137" t="s">
        <v>107</v>
      </c>
      <c r="B44" s="22" t="s">
        <v>213</v>
      </c>
      <c r="C44" s="29">
        <v>20732365</v>
      </c>
      <c r="D44" s="27" t="str">
        <f t="shared" si="1"/>
        <v>N/A</v>
      </c>
      <c r="E44" s="29">
        <v>17472982</v>
      </c>
      <c r="F44" s="27" t="str">
        <f t="shared" si="2"/>
        <v>N/A</v>
      </c>
      <c r="G44" s="29">
        <v>7443277</v>
      </c>
      <c r="H44" s="27" t="str">
        <f t="shared" si="3"/>
        <v>N/A</v>
      </c>
      <c r="I44" s="8">
        <v>-15.7</v>
      </c>
      <c r="J44" s="8">
        <v>-57.4</v>
      </c>
      <c r="K44" s="28" t="s">
        <v>734</v>
      </c>
      <c r="L44" s="105" t="str">
        <f t="shared" si="0"/>
        <v>No</v>
      </c>
    </row>
    <row r="45" spans="1:12" x14ac:dyDescent="0.2">
      <c r="A45" s="168" t="s">
        <v>158</v>
      </c>
      <c r="B45" s="30" t="s">
        <v>217</v>
      </c>
      <c r="C45" s="1">
        <v>8185</v>
      </c>
      <c r="D45" s="27" t="str">
        <f>IF($B45="N/A","N/A",IF(C45&gt;0,"No",IF(C45&lt;0,"No","Yes")))</f>
        <v>No</v>
      </c>
      <c r="E45" s="1">
        <v>3524</v>
      </c>
      <c r="F45" s="27" t="str">
        <f>IF($B45="N/A","N/A",IF(E45&gt;0,"No",IF(E45&lt;0,"No","Yes")))</f>
        <v>No</v>
      </c>
      <c r="G45" s="1">
        <v>4098</v>
      </c>
      <c r="H45" s="27" t="str">
        <f>IF($B45="N/A","N/A",IF(G45&gt;0,"No",IF(G45&lt;0,"No","Yes")))</f>
        <v>No</v>
      </c>
      <c r="I45" s="8">
        <v>-56.9</v>
      </c>
      <c r="J45" s="8">
        <v>16.29</v>
      </c>
      <c r="K45" s="28" t="s">
        <v>734</v>
      </c>
      <c r="L45" s="105" t="str">
        <f t="shared" si="0"/>
        <v>Yes</v>
      </c>
    </row>
    <row r="46" spans="1:12" x14ac:dyDescent="0.2">
      <c r="A46" s="168" t="s">
        <v>156</v>
      </c>
      <c r="B46" s="22" t="s">
        <v>213</v>
      </c>
      <c r="C46" s="29">
        <v>6473355</v>
      </c>
      <c r="D46" s="27" t="str">
        <f t="shared" ref="D46:D47" si="4">IF($B46="N/A","N/A",IF(C46&gt;10,"No",IF(C46&lt;-10,"No","Yes")))</f>
        <v>N/A</v>
      </c>
      <c r="E46" s="29">
        <v>3138610</v>
      </c>
      <c r="F46" s="27" t="str">
        <f t="shared" ref="F46:F47" si="5">IF($B46="N/A","N/A",IF(E46&gt;10,"No",IF(E46&lt;-10,"No","Yes")))</f>
        <v>N/A</v>
      </c>
      <c r="G46" s="29">
        <v>2406399</v>
      </c>
      <c r="H46" s="27" t="str">
        <f t="shared" ref="H46:H47" si="6">IF($B46="N/A","N/A",IF(G46&gt;10,"No",IF(G46&lt;-10,"No","Yes")))</f>
        <v>N/A</v>
      </c>
      <c r="I46" s="8">
        <v>-51.5</v>
      </c>
      <c r="J46" s="8">
        <v>-23.3</v>
      </c>
      <c r="K46" s="28" t="s">
        <v>734</v>
      </c>
      <c r="L46" s="105" t="str">
        <f t="shared" si="0"/>
        <v>Yes</v>
      </c>
    </row>
    <row r="47" spans="1:12" x14ac:dyDescent="0.2">
      <c r="A47" s="168" t="s">
        <v>1277</v>
      </c>
      <c r="B47" s="22" t="s">
        <v>213</v>
      </c>
      <c r="C47" s="29">
        <v>790.88026878000005</v>
      </c>
      <c r="D47" s="27" t="str">
        <f t="shared" si="4"/>
        <v>N/A</v>
      </c>
      <c r="E47" s="29">
        <v>890.63847899999996</v>
      </c>
      <c r="F47" s="27" t="str">
        <f t="shared" si="5"/>
        <v>N/A</v>
      </c>
      <c r="G47" s="29">
        <v>587.21303075000003</v>
      </c>
      <c r="H47" s="27" t="str">
        <f t="shared" si="6"/>
        <v>N/A</v>
      </c>
      <c r="I47" s="8">
        <v>12.61</v>
      </c>
      <c r="J47" s="8">
        <v>-34.1</v>
      </c>
      <c r="K47" s="28" t="s">
        <v>734</v>
      </c>
      <c r="L47" s="105" t="str">
        <f>IF(J47="Div by 0", "N/A", IF(OR(J47="N/A",K47="N/A"),"N/A", IF(J47&gt;VALUE(MID(K47,1,2)), "No", IF(J47&lt;-1*VALUE(MID(K47,1,2)), "No", "Yes"))))</f>
        <v>No</v>
      </c>
    </row>
    <row r="48" spans="1:12" x14ac:dyDescent="0.2">
      <c r="A48" s="168" t="s">
        <v>1476</v>
      </c>
      <c r="B48" s="22" t="s">
        <v>213</v>
      </c>
      <c r="C48" s="29">
        <v>8178.5471496999999</v>
      </c>
      <c r="D48" s="27" t="str">
        <f t="shared" ref="D48:D74" si="7">IF($B48="N/A","N/A",IF(C48&gt;10,"No",IF(C48&lt;-10,"No","Yes")))</f>
        <v>N/A</v>
      </c>
      <c r="E48" s="29">
        <v>7910.0074111000004</v>
      </c>
      <c r="F48" s="27" t="str">
        <f t="shared" ref="F48:F74" si="8">IF($B48="N/A","N/A",IF(E48&gt;10,"No",IF(E48&lt;-10,"No","Yes")))</f>
        <v>N/A</v>
      </c>
      <c r="G48" s="29">
        <v>7499.6978688999998</v>
      </c>
      <c r="H48" s="27" t="str">
        <f t="shared" ref="H48:H74" si="9">IF($B48="N/A","N/A",IF(G48&gt;10,"No",IF(G48&lt;-10,"No","Yes")))</f>
        <v>N/A</v>
      </c>
      <c r="I48" s="8">
        <v>-3.28</v>
      </c>
      <c r="J48" s="8">
        <v>-5.19</v>
      </c>
      <c r="K48" s="28" t="s">
        <v>734</v>
      </c>
      <c r="L48" s="105" t="str">
        <f t="shared" ref="L48:L74" si="10">IF(J48="Div by 0", "N/A", IF(K48="N/A","N/A", IF(J48&gt;VALUE(MID(K48,1,2)), "No", IF(J48&lt;-1*VALUE(MID(K48,1,2)), "No", "Yes"))))</f>
        <v>Yes</v>
      </c>
    </row>
    <row r="49" spans="1:12" x14ac:dyDescent="0.2">
      <c r="A49" s="168" t="s">
        <v>1477</v>
      </c>
      <c r="B49" s="22" t="s">
        <v>213</v>
      </c>
      <c r="C49" s="29">
        <v>6171.0310645999998</v>
      </c>
      <c r="D49" s="27" t="str">
        <f t="shared" si="7"/>
        <v>N/A</v>
      </c>
      <c r="E49" s="29">
        <v>6368.4361263999999</v>
      </c>
      <c r="F49" s="27" t="str">
        <f t="shared" si="8"/>
        <v>N/A</v>
      </c>
      <c r="G49" s="29">
        <v>9386.9220580000001</v>
      </c>
      <c r="H49" s="27" t="str">
        <f t="shared" si="9"/>
        <v>N/A</v>
      </c>
      <c r="I49" s="8">
        <v>3.1989999999999998</v>
      </c>
      <c r="J49" s="8">
        <v>47.4</v>
      </c>
      <c r="K49" s="28" t="s">
        <v>734</v>
      </c>
      <c r="L49" s="105" t="str">
        <f t="shared" si="10"/>
        <v>No</v>
      </c>
    </row>
    <row r="50" spans="1:12" x14ac:dyDescent="0.2">
      <c r="A50" s="168" t="s">
        <v>1478</v>
      </c>
      <c r="B50" s="22" t="s">
        <v>213</v>
      </c>
      <c r="C50" s="29">
        <v>14723.864779</v>
      </c>
      <c r="D50" s="27" t="str">
        <f t="shared" si="7"/>
        <v>N/A</v>
      </c>
      <c r="E50" s="29">
        <v>12613.036544000001</v>
      </c>
      <c r="F50" s="27" t="str">
        <f t="shared" si="8"/>
        <v>N/A</v>
      </c>
      <c r="G50" s="29">
        <v>8258.8998467000001</v>
      </c>
      <c r="H50" s="27" t="str">
        <f t="shared" si="9"/>
        <v>N/A</v>
      </c>
      <c r="I50" s="8">
        <v>-14.3</v>
      </c>
      <c r="J50" s="8">
        <v>-34.5</v>
      </c>
      <c r="K50" s="28" t="s">
        <v>734</v>
      </c>
      <c r="L50" s="105" t="str">
        <f t="shared" si="10"/>
        <v>No</v>
      </c>
    </row>
    <row r="51" spans="1:12" x14ac:dyDescent="0.2">
      <c r="A51" s="168" t="s">
        <v>1479</v>
      </c>
      <c r="B51" s="22" t="s">
        <v>213</v>
      </c>
      <c r="C51" s="29">
        <v>4510.7766356000002</v>
      </c>
      <c r="D51" s="27" t="str">
        <f t="shared" si="7"/>
        <v>N/A</v>
      </c>
      <c r="E51" s="29">
        <v>4441.0780427999998</v>
      </c>
      <c r="F51" s="27" t="str">
        <f t="shared" si="8"/>
        <v>N/A</v>
      </c>
      <c r="G51" s="29">
        <v>4562.2468108000003</v>
      </c>
      <c r="H51" s="27" t="str">
        <f t="shared" si="9"/>
        <v>N/A</v>
      </c>
      <c r="I51" s="8">
        <v>-1.55</v>
      </c>
      <c r="J51" s="8">
        <v>2.7280000000000002</v>
      </c>
      <c r="K51" s="28" t="s">
        <v>734</v>
      </c>
      <c r="L51" s="105" t="str">
        <f t="shared" si="10"/>
        <v>Yes</v>
      </c>
    </row>
    <row r="52" spans="1:12" x14ac:dyDescent="0.2">
      <c r="A52" s="168" t="s">
        <v>1480</v>
      </c>
      <c r="B52" s="22" t="s">
        <v>213</v>
      </c>
      <c r="C52" s="29">
        <v>6752.6246431999998</v>
      </c>
      <c r="D52" s="27" t="str">
        <f t="shared" si="7"/>
        <v>N/A</v>
      </c>
      <c r="E52" s="29">
        <v>6274.4398659999997</v>
      </c>
      <c r="F52" s="27" t="str">
        <f t="shared" si="8"/>
        <v>N/A</v>
      </c>
      <c r="G52" s="29">
        <v>2512.5147600999999</v>
      </c>
      <c r="H52" s="27" t="str">
        <f t="shared" si="9"/>
        <v>N/A</v>
      </c>
      <c r="I52" s="8">
        <v>-7.08</v>
      </c>
      <c r="J52" s="8">
        <v>-60</v>
      </c>
      <c r="K52" s="28" t="s">
        <v>734</v>
      </c>
      <c r="L52" s="105" t="str">
        <f t="shared" si="10"/>
        <v>No</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13037.805084</v>
      </c>
      <c r="D54" s="27" t="str">
        <f t="shared" si="7"/>
        <v>N/A</v>
      </c>
      <c r="E54" s="29">
        <v>14250.601162999999</v>
      </c>
      <c r="F54" s="27" t="str">
        <f t="shared" si="8"/>
        <v>N/A</v>
      </c>
      <c r="G54" s="29">
        <v>9216.9205679000006</v>
      </c>
      <c r="H54" s="27" t="str">
        <f t="shared" si="9"/>
        <v>N/A</v>
      </c>
      <c r="I54" s="8">
        <v>9.3019999999999996</v>
      </c>
      <c r="J54" s="8">
        <v>-35.299999999999997</v>
      </c>
      <c r="K54" s="28" t="s">
        <v>734</v>
      </c>
      <c r="L54" s="105" t="str">
        <f t="shared" si="10"/>
        <v>No</v>
      </c>
    </row>
    <row r="55" spans="1:12" x14ac:dyDescent="0.2">
      <c r="A55" s="168" t="s">
        <v>1483</v>
      </c>
      <c r="B55" s="22" t="s">
        <v>213</v>
      </c>
      <c r="C55" s="29">
        <v>12919.287135</v>
      </c>
      <c r="D55" s="27" t="str">
        <f t="shared" si="7"/>
        <v>N/A</v>
      </c>
      <c r="E55" s="29">
        <v>14945.222313</v>
      </c>
      <c r="F55" s="27" t="str">
        <f t="shared" si="8"/>
        <v>N/A</v>
      </c>
      <c r="G55" s="29">
        <v>16900.332179000001</v>
      </c>
      <c r="H55" s="27" t="str">
        <f t="shared" si="9"/>
        <v>N/A</v>
      </c>
      <c r="I55" s="8">
        <v>15.68</v>
      </c>
      <c r="J55" s="8">
        <v>13.08</v>
      </c>
      <c r="K55" s="28" t="s">
        <v>734</v>
      </c>
      <c r="L55" s="105" t="str">
        <f t="shared" si="10"/>
        <v>Yes</v>
      </c>
    </row>
    <row r="56" spans="1:12" ht="25.5" x14ac:dyDescent="0.2">
      <c r="A56" s="168" t="s">
        <v>1484</v>
      </c>
      <c r="B56" s="22" t="s">
        <v>213</v>
      </c>
      <c r="C56" s="29">
        <v>18840.924717000002</v>
      </c>
      <c r="D56" s="27" t="str">
        <f t="shared" si="7"/>
        <v>N/A</v>
      </c>
      <c r="E56" s="29">
        <v>18019.597304999999</v>
      </c>
      <c r="F56" s="27" t="str">
        <f t="shared" si="8"/>
        <v>N/A</v>
      </c>
      <c r="G56" s="29">
        <v>5143.5190801999997</v>
      </c>
      <c r="H56" s="27" t="str">
        <f t="shared" si="9"/>
        <v>N/A</v>
      </c>
      <c r="I56" s="8">
        <v>-4.3600000000000003</v>
      </c>
      <c r="J56" s="8">
        <v>-71.5</v>
      </c>
      <c r="K56" s="28" t="s">
        <v>734</v>
      </c>
      <c r="L56" s="105" t="str">
        <f t="shared" si="10"/>
        <v>No</v>
      </c>
    </row>
    <row r="57" spans="1:12" x14ac:dyDescent="0.2">
      <c r="A57" s="168" t="s">
        <v>1485</v>
      </c>
      <c r="B57" s="22" t="s">
        <v>213</v>
      </c>
      <c r="C57" s="29">
        <v>7417.3235518000001</v>
      </c>
      <c r="D57" s="27" t="str">
        <f t="shared" si="7"/>
        <v>N/A</v>
      </c>
      <c r="E57" s="29">
        <v>7667.7984575</v>
      </c>
      <c r="F57" s="27" t="str">
        <f t="shared" si="8"/>
        <v>N/A</v>
      </c>
      <c r="G57" s="29">
        <v>4538.6498134000003</v>
      </c>
      <c r="H57" s="27" t="str">
        <f t="shared" si="9"/>
        <v>N/A</v>
      </c>
      <c r="I57" s="8">
        <v>3.3769999999999998</v>
      </c>
      <c r="J57" s="8">
        <v>-40.799999999999997</v>
      </c>
      <c r="K57" s="28" t="s">
        <v>734</v>
      </c>
      <c r="L57" s="105" t="str">
        <f t="shared" si="10"/>
        <v>No</v>
      </c>
    </row>
    <row r="58" spans="1:12" x14ac:dyDescent="0.2">
      <c r="A58" s="168" t="s">
        <v>1486</v>
      </c>
      <c r="B58" s="22" t="s">
        <v>213</v>
      </c>
      <c r="C58" s="29">
        <v>11133.86708</v>
      </c>
      <c r="D58" s="27" t="str">
        <f t="shared" si="7"/>
        <v>N/A</v>
      </c>
      <c r="E58" s="29">
        <v>11800.129988000001</v>
      </c>
      <c r="F58" s="27" t="str">
        <f t="shared" si="8"/>
        <v>N/A</v>
      </c>
      <c r="G58" s="29">
        <v>3596.3712870999998</v>
      </c>
      <c r="H58" s="27" t="str">
        <f t="shared" si="9"/>
        <v>N/A</v>
      </c>
      <c r="I58" s="8">
        <v>5.984</v>
      </c>
      <c r="J58" s="8">
        <v>-69.5</v>
      </c>
      <c r="K58" s="28" t="s">
        <v>734</v>
      </c>
      <c r="L58" s="105" t="str">
        <f t="shared" si="10"/>
        <v>No</v>
      </c>
    </row>
    <row r="59" spans="1:12" x14ac:dyDescent="0.2">
      <c r="A59" s="168" t="s">
        <v>1487</v>
      </c>
      <c r="B59" s="22" t="s">
        <v>213</v>
      </c>
      <c r="C59" s="29" t="s">
        <v>1750</v>
      </c>
      <c r="D59" s="27" t="str">
        <f t="shared" si="7"/>
        <v>N/A</v>
      </c>
      <c r="E59" s="29" t="s">
        <v>1750</v>
      </c>
      <c r="F59" s="27" t="str">
        <f t="shared" si="8"/>
        <v>N/A</v>
      </c>
      <c r="G59" s="29" t="s">
        <v>1750</v>
      </c>
      <c r="H59" s="27" t="str">
        <f t="shared" si="9"/>
        <v>N/A</v>
      </c>
      <c r="I59" s="8" t="s">
        <v>1750</v>
      </c>
      <c r="J59" s="8" t="s">
        <v>1750</v>
      </c>
      <c r="K59" s="28" t="s">
        <v>734</v>
      </c>
      <c r="L59" s="105" t="str">
        <f t="shared" si="10"/>
        <v>N/A</v>
      </c>
    </row>
    <row r="60" spans="1:12" x14ac:dyDescent="0.2">
      <c r="A60" s="168" t="s">
        <v>1488</v>
      </c>
      <c r="B60" s="22" t="s">
        <v>213</v>
      </c>
      <c r="C60" s="29">
        <v>1172.9184293999999</v>
      </c>
      <c r="D60" s="27" t="str">
        <f t="shared" si="7"/>
        <v>N/A</v>
      </c>
      <c r="E60" s="29">
        <v>1230.3655025999999</v>
      </c>
      <c r="F60" s="27" t="str">
        <f t="shared" si="8"/>
        <v>N/A</v>
      </c>
      <c r="G60" s="29">
        <v>697.19907307999995</v>
      </c>
      <c r="H60" s="27" t="str">
        <f t="shared" si="9"/>
        <v>N/A</v>
      </c>
      <c r="I60" s="8">
        <v>4.8979999999999997</v>
      </c>
      <c r="J60" s="8">
        <v>-43.3</v>
      </c>
      <c r="K60" s="28" t="s">
        <v>734</v>
      </c>
      <c r="L60" s="105" t="str">
        <f t="shared" si="10"/>
        <v>No</v>
      </c>
    </row>
    <row r="61" spans="1:12" x14ac:dyDescent="0.2">
      <c r="A61" s="168" t="s">
        <v>1489</v>
      </c>
      <c r="B61" s="22" t="s">
        <v>213</v>
      </c>
      <c r="C61" s="29">
        <v>1083.2854787000001</v>
      </c>
      <c r="D61" s="27" t="str">
        <f t="shared" si="7"/>
        <v>N/A</v>
      </c>
      <c r="E61" s="29">
        <v>1520.8731115000001</v>
      </c>
      <c r="F61" s="27" t="str">
        <f t="shared" si="8"/>
        <v>N/A</v>
      </c>
      <c r="G61" s="29">
        <v>1314.4339152</v>
      </c>
      <c r="H61" s="27" t="str">
        <f t="shared" si="9"/>
        <v>N/A</v>
      </c>
      <c r="I61" s="8">
        <v>40.39</v>
      </c>
      <c r="J61" s="8">
        <v>-13.6</v>
      </c>
      <c r="K61" s="28" t="s">
        <v>734</v>
      </c>
      <c r="L61" s="105" t="str">
        <f t="shared" si="10"/>
        <v>Yes</v>
      </c>
    </row>
    <row r="62" spans="1:12" x14ac:dyDescent="0.2">
      <c r="A62" s="168" t="s">
        <v>1490</v>
      </c>
      <c r="B62" s="22" t="s">
        <v>213</v>
      </c>
      <c r="C62" s="29" t="s">
        <v>1750</v>
      </c>
      <c r="D62" s="27" t="str">
        <f t="shared" si="7"/>
        <v>N/A</v>
      </c>
      <c r="E62" s="29" t="s">
        <v>1750</v>
      </c>
      <c r="F62" s="27" t="str">
        <f t="shared" si="8"/>
        <v>N/A</v>
      </c>
      <c r="G62" s="29" t="s">
        <v>1750</v>
      </c>
      <c r="H62" s="27" t="str">
        <f t="shared" si="9"/>
        <v>N/A</v>
      </c>
      <c r="I62" s="8" t="s">
        <v>1750</v>
      </c>
      <c r="J62" s="8" t="s">
        <v>1750</v>
      </c>
      <c r="K62" s="28" t="s">
        <v>734</v>
      </c>
      <c r="L62" s="105" t="str">
        <f t="shared" si="10"/>
        <v>N/A</v>
      </c>
    </row>
    <row r="63" spans="1:12" ht="25.5" x14ac:dyDescent="0.2">
      <c r="A63" s="168" t="s">
        <v>1491</v>
      </c>
      <c r="B63" s="22" t="s">
        <v>213</v>
      </c>
      <c r="C63" s="29">
        <v>546.75409392999995</v>
      </c>
      <c r="D63" s="27" t="str">
        <f t="shared" si="7"/>
        <v>N/A</v>
      </c>
      <c r="E63" s="29">
        <v>875.87401387</v>
      </c>
      <c r="F63" s="27" t="str">
        <f t="shared" si="8"/>
        <v>N/A</v>
      </c>
      <c r="G63" s="29">
        <v>660.70461347000003</v>
      </c>
      <c r="H63" s="27" t="str">
        <f t="shared" si="9"/>
        <v>N/A</v>
      </c>
      <c r="I63" s="8">
        <v>60.2</v>
      </c>
      <c r="J63" s="8">
        <v>-24.6</v>
      </c>
      <c r="K63" s="28" t="s">
        <v>734</v>
      </c>
      <c r="L63" s="105" t="str">
        <f t="shared" si="10"/>
        <v>Yes</v>
      </c>
    </row>
    <row r="64" spans="1:12" x14ac:dyDescent="0.2">
      <c r="A64" s="168" t="s">
        <v>1492</v>
      </c>
      <c r="B64" s="22" t="s">
        <v>213</v>
      </c>
      <c r="C64" s="29">
        <v>516.42960439000001</v>
      </c>
      <c r="D64" s="27" t="str">
        <f t="shared" si="7"/>
        <v>N/A</v>
      </c>
      <c r="E64" s="29">
        <v>463.52135905</v>
      </c>
      <c r="F64" s="27" t="str">
        <f t="shared" si="8"/>
        <v>N/A</v>
      </c>
      <c r="G64" s="29">
        <v>665.19058198000005</v>
      </c>
      <c r="H64" s="27" t="str">
        <f t="shared" si="9"/>
        <v>N/A</v>
      </c>
      <c r="I64" s="8">
        <v>-10.199999999999999</v>
      </c>
      <c r="J64" s="8">
        <v>43.51</v>
      </c>
      <c r="K64" s="28" t="s">
        <v>734</v>
      </c>
      <c r="L64" s="105" t="str">
        <f t="shared" si="10"/>
        <v>No</v>
      </c>
    </row>
    <row r="65" spans="1:12" x14ac:dyDescent="0.2">
      <c r="A65" s="168" t="s">
        <v>1493</v>
      </c>
      <c r="B65" s="22" t="s">
        <v>213</v>
      </c>
      <c r="C65" s="29">
        <v>525.46738023</v>
      </c>
      <c r="D65" s="27" t="str">
        <f t="shared" si="7"/>
        <v>N/A</v>
      </c>
      <c r="E65" s="29">
        <v>672.65291509999997</v>
      </c>
      <c r="F65" s="27" t="str">
        <f t="shared" si="8"/>
        <v>N/A</v>
      </c>
      <c r="G65" s="29">
        <v>595.35863268000003</v>
      </c>
      <c r="H65" s="27" t="str">
        <f t="shared" si="9"/>
        <v>N/A</v>
      </c>
      <c r="I65" s="8">
        <v>28.01</v>
      </c>
      <c r="J65" s="8">
        <v>-11.5</v>
      </c>
      <c r="K65" s="28" t="s">
        <v>734</v>
      </c>
      <c r="L65" s="105" t="str">
        <f t="shared" si="10"/>
        <v>Yes</v>
      </c>
    </row>
    <row r="66" spans="1:12" x14ac:dyDescent="0.2">
      <c r="A66" s="168" t="s">
        <v>1494</v>
      </c>
      <c r="B66" s="22" t="s">
        <v>213</v>
      </c>
      <c r="C66" s="29">
        <v>5214.2827082000003</v>
      </c>
      <c r="D66" s="27" t="str">
        <f t="shared" si="7"/>
        <v>N/A</v>
      </c>
      <c r="E66" s="29">
        <v>5303.9301740000001</v>
      </c>
      <c r="F66" s="27" t="str">
        <f t="shared" si="8"/>
        <v>N/A</v>
      </c>
      <c r="G66" s="29">
        <v>2545.5507852000001</v>
      </c>
      <c r="H66" s="27" t="str">
        <f t="shared" si="9"/>
        <v>N/A</v>
      </c>
      <c r="I66" s="8">
        <v>1.7190000000000001</v>
      </c>
      <c r="J66" s="8">
        <v>-52</v>
      </c>
      <c r="K66" s="28" t="s">
        <v>734</v>
      </c>
      <c r="L66" s="105" t="str">
        <f t="shared" si="10"/>
        <v>No</v>
      </c>
    </row>
    <row r="67" spans="1:12" x14ac:dyDescent="0.2">
      <c r="A67" s="168" t="s">
        <v>1495</v>
      </c>
      <c r="B67" s="22" t="s">
        <v>213</v>
      </c>
      <c r="C67" s="29" t="s">
        <v>1750</v>
      </c>
      <c r="D67" s="27" t="str">
        <f t="shared" si="7"/>
        <v>N/A</v>
      </c>
      <c r="E67" s="29" t="s">
        <v>1750</v>
      </c>
      <c r="F67" s="27" t="str">
        <f t="shared" si="8"/>
        <v>N/A</v>
      </c>
      <c r="G67" s="29" t="s">
        <v>1750</v>
      </c>
      <c r="H67" s="27" t="str">
        <f t="shared" si="9"/>
        <v>N/A</v>
      </c>
      <c r="I67" s="8" t="s">
        <v>1750</v>
      </c>
      <c r="J67" s="8" t="s">
        <v>1750</v>
      </c>
      <c r="K67" s="28" t="s">
        <v>734</v>
      </c>
      <c r="L67" s="105" t="str">
        <f t="shared" si="10"/>
        <v>N/A</v>
      </c>
    </row>
    <row r="68" spans="1:12" x14ac:dyDescent="0.2">
      <c r="A68" s="168" t="s">
        <v>1496</v>
      </c>
      <c r="B68" s="22" t="s">
        <v>213</v>
      </c>
      <c r="C68" s="29">
        <v>1704.6402424</v>
      </c>
      <c r="D68" s="27" t="str">
        <f t="shared" si="7"/>
        <v>N/A</v>
      </c>
      <c r="E68" s="29">
        <v>1445.8617042999999</v>
      </c>
      <c r="F68" s="27" t="str">
        <f t="shared" si="8"/>
        <v>N/A</v>
      </c>
      <c r="G68" s="29">
        <v>1033.8532387</v>
      </c>
      <c r="H68" s="27" t="str">
        <f t="shared" si="9"/>
        <v>N/A</v>
      </c>
      <c r="I68" s="8">
        <v>-15.2</v>
      </c>
      <c r="J68" s="8">
        <v>-28.5</v>
      </c>
      <c r="K68" s="28" t="s">
        <v>734</v>
      </c>
      <c r="L68" s="105" t="str">
        <f t="shared" si="10"/>
        <v>Yes</v>
      </c>
    </row>
    <row r="69" spans="1:12" x14ac:dyDescent="0.2">
      <c r="A69" s="168" t="s">
        <v>1497</v>
      </c>
      <c r="B69" s="22" t="s">
        <v>213</v>
      </c>
      <c r="C69" s="29">
        <v>1729.7384112</v>
      </c>
      <c r="D69" s="27" t="str">
        <f t="shared" si="7"/>
        <v>N/A</v>
      </c>
      <c r="E69" s="29">
        <v>2264.1140013999998</v>
      </c>
      <c r="F69" s="27" t="str">
        <f t="shared" si="8"/>
        <v>N/A</v>
      </c>
      <c r="G69" s="29">
        <v>1074.64933</v>
      </c>
      <c r="H69" s="27" t="str">
        <f t="shared" si="9"/>
        <v>N/A</v>
      </c>
      <c r="I69" s="8">
        <v>30.89</v>
      </c>
      <c r="J69" s="8">
        <v>-52.5</v>
      </c>
      <c r="K69" s="28" t="s">
        <v>734</v>
      </c>
      <c r="L69" s="105" t="str">
        <f t="shared" si="10"/>
        <v>No</v>
      </c>
    </row>
    <row r="70" spans="1:12" x14ac:dyDescent="0.2">
      <c r="A70" s="168" t="s">
        <v>1498</v>
      </c>
      <c r="B70" s="22" t="s">
        <v>213</v>
      </c>
      <c r="C70" s="29" t="s">
        <v>1750</v>
      </c>
      <c r="D70" s="27" t="str">
        <f t="shared" si="7"/>
        <v>N/A</v>
      </c>
      <c r="E70" s="29" t="s">
        <v>1750</v>
      </c>
      <c r="F70" s="27" t="str">
        <f t="shared" si="8"/>
        <v>N/A</v>
      </c>
      <c r="G70" s="29" t="s">
        <v>1750</v>
      </c>
      <c r="H70" s="27" t="str">
        <f t="shared" si="9"/>
        <v>N/A</v>
      </c>
      <c r="I70" s="8" t="s">
        <v>1750</v>
      </c>
      <c r="J70" s="8" t="s">
        <v>1750</v>
      </c>
      <c r="K70" s="28" t="s">
        <v>734</v>
      </c>
      <c r="L70" s="105" t="str">
        <f t="shared" si="10"/>
        <v>N/A</v>
      </c>
    </row>
    <row r="71" spans="1:12" ht="25.5" x14ac:dyDescent="0.2">
      <c r="A71" s="168" t="s">
        <v>1499</v>
      </c>
      <c r="B71" s="22" t="s">
        <v>213</v>
      </c>
      <c r="C71" s="29">
        <v>904.78758755000001</v>
      </c>
      <c r="D71" s="27" t="str">
        <f t="shared" si="7"/>
        <v>N/A</v>
      </c>
      <c r="E71" s="29">
        <v>821.25166436999996</v>
      </c>
      <c r="F71" s="27" t="str">
        <f t="shared" si="8"/>
        <v>N/A</v>
      </c>
      <c r="G71" s="29">
        <v>194.01000722000001</v>
      </c>
      <c r="H71" s="27" t="str">
        <f t="shared" si="9"/>
        <v>N/A</v>
      </c>
      <c r="I71" s="8">
        <v>-9.23</v>
      </c>
      <c r="J71" s="8">
        <v>-76.400000000000006</v>
      </c>
      <c r="K71" s="28" t="s">
        <v>734</v>
      </c>
      <c r="L71" s="105" t="str">
        <f t="shared" si="10"/>
        <v>No</v>
      </c>
    </row>
    <row r="72" spans="1:12" x14ac:dyDescent="0.2">
      <c r="A72" s="168" t="s">
        <v>1500</v>
      </c>
      <c r="B72" s="22" t="s">
        <v>213</v>
      </c>
      <c r="C72" s="29">
        <v>3978.6648851</v>
      </c>
      <c r="D72" s="27" t="str">
        <f t="shared" si="7"/>
        <v>N/A</v>
      </c>
      <c r="E72" s="29">
        <v>3698.5737485</v>
      </c>
      <c r="F72" s="27" t="str">
        <f t="shared" si="8"/>
        <v>N/A</v>
      </c>
      <c r="G72" s="29">
        <v>1020.9732385</v>
      </c>
      <c r="H72" s="27" t="str">
        <f t="shared" si="9"/>
        <v>N/A</v>
      </c>
      <c r="I72" s="8">
        <v>-7.04</v>
      </c>
      <c r="J72" s="8">
        <v>-72.400000000000006</v>
      </c>
      <c r="K72" s="28" t="s">
        <v>734</v>
      </c>
      <c r="L72" s="105" t="str">
        <f t="shared" si="10"/>
        <v>No</v>
      </c>
    </row>
    <row r="73" spans="1:12" x14ac:dyDescent="0.2">
      <c r="A73" s="168" t="s">
        <v>1501</v>
      </c>
      <c r="B73" s="22" t="s">
        <v>213</v>
      </c>
      <c r="C73" s="29">
        <v>2934.4750616000001</v>
      </c>
      <c r="D73" s="27" t="str">
        <f t="shared" si="7"/>
        <v>N/A</v>
      </c>
      <c r="E73" s="29">
        <v>1448.1230307000001</v>
      </c>
      <c r="F73" s="27" t="str">
        <f t="shared" si="8"/>
        <v>N/A</v>
      </c>
      <c r="G73" s="29">
        <v>1191.4660007</v>
      </c>
      <c r="H73" s="27" t="str">
        <f t="shared" si="9"/>
        <v>N/A</v>
      </c>
      <c r="I73" s="8">
        <v>-50.7</v>
      </c>
      <c r="J73" s="8">
        <v>-17.7</v>
      </c>
      <c r="K73" s="28" t="s">
        <v>734</v>
      </c>
      <c r="L73" s="105" t="str">
        <f t="shared" si="10"/>
        <v>Yes</v>
      </c>
    </row>
    <row r="74" spans="1:12" x14ac:dyDescent="0.2">
      <c r="A74" s="168" t="s">
        <v>1502</v>
      </c>
      <c r="B74" s="22" t="s">
        <v>213</v>
      </c>
      <c r="C74" s="29" t="s">
        <v>1750</v>
      </c>
      <c r="D74" s="27" t="str">
        <f t="shared" si="7"/>
        <v>N/A</v>
      </c>
      <c r="E74" s="29" t="s">
        <v>1750</v>
      </c>
      <c r="F74" s="27" t="str">
        <f t="shared" si="8"/>
        <v>N/A</v>
      </c>
      <c r="G74" s="29" t="s">
        <v>1750</v>
      </c>
      <c r="H74" s="27" t="str">
        <f t="shared" si="9"/>
        <v>N/A</v>
      </c>
      <c r="I74" s="8" t="s">
        <v>1750</v>
      </c>
      <c r="J74" s="8" t="s">
        <v>1750</v>
      </c>
      <c r="K74" s="28" t="s">
        <v>734</v>
      </c>
      <c r="L74" s="105" t="str">
        <f t="shared" si="10"/>
        <v>N/A</v>
      </c>
    </row>
    <row r="75" spans="1:12" x14ac:dyDescent="0.2">
      <c r="A75" s="168" t="s">
        <v>1584</v>
      </c>
      <c r="B75" s="22" t="s">
        <v>213</v>
      </c>
      <c r="C75" s="29">
        <v>1642783530</v>
      </c>
      <c r="D75" s="27" t="str">
        <f t="shared" ref="D75:D144" si="11">IF($B75="N/A","N/A",IF(C75&gt;10,"No",IF(C75&lt;-10,"No","Yes")))</f>
        <v>N/A</v>
      </c>
      <c r="E75" s="29">
        <v>1782181241</v>
      </c>
      <c r="F75" s="27" t="str">
        <f t="shared" ref="F75:F144" si="12">IF($B75="N/A","N/A",IF(E75&gt;10,"No",IF(E75&lt;-10,"No","Yes")))</f>
        <v>N/A</v>
      </c>
      <c r="G75" s="29">
        <v>1619847474</v>
      </c>
      <c r="H75" s="27" t="str">
        <f t="shared" ref="H75:H144" si="13">IF($B75="N/A","N/A",IF(G75&gt;10,"No",IF(G75&lt;-10,"No","Yes")))</f>
        <v>N/A</v>
      </c>
      <c r="I75" s="8">
        <v>8.4849999999999994</v>
      </c>
      <c r="J75" s="8">
        <v>-9.11</v>
      </c>
      <c r="K75" s="28" t="s">
        <v>734</v>
      </c>
      <c r="L75" s="105" t="str">
        <f t="shared" ref="L75:L135" si="14">IF(J75="Div by 0", "N/A", IF(K75="N/A","N/A", IF(J75&gt;VALUE(MID(K75,1,2)), "No", IF(J75&lt;-1*VALUE(MID(K75,1,2)), "No", "Yes"))))</f>
        <v>Yes</v>
      </c>
    </row>
    <row r="76" spans="1:12" x14ac:dyDescent="0.2">
      <c r="A76" s="168" t="s">
        <v>595</v>
      </c>
      <c r="B76" s="22" t="s">
        <v>213</v>
      </c>
      <c r="C76" s="23">
        <v>151250</v>
      </c>
      <c r="D76" s="27" t="str">
        <f t="shared" si="11"/>
        <v>N/A</v>
      </c>
      <c r="E76" s="23">
        <v>149443</v>
      </c>
      <c r="F76" s="27" t="str">
        <f t="shared" si="12"/>
        <v>N/A</v>
      </c>
      <c r="G76" s="23">
        <v>123873</v>
      </c>
      <c r="H76" s="27" t="str">
        <f t="shared" si="13"/>
        <v>N/A</v>
      </c>
      <c r="I76" s="8">
        <v>-1.19</v>
      </c>
      <c r="J76" s="8">
        <v>-17.100000000000001</v>
      </c>
      <c r="K76" s="28" t="s">
        <v>734</v>
      </c>
      <c r="L76" s="105" t="str">
        <f t="shared" si="14"/>
        <v>Yes</v>
      </c>
    </row>
    <row r="77" spans="1:12" x14ac:dyDescent="0.2">
      <c r="A77" s="168" t="s">
        <v>1411</v>
      </c>
      <c r="B77" s="22" t="s">
        <v>213</v>
      </c>
      <c r="C77" s="29">
        <v>10861.378710999999</v>
      </c>
      <c r="D77" s="27" t="str">
        <f t="shared" si="11"/>
        <v>N/A</v>
      </c>
      <c r="E77" s="29">
        <v>11925.491599000001</v>
      </c>
      <c r="F77" s="27" t="str">
        <f t="shared" si="12"/>
        <v>N/A</v>
      </c>
      <c r="G77" s="29">
        <v>13076.679131000001</v>
      </c>
      <c r="H77" s="27" t="str">
        <f t="shared" si="13"/>
        <v>N/A</v>
      </c>
      <c r="I77" s="8">
        <v>9.7970000000000006</v>
      </c>
      <c r="J77" s="8">
        <v>9.6530000000000005</v>
      </c>
      <c r="K77" s="28" t="s">
        <v>734</v>
      </c>
      <c r="L77" s="105" t="str">
        <f t="shared" si="14"/>
        <v>Yes</v>
      </c>
    </row>
    <row r="78" spans="1:12" ht="25.5" x14ac:dyDescent="0.2">
      <c r="A78" s="168" t="s">
        <v>1412</v>
      </c>
      <c r="B78" s="22" t="s">
        <v>213</v>
      </c>
      <c r="C78" s="23">
        <v>6.1716033057999997</v>
      </c>
      <c r="D78" s="27" t="str">
        <f t="shared" si="11"/>
        <v>N/A</v>
      </c>
      <c r="E78" s="23">
        <v>6.0409386856999996</v>
      </c>
      <c r="F78" s="27" t="str">
        <f t="shared" si="12"/>
        <v>N/A</v>
      </c>
      <c r="G78" s="23">
        <v>3.3487523511999999</v>
      </c>
      <c r="H78" s="27" t="str">
        <f t="shared" si="13"/>
        <v>N/A</v>
      </c>
      <c r="I78" s="8">
        <v>-2.12</v>
      </c>
      <c r="J78" s="8">
        <v>-44.6</v>
      </c>
      <c r="K78" s="28" t="s">
        <v>734</v>
      </c>
      <c r="L78" s="105" t="str">
        <f t="shared" si="14"/>
        <v>No</v>
      </c>
    </row>
    <row r="79" spans="1:12" ht="25.5" x14ac:dyDescent="0.2">
      <c r="A79" s="168" t="s">
        <v>596</v>
      </c>
      <c r="B79" s="22" t="s">
        <v>213</v>
      </c>
      <c r="C79" s="29">
        <v>1251426</v>
      </c>
      <c r="D79" s="27" t="str">
        <f t="shared" si="11"/>
        <v>N/A</v>
      </c>
      <c r="E79" s="29">
        <v>1590501</v>
      </c>
      <c r="F79" s="27" t="str">
        <f t="shared" si="12"/>
        <v>N/A</v>
      </c>
      <c r="G79" s="29">
        <v>14012114</v>
      </c>
      <c r="H79" s="27" t="str">
        <f t="shared" si="13"/>
        <v>N/A</v>
      </c>
      <c r="I79" s="8">
        <v>27.1</v>
      </c>
      <c r="J79" s="8">
        <v>781</v>
      </c>
      <c r="K79" s="28" t="s">
        <v>734</v>
      </c>
      <c r="L79" s="105" t="str">
        <f t="shared" si="14"/>
        <v>No</v>
      </c>
    </row>
    <row r="80" spans="1:12" x14ac:dyDescent="0.2">
      <c r="A80" s="168" t="s">
        <v>597</v>
      </c>
      <c r="B80" s="22" t="s">
        <v>213</v>
      </c>
      <c r="C80" s="23">
        <v>156</v>
      </c>
      <c r="D80" s="27" t="str">
        <f t="shared" si="11"/>
        <v>N/A</v>
      </c>
      <c r="E80" s="23">
        <v>164</v>
      </c>
      <c r="F80" s="27" t="str">
        <f t="shared" si="12"/>
        <v>N/A</v>
      </c>
      <c r="G80" s="23">
        <v>1826</v>
      </c>
      <c r="H80" s="27" t="str">
        <f t="shared" si="13"/>
        <v>N/A</v>
      </c>
      <c r="I80" s="8">
        <v>5.1280000000000001</v>
      </c>
      <c r="J80" s="8">
        <v>1013</v>
      </c>
      <c r="K80" s="28" t="s">
        <v>734</v>
      </c>
      <c r="L80" s="105" t="str">
        <f t="shared" si="14"/>
        <v>No</v>
      </c>
    </row>
    <row r="81" spans="1:12" x14ac:dyDescent="0.2">
      <c r="A81" s="168" t="s">
        <v>1413</v>
      </c>
      <c r="B81" s="22" t="s">
        <v>213</v>
      </c>
      <c r="C81" s="29">
        <v>8021.9615384999997</v>
      </c>
      <c r="D81" s="27" t="str">
        <f t="shared" si="11"/>
        <v>N/A</v>
      </c>
      <c r="E81" s="29">
        <v>9698.1768293000005</v>
      </c>
      <c r="F81" s="27" t="str">
        <f t="shared" si="12"/>
        <v>N/A</v>
      </c>
      <c r="G81" s="29">
        <v>7673.6659364999996</v>
      </c>
      <c r="H81" s="27" t="str">
        <f t="shared" si="13"/>
        <v>N/A</v>
      </c>
      <c r="I81" s="8">
        <v>20.9</v>
      </c>
      <c r="J81" s="8">
        <v>-20.9</v>
      </c>
      <c r="K81" s="28" t="s">
        <v>734</v>
      </c>
      <c r="L81" s="105" t="str">
        <f t="shared" si="14"/>
        <v>Yes</v>
      </c>
    </row>
    <row r="82" spans="1:12" ht="25.5" x14ac:dyDescent="0.2">
      <c r="A82" s="168" t="s">
        <v>598</v>
      </c>
      <c r="B82" s="22" t="s">
        <v>213</v>
      </c>
      <c r="C82" s="29">
        <v>5327364</v>
      </c>
      <c r="D82" s="27" t="str">
        <f t="shared" si="11"/>
        <v>N/A</v>
      </c>
      <c r="E82" s="29">
        <v>11783664</v>
      </c>
      <c r="F82" s="27" t="str">
        <f t="shared" si="12"/>
        <v>N/A</v>
      </c>
      <c r="G82" s="29">
        <v>12857996</v>
      </c>
      <c r="H82" s="27" t="str">
        <f t="shared" si="13"/>
        <v>N/A</v>
      </c>
      <c r="I82" s="8">
        <v>121.2</v>
      </c>
      <c r="J82" s="8">
        <v>9.1170000000000009</v>
      </c>
      <c r="K82" s="28" t="s">
        <v>734</v>
      </c>
      <c r="L82" s="105" t="str">
        <f t="shared" si="14"/>
        <v>Yes</v>
      </c>
    </row>
    <row r="83" spans="1:12" x14ac:dyDescent="0.2">
      <c r="A83" s="168" t="s">
        <v>599</v>
      </c>
      <c r="B83" s="22" t="s">
        <v>213</v>
      </c>
      <c r="C83" s="23">
        <v>986</v>
      </c>
      <c r="D83" s="27" t="str">
        <f t="shared" si="11"/>
        <v>N/A</v>
      </c>
      <c r="E83" s="23">
        <v>1840</v>
      </c>
      <c r="F83" s="27" t="str">
        <f t="shared" si="12"/>
        <v>N/A</v>
      </c>
      <c r="G83" s="23">
        <v>1758</v>
      </c>
      <c r="H83" s="27" t="str">
        <f t="shared" si="13"/>
        <v>N/A</v>
      </c>
      <c r="I83" s="8">
        <v>86.61</v>
      </c>
      <c r="J83" s="8">
        <v>-4.46</v>
      </c>
      <c r="K83" s="28" t="s">
        <v>734</v>
      </c>
      <c r="L83" s="105" t="str">
        <f t="shared" si="14"/>
        <v>Yes</v>
      </c>
    </row>
    <row r="84" spans="1:12" ht="25.5" x14ac:dyDescent="0.2">
      <c r="A84" s="137" t="s">
        <v>1414</v>
      </c>
      <c r="B84" s="22" t="s">
        <v>213</v>
      </c>
      <c r="C84" s="29">
        <v>5403.0060851999997</v>
      </c>
      <c r="D84" s="27" t="str">
        <f t="shared" si="11"/>
        <v>N/A</v>
      </c>
      <c r="E84" s="29">
        <v>6404.1652174000001</v>
      </c>
      <c r="F84" s="27" t="str">
        <f t="shared" si="12"/>
        <v>N/A</v>
      </c>
      <c r="G84" s="29">
        <v>7313.9908986999999</v>
      </c>
      <c r="H84" s="27" t="str">
        <f t="shared" si="13"/>
        <v>N/A</v>
      </c>
      <c r="I84" s="8">
        <v>18.53</v>
      </c>
      <c r="J84" s="8">
        <v>14.21</v>
      </c>
      <c r="K84" s="28" t="s">
        <v>734</v>
      </c>
      <c r="L84" s="105" t="str">
        <f t="shared" si="14"/>
        <v>Yes</v>
      </c>
    </row>
    <row r="85" spans="1:12" ht="25.5" x14ac:dyDescent="0.2">
      <c r="A85" s="137" t="s">
        <v>600</v>
      </c>
      <c r="B85" s="22" t="s">
        <v>213</v>
      </c>
      <c r="C85" s="29">
        <v>422828989</v>
      </c>
      <c r="D85" s="27" t="str">
        <f t="shared" si="11"/>
        <v>N/A</v>
      </c>
      <c r="E85" s="29">
        <v>406305502</v>
      </c>
      <c r="F85" s="27" t="str">
        <f t="shared" si="12"/>
        <v>N/A</v>
      </c>
      <c r="G85" s="29">
        <v>587337194</v>
      </c>
      <c r="H85" s="27" t="str">
        <f t="shared" si="13"/>
        <v>N/A</v>
      </c>
      <c r="I85" s="8">
        <v>-3.91</v>
      </c>
      <c r="J85" s="8">
        <v>44.56</v>
      </c>
      <c r="K85" s="28" t="s">
        <v>734</v>
      </c>
      <c r="L85" s="105" t="str">
        <f t="shared" si="14"/>
        <v>No</v>
      </c>
    </row>
    <row r="86" spans="1:12" x14ac:dyDescent="0.2">
      <c r="A86" s="137" t="s">
        <v>601</v>
      </c>
      <c r="B86" s="22" t="s">
        <v>213</v>
      </c>
      <c r="C86" s="23">
        <v>5856</v>
      </c>
      <c r="D86" s="27" t="str">
        <f t="shared" si="11"/>
        <v>N/A</v>
      </c>
      <c r="E86" s="23">
        <v>5675</v>
      </c>
      <c r="F86" s="27" t="str">
        <f t="shared" si="12"/>
        <v>N/A</v>
      </c>
      <c r="G86" s="23">
        <v>5521</v>
      </c>
      <c r="H86" s="27" t="str">
        <f t="shared" si="13"/>
        <v>N/A</v>
      </c>
      <c r="I86" s="8">
        <v>-3.09</v>
      </c>
      <c r="J86" s="8">
        <v>-2.71</v>
      </c>
      <c r="K86" s="28" t="s">
        <v>734</v>
      </c>
      <c r="L86" s="105" t="str">
        <f t="shared" si="14"/>
        <v>Yes</v>
      </c>
    </row>
    <row r="87" spans="1:12" x14ac:dyDescent="0.2">
      <c r="A87" s="137" t="s">
        <v>1415</v>
      </c>
      <c r="B87" s="22" t="s">
        <v>213</v>
      </c>
      <c r="C87" s="29">
        <v>72204.403858999998</v>
      </c>
      <c r="D87" s="27" t="str">
        <f t="shared" si="11"/>
        <v>N/A</v>
      </c>
      <c r="E87" s="29">
        <v>71595.683172000005</v>
      </c>
      <c r="F87" s="27" t="str">
        <f t="shared" si="12"/>
        <v>N/A</v>
      </c>
      <c r="G87" s="29">
        <v>106382.39341</v>
      </c>
      <c r="H87" s="27" t="str">
        <f t="shared" si="13"/>
        <v>N/A</v>
      </c>
      <c r="I87" s="8">
        <v>-0.84299999999999997</v>
      </c>
      <c r="J87" s="8">
        <v>48.59</v>
      </c>
      <c r="K87" s="28" t="s">
        <v>734</v>
      </c>
      <c r="L87" s="105" t="str">
        <f t="shared" si="14"/>
        <v>No</v>
      </c>
    </row>
    <row r="88" spans="1:12" x14ac:dyDescent="0.2">
      <c r="A88" s="168" t="s">
        <v>602</v>
      </c>
      <c r="B88" s="22" t="s">
        <v>213</v>
      </c>
      <c r="C88" s="29">
        <v>3857651038</v>
      </c>
      <c r="D88" s="27" t="str">
        <f t="shared" si="11"/>
        <v>N/A</v>
      </c>
      <c r="E88" s="29">
        <v>3115139053</v>
      </c>
      <c r="F88" s="27" t="str">
        <f t="shared" si="12"/>
        <v>N/A</v>
      </c>
      <c r="G88" s="29">
        <v>2570733109</v>
      </c>
      <c r="H88" s="27" t="str">
        <f t="shared" si="13"/>
        <v>N/A</v>
      </c>
      <c r="I88" s="8">
        <v>-19.2</v>
      </c>
      <c r="J88" s="8">
        <v>-17.5</v>
      </c>
      <c r="K88" s="28" t="s">
        <v>734</v>
      </c>
      <c r="L88" s="105" t="str">
        <f t="shared" si="14"/>
        <v>Yes</v>
      </c>
    </row>
    <row r="89" spans="1:12" x14ac:dyDescent="0.2">
      <c r="A89" s="172" t="s">
        <v>603</v>
      </c>
      <c r="B89" s="23" t="s">
        <v>213</v>
      </c>
      <c r="C89" s="23">
        <v>100083</v>
      </c>
      <c r="D89" s="27" t="str">
        <f t="shared" si="11"/>
        <v>N/A</v>
      </c>
      <c r="E89" s="23">
        <v>80662</v>
      </c>
      <c r="F89" s="27" t="str">
        <f t="shared" si="12"/>
        <v>N/A</v>
      </c>
      <c r="G89" s="23">
        <v>51797</v>
      </c>
      <c r="H89" s="27" t="str">
        <f t="shared" si="13"/>
        <v>N/A</v>
      </c>
      <c r="I89" s="8">
        <v>-19.399999999999999</v>
      </c>
      <c r="J89" s="8">
        <v>-35.799999999999997</v>
      </c>
      <c r="K89" s="31" t="s">
        <v>734</v>
      </c>
      <c r="L89" s="105" t="str">
        <f t="shared" si="14"/>
        <v>No</v>
      </c>
    </row>
    <row r="90" spans="1:12" x14ac:dyDescent="0.2">
      <c r="A90" s="168" t="s">
        <v>1416</v>
      </c>
      <c r="B90" s="22" t="s">
        <v>213</v>
      </c>
      <c r="C90" s="29">
        <v>38544.518429999996</v>
      </c>
      <c r="D90" s="27" t="str">
        <f t="shared" si="11"/>
        <v>N/A</v>
      </c>
      <c r="E90" s="29">
        <v>38619.660472000003</v>
      </c>
      <c r="F90" s="27" t="str">
        <f t="shared" si="12"/>
        <v>N/A</v>
      </c>
      <c r="G90" s="29">
        <v>49630.926675000002</v>
      </c>
      <c r="H90" s="27" t="str">
        <f t="shared" si="13"/>
        <v>N/A</v>
      </c>
      <c r="I90" s="8">
        <v>0.19489999999999999</v>
      </c>
      <c r="J90" s="8">
        <v>28.51</v>
      </c>
      <c r="K90" s="28" t="s">
        <v>734</v>
      </c>
      <c r="L90" s="105" t="str">
        <f t="shared" si="14"/>
        <v>Yes</v>
      </c>
    </row>
    <row r="91" spans="1:12" ht="25.5" x14ac:dyDescent="0.2">
      <c r="A91" s="168" t="s">
        <v>604</v>
      </c>
      <c r="B91" s="22" t="s">
        <v>213</v>
      </c>
      <c r="C91" s="29">
        <v>285681229</v>
      </c>
      <c r="D91" s="27" t="str">
        <f t="shared" si="11"/>
        <v>N/A</v>
      </c>
      <c r="E91" s="29">
        <v>348237788</v>
      </c>
      <c r="F91" s="27" t="str">
        <f t="shared" si="12"/>
        <v>N/A</v>
      </c>
      <c r="G91" s="29">
        <v>400673928</v>
      </c>
      <c r="H91" s="27" t="str">
        <f t="shared" si="13"/>
        <v>N/A</v>
      </c>
      <c r="I91" s="8">
        <v>21.9</v>
      </c>
      <c r="J91" s="8">
        <v>15.06</v>
      </c>
      <c r="K91" s="28" t="s">
        <v>734</v>
      </c>
      <c r="L91" s="105" t="str">
        <f t="shared" si="14"/>
        <v>Yes</v>
      </c>
    </row>
    <row r="92" spans="1:12" x14ac:dyDescent="0.2">
      <c r="A92" s="168" t="s">
        <v>605</v>
      </c>
      <c r="B92" s="22" t="s">
        <v>213</v>
      </c>
      <c r="C92" s="23">
        <v>858790</v>
      </c>
      <c r="D92" s="27" t="str">
        <f t="shared" si="11"/>
        <v>N/A</v>
      </c>
      <c r="E92" s="23">
        <v>807327</v>
      </c>
      <c r="F92" s="27" t="str">
        <f t="shared" si="12"/>
        <v>N/A</v>
      </c>
      <c r="G92" s="23">
        <v>795682</v>
      </c>
      <c r="H92" s="27" t="str">
        <f t="shared" si="13"/>
        <v>N/A</v>
      </c>
      <c r="I92" s="8">
        <v>-5.99</v>
      </c>
      <c r="J92" s="8">
        <v>-1.44</v>
      </c>
      <c r="K92" s="28" t="s">
        <v>734</v>
      </c>
      <c r="L92" s="105" t="str">
        <f t="shared" si="14"/>
        <v>Yes</v>
      </c>
    </row>
    <row r="93" spans="1:12" x14ac:dyDescent="0.2">
      <c r="A93" s="168" t="s">
        <v>1417</v>
      </c>
      <c r="B93" s="22" t="s">
        <v>213</v>
      </c>
      <c r="C93" s="29">
        <v>332.65551414999999</v>
      </c>
      <c r="D93" s="27" t="str">
        <f t="shared" si="11"/>
        <v>N/A</v>
      </c>
      <c r="E93" s="29">
        <v>431.34663897000001</v>
      </c>
      <c r="F93" s="27" t="str">
        <f t="shared" si="12"/>
        <v>N/A</v>
      </c>
      <c r="G93" s="29">
        <v>503.56037714000001</v>
      </c>
      <c r="H93" s="27" t="str">
        <f t="shared" si="13"/>
        <v>N/A</v>
      </c>
      <c r="I93" s="8">
        <v>29.67</v>
      </c>
      <c r="J93" s="8">
        <v>16.739999999999998</v>
      </c>
      <c r="K93" s="28" t="s">
        <v>734</v>
      </c>
      <c r="L93" s="105" t="str">
        <f t="shared" si="14"/>
        <v>Yes</v>
      </c>
    </row>
    <row r="94" spans="1:12" ht="25.5" x14ac:dyDescent="0.2">
      <c r="A94" s="168" t="s">
        <v>606</v>
      </c>
      <c r="B94" s="22" t="s">
        <v>213</v>
      </c>
      <c r="C94" s="29">
        <v>18694918</v>
      </c>
      <c r="D94" s="27" t="str">
        <f t="shared" si="11"/>
        <v>N/A</v>
      </c>
      <c r="E94" s="29">
        <v>73589446</v>
      </c>
      <c r="F94" s="27" t="str">
        <f t="shared" si="12"/>
        <v>N/A</v>
      </c>
      <c r="G94" s="29">
        <v>42729956</v>
      </c>
      <c r="H94" s="27" t="str">
        <f t="shared" si="13"/>
        <v>N/A</v>
      </c>
      <c r="I94" s="8">
        <v>293.60000000000002</v>
      </c>
      <c r="J94" s="8">
        <v>-41.9</v>
      </c>
      <c r="K94" s="28" t="s">
        <v>734</v>
      </c>
      <c r="L94" s="105" t="str">
        <f t="shared" si="14"/>
        <v>No</v>
      </c>
    </row>
    <row r="95" spans="1:12" x14ac:dyDescent="0.2">
      <c r="A95" s="168" t="s">
        <v>607</v>
      </c>
      <c r="B95" s="22" t="s">
        <v>213</v>
      </c>
      <c r="C95" s="23">
        <v>108840</v>
      </c>
      <c r="D95" s="27" t="str">
        <f t="shared" si="11"/>
        <v>N/A</v>
      </c>
      <c r="E95" s="23">
        <v>276962</v>
      </c>
      <c r="F95" s="27" t="str">
        <f t="shared" si="12"/>
        <v>N/A</v>
      </c>
      <c r="G95" s="23">
        <v>184842</v>
      </c>
      <c r="H95" s="27" t="str">
        <f t="shared" si="13"/>
        <v>N/A</v>
      </c>
      <c r="I95" s="8">
        <v>154.5</v>
      </c>
      <c r="J95" s="8">
        <v>-33.299999999999997</v>
      </c>
      <c r="K95" s="28" t="s">
        <v>734</v>
      </c>
      <c r="L95" s="105" t="str">
        <f t="shared" si="14"/>
        <v>No</v>
      </c>
    </row>
    <row r="96" spans="1:12" x14ac:dyDescent="0.2">
      <c r="A96" s="168" t="s">
        <v>1418</v>
      </c>
      <c r="B96" s="22" t="s">
        <v>213</v>
      </c>
      <c r="C96" s="29">
        <v>171.76514148999999</v>
      </c>
      <c r="D96" s="27" t="str">
        <f t="shared" si="11"/>
        <v>N/A</v>
      </c>
      <c r="E96" s="29">
        <v>265.70232017000001</v>
      </c>
      <c r="F96" s="27" t="str">
        <f t="shared" si="12"/>
        <v>N/A</v>
      </c>
      <c r="G96" s="29">
        <v>231.17016695000001</v>
      </c>
      <c r="H96" s="27" t="str">
        <f t="shared" si="13"/>
        <v>N/A</v>
      </c>
      <c r="I96" s="8">
        <v>54.69</v>
      </c>
      <c r="J96" s="8">
        <v>-13</v>
      </c>
      <c r="K96" s="28" t="s">
        <v>734</v>
      </c>
      <c r="L96" s="105" t="str">
        <f t="shared" si="14"/>
        <v>Yes</v>
      </c>
    </row>
    <row r="97" spans="1:12" ht="25.5" x14ac:dyDescent="0.2">
      <c r="A97" s="168" t="s">
        <v>608</v>
      </c>
      <c r="B97" s="22" t="s">
        <v>213</v>
      </c>
      <c r="C97" s="29">
        <v>8029728</v>
      </c>
      <c r="D97" s="27" t="str">
        <f t="shared" si="11"/>
        <v>N/A</v>
      </c>
      <c r="E97" s="29">
        <v>5449955</v>
      </c>
      <c r="F97" s="27" t="str">
        <f t="shared" si="12"/>
        <v>N/A</v>
      </c>
      <c r="G97" s="29">
        <v>3539777</v>
      </c>
      <c r="H97" s="27" t="str">
        <f t="shared" si="13"/>
        <v>N/A</v>
      </c>
      <c r="I97" s="8">
        <v>-32.1</v>
      </c>
      <c r="J97" s="8">
        <v>-35</v>
      </c>
      <c r="K97" s="28" t="s">
        <v>734</v>
      </c>
      <c r="L97" s="105" t="str">
        <f t="shared" si="14"/>
        <v>No</v>
      </c>
    </row>
    <row r="98" spans="1:12" x14ac:dyDescent="0.2">
      <c r="A98" s="168" t="s">
        <v>609</v>
      </c>
      <c r="B98" s="22" t="s">
        <v>213</v>
      </c>
      <c r="C98" s="23">
        <v>142685</v>
      </c>
      <c r="D98" s="27" t="str">
        <f t="shared" si="11"/>
        <v>N/A</v>
      </c>
      <c r="E98" s="23">
        <v>112799</v>
      </c>
      <c r="F98" s="27" t="str">
        <f t="shared" si="12"/>
        <v>N/A</v>
      </c>
      <c r="G98" s="23">
        <v>81369</v>
      </c>
      <c r="H98" s="27" t="str">
        <f t="shared" si="13"/>
        <v>N/A</v>
      </c>
      <c r="I98" s="8">
        <v>-20.9</v>
      </c>
      <c r="J98" s="8">
        <v>-27.9</v>
      </c>
      <c r="K98" s="28" t="s">
        <v>734</v>
      </c>
      <c r="L98" s="105" t="str">
        <f t="shared" si="14"/>
        <v>Yes</v>
      </c>
    </row>
    <row r="99" spans="1:12" ht="25.5" x14ac:dyDescent="0.2">
      <c r="A99" s="168" t="s">
        <v>1419</v>
      </c>
      <c r="B99" s="22" t="s">
        <v>213</v>
      </c>
      <c r="C99" s="29">
        <v>56.275908469999997</v>
      </c>
      <c r="D99" s="27" t="str">
        <f t="shared" si="11"/>
        <v>N/A</v>
      </c>
      <c r="E99" s="29">
        <v>48.315632231000002</v>
      </c>
      <c r="F99" s="27" t="str">
        <f t="shared" si="12"/>
        <v>N/A</v>
      </c>
      <c r="G99" s="29">
        <v>43.502771326000001</v>
      </c>
      <c r="H99" s="27" t="str">
        <f t="shared" si="13"/>
        <v>N/A</v>
      </c>
      <c r="I99" s="8">
        <v>-14.1</v>
      </c>
      <c r="J99" s="8">
        <v>-9.9600000000000009</v>
      </c>
      <c r="K99" s="28" t="s">
        <v>734</v>
      </c>
      <c r="L99" s="105" t="str">
        <f t="shared" si="14"/>
        <v>Yes</v>
      </c>
    </row>
    <row r="100" spans="1:12" ht="25.5" x14ac:dyDescent="0.2">
      <c r="A100" s="168" t="s">
        <v>610</v>
      </c>
      <c r="B100" s="22" t="s">
        <v>213</v>
      </c>
      <c r="C100" s="29">
        <v>132748597</v>
      </c>
      <c r="D100" s="27" t="str">
        <f t="shared" si="11"/>
        <v>N/A</v>
      </c>
      <c r="E100" s="29">
        <v>149286695</v>
      </c>
      <c r="F100" s="27" t="str">
        <f t="shared" si="12"/>
        <v>N/A</v>
      </c>
      <c r="G100" s="29">
        <v>157438940</v>
      </c>
      <c r="H100" s="27" t="str">
        <f t="shared" si="13"/>
        <v>N/A</v>
      </c>
      <c r="I100" s="8">
        <v>12.46</v>
      </c>
      <c r="J100" s="8">
        <v>5.4610000000000003</v>
      </c>
      <c r="K100" s="28" t="s">
        <v>734</v>
      </c>
      <c r="L100" s="105" t="str">
        <f t="shared" si="14"/>
        <v>Yes</v>
      </c>
    </row>
    <row r="101" spans="1:12" x14ac:dyDescent="0.2">
      <c r="A101" s="168" t="s">
        <v>611</v>
      </c>
      <c r="B101" s="22" t="s">
        <v>213</v>
      </c>
      <c r="C101" s="23">
        <v>356654</v>
      </c>
      <c r="D101" s="27" t="str">
        <f t="shared" si="11"/>
        <v>N/A</v>
      </c>
      <c r="E101" s="23">
        <v>428241</v>
      </c>
      <c r="F101" s="27" t="str">
        <f t="shared" si="12"/>
        <v>N/A</v>
      </c>
      <c r="G101" s="23">
        <v>431929</v>
      </c>
      <c r="H101" s="27" t="str">
        <f t="shared" si="13"/>
        <v>N/A</v>
      </c>
      <c r="I101" s="8">
        <v>20.07</v>
      </c>
      <c r="J101" s="8">
        <v>0.86119999999999997</v>
      </c>
      <c r="K101" s="28" t="s">
        <v>734</v>
      </c>
      <c r="L101" s="105" t="str">
        <f t="shared" si="14"/>
        <v>Yes</v>
      </c>
    </row>
    <row r="102" spans="1:12" x14ac:dyDescent="0.2">
      <c r="A102" s="168" t="s">
        <v>1420</v>
      </c>
      <c r="B102" s="22" t="s">
        <v>213</v>
      </c>
      <c r="C102" s="29">
        <v>372.20554655000001</v>
      </c>
      <c r="D102" s="27" t="str">
        <f t="shared" si="11"/>
        <v>N/A</v>
      </c>
      <c r="E102" s="29">
        <v>348.60439566000002</v>
      </c>
      <c r="F102" s="27" t="str">
        <f t="shared" si="12"/>
        <v>N/A</v>
      </c>
      <c r="G102" s="29">
        <v>364.5018973</v>
      </c>
      <c r="H102" s="27" t="str">
        <f t="shared" si="13"/>
        <v>N/A</v>
      </c>
      <c r="I102" s="8">
        <v>-6.34</v>
      </c>
      <c r="J102" s="8">
        <v>4.5599999999999996</v>
      </c>
      <c r="K102" s="28" t="s">
        <v>734</v>
      </c>
      <c r="L102" s="105" t="str">
        <f t="shared" si="14"/>
        <v>Yes</v>
      </c>
    </row>
    <row r="103" spans="1:12" x14ac:dyDescent="0.2">
      <c r="A103" s="168" t="s">
        <v>612</v>
      </c>
      <c r="B103" s="22" t="s">
        <v>213</v>
      </c>
      <c r="C103" s="29">
        <v>492210490</v>
      </c>
      <c r="D103" s="27" t="str">
        <f t="shared" si="11"/>
        <v>N/A</v>
      </c>
      <c r="E103" s="29">
        <v>518437265</v>
      </c>
      <c r="F103" s="27" t="str">
        <f t="shared" si="12"/>
        <v>N/A</v>
      </c>
      <c r="G103" s="29">
        <v>313623010</v>
      </c>
      <c r="H103" s="27" t="str">
        <f t="shared" si="13"/>
        <v>N/A</v>
      </c>
      <c r="I103" s="8">
        <v>5.3280000000000003</v>
      </c>
      <c r="J103" s="8">
        <v>-39.5</v>
      </c>
      <c r="K103" s="28" t="s">
        <v>734</v>
      </c>
      <c r="L103" s="105" t="str">
        <f t="shared" si="14"/>
        <v>No</v>
      </c>
    </row>
    <row r="104" spans="1:12" x14ac:dyDescent="0.2">
      <c r="A104" s="168" t="s">
        <v>613</v>
      </c>
      <c r="B104" s="22" t="s">
        <v>213</v>
      </c>
      <c r="C104" s="23">
        <v>472587</v>
      </c>
      <c r="D104" s="27" t="str">
        <f t="shared" si="11"/>
        <v>N/A</v>
      </c>
      <c r="E104" s="23">
        <v>482177</v>
      </c>
      <c r="F104" s="27" t="str">
        <f t="shared" si="12"/>
        <v>N/A</v>
      </c>
      <c r="G104" s="23">
        <v>428811</v>
      </c>
      <c r="H104" s="27" t="str">
        <f t="shared" si="13"/>
        <v>N/A</v>
      </c>
      <c r="I104" s="8">
        <v>2.0289999999999999</v>
      </c>
      <c r="J104" s="8">
        <v>-11.1</v>
      </c>
      <c r="K104" s="28" t="s">
        <v>734</v>
      </c>
      <c r="L104" s="105" t="str">
        <f t="shared" si="14"/>
        <v>Yes</v>
      </c>
    </row>
    <row r="105" spans="1:12" x14ac:dyDescent="0.2">
      <c r="A105" s="168" t="s">
        <v>1421</v>
      </c>
      <c r="B105" s="22" t="s">
        <v>213</v>
      </c>
      <c r="C105" s="29">
        <v>1041.5235502</v>
      </c>
      <c r="D105" s="27" t="str">
        <f t="shared" si="11"/>
        <v>N/A</v>
      </c>
      <c r="E105" s="29">
        <v>1075.2011502</v>
      </c>
      <c r="F105" s="27" t="str">
        <f t="shared" si="12"/>
        <v>N/A</v>
      </c>
      <c r="G105" s="29">
        <v>731.37818292999998</v>
      </c>
      <c r="H105" s="27" t="str">
        <f t="shared" si="13"/>
        <v>N/A</v>
      </c>
      <c r="I105" s="8">
        <v>3.2330000000000001</v>
      </c>
      <c r="J105" s="8">
        <v>-32</v>
      </c>
      <c r="K105" s="28" t="s">
        <v>734</v>
      </c>
      <c r="L105" s="105" t="str">
        <f t="shared" si="14"/>
        <v>No</v>
      </c>
    </row>
    <row r="106" spans="1:12" ht="25.5" x14ac:dyDescent="0.2">
      <c r="A106" s="168" t="s">
        <v>614</v>
      </c>
      <c r="B106" s="22" t="s">
        <v>213</v>
      </c>
      <c r="C106" s="29">
        <v>126172839</v>
      </c>
      <c r="D106" s="27" t="str">
        <f t="shared" si="11"/>
        <v>N/A</v>
      </c>
      <c r="E106" s="29">
        <v>130533236</v>
      </c>
      <c r="F106" s="27" t="str">
        <f t="shared" si="12"/>
        <v>N/A</v>
      </c>
      <c r="G106" s="29">
        <v>135104570</v>
      </c>
      <c r="H106" s="27" t="str">
        <f t="shared" si="13"/>
        <v>N/A</v>
      </c>
      <c r="I106" s="8">
        <v>3.456</v>
      </c>
      <c r="J106" s="8">
        <v>3.5019999999999998</v>
      </c>
      <c r="K106" s="28" t="s">
        <v>734</v>
      </c>
      <c r="L106" s="105" t="str">
        <f t="shared" si="14"/>
        <v>Yes</v>
      </c>
    </row>
    <row r="107" spans="1:12" x14ac:dyDescent="0.2">
      <c r="A107" s="168" t="s">
        <v>615</v>
      </c>
      <c r="B107" s="22" t="s">
        <v>213</v>
      </c>
      <c r="C107" s="23">
        <v>7223</v>
      </c>
      <c r="D107" s="27" t="str">
        <f t="shared" si="11"/>
        <v>N/A</v>
      </c>
      <c r="E107" s="23">
        <v>6823</v>
      </c>
      <c r="F107" s="27" t="str">
        <f t="shared" si="12"/>
        <v>N/A</v>
      </c>
      <c r="G107" s="23">
        <v>18380</v>
      </c>
      <c r="H107" s="27" t="str">
        <f t="shared" si="13"/>
        <v>N/A</v>
      </c>
      <c r="I107" s="8">
        <v>-5.54</v>
      </c>
      <c r="J107" s="8">
        <v>169.4</v>
      </c>
      <c r="K107" s="28" t="s">
        <v>734</v>
      </c>
      <c r="L107" s="105" t="str">
        <f t="shared" si="14"/>
        <v>No</v>
      </c>
    </row>
    <row r="108" spans="1:12" ht="25.5" x14ac:dyDescent="0.2">
      <c r="A108" s="168" t="s">
        <v>1422</v>
      </c>
      <c r="B108" s="22" t="s">
        <v>213</v>
      </c>
      <c r="C108" s="29">
        <v>17468.204209</v>
      </c>
      <c r="D108" s="27" t="str">
        <f t="shared" si="11"/>
        <v>N/A</v>
      </c>
      <c r="E108" s="29">
        <v>19131.355122000001</v>
      </c>
      <c r="F108" s="27" t="str">
        <f t="shared" si="12"/>
        <v>N/A</v>
      </c>
      <c r="G108" s="29">
        <v>7350.6294885999996</v>
      </c>
      <c r="H108" s="27" t="str">
        <f t="shared" si="13"/>
        <v>N/A</v>
      </c>
      <c r="I108" s="8">
        <v>9.5210000000000008</v>
      </c>
      <c r="J108" s="8">
        <v>-61.6</v>
      </c>
      <c r="K108" s="28" t="s">
        <v>734</v>
      </c>
      <c r="L108" s="105" t="str">
        <f t="shared" si="14"/>
        <v>No</v>
      </c>
    </row>
    <row r="109" spans="1:12" ht="25.5" x14ac:dyDescent="0.2">
      <c r="A109" s="168" t="s">
        <v>616</v>
      </c>
      <c r="B109" s="22" t="s">
        <v>213</v>
      </c>
      <c r="C109" s="29">
        <v>119468412</v>
      </c>
      <c r="D109" s="27" t="str">
        <f t="shared" si="11"/>
        <v>N/A</v>
      </c>
      <c r="E109" s="29">
        <v>121119829</v>
      </c>
      <c r="F109" s="27" t="str">
        <f t="shared" si="12"/>
        <v>N/A</v>
      </c>
      <c r="G109" s="29">
        <v>132370880</v>
      </c>
      <c r="H109" s="27" t="str">
        <f t="shared" si="13"/>
        <v>N/A</v>
      </c>
      <c r="I109" s="8">
        <v>1.3819999999999999</v>
      </c>
      <c r="J109" s="8">
        <v>9.2889999999999997</v>
      </c>
      <c r="K109" s="28" t="s">
        <v>734</v>
      </c>
      <c r="L109" s="105" t="str">
        <f t="shared" si="14"/>
        <v>Yes</v>
      </c>
    </row>
    <row r="110" spans="1:12" x14ac:dyDescent="0.2">
      <c r="A110" s="168" t="s">
        <v>617</v>
      </c>
      <c r="B110" s="22" t="s">
        <v>213</v>
      </c>
      <c r="C110" s="23">
        <v>441507</v>
      </c>
      <c r="D110" s="27" t="str">
        <f t="shared" si="11"/>
        <v>N/A</v>
      </c>
      <c r="E110" s="23">
        <v>492928</v>
      </c>
      <c r="F110" s="27" t="str">
        <f t="shared" si="12"/>
        <v>N/A</v>
      </c>
      <c r="G110" s="23">
        <v>526381</v>
      </c>
      <c r="H110" s="27" t="str">
        <f t="shared" si="13"/>
        <v>N/A</v>
      </c>
      <c r="I110" s="8">
        <v>11.65</v>
      </c>
      <c r="J110" s="8">
        <v>6.7869999999999999</v>
      </c>
      <c r="K110" s="28" t="s">
        <v>734</v>
      </c>
      <c r="L110" s="105" t="str">
        <f t="shared" si="14"/>
        <v>Yes</v>
      </c>
    </row>
    <row r="111" spans="1:12" x14ac:dyDescent="0.2">
      <c r="A111" s="168" t="s">
        <v>1423</v>
      </c>
      <c r="B111" s="22" t="s">
        <v>213</v>
      </c>
      <c r="C111" s="29">
        <v>270.59233941999997</v>
      </c>
      <c r="D111" s="27" t="str">
        <f t="shared" si="11"/>
        <v>N/A</v>
      </c>
      <c r="E111" s="29">
        <v>245.71505169</v>
      </c>
      <c r="F111" s="27" t="str">
        <f t="shared" si="12"/>
        <v>N/A</v>
      </c>
      <c r="G111" s="29">
        <v>251.47351442999999</v>
      </c>
      <c r="H111" s="27" t="str">
        <f t="shared" si="13"/>
        <v>N/A</v>
      </c>
      <c r="I111" s="8">
        <v>-9.19</v>
      </c>
      <c r="J111" s="8">
        <v>2.3439999999999999</v>
      </c>
      <c r="K111" s="28" t="s">
        <v>734</v>
      </c>
      <c r="L111" s="105" t="str">
        <f t="shared" si="14"/>
        <v>Yes</v>
      </c>
    </row>
    <row r="112" spans="1:12" x14ac:dyDescent="0.2">
      <c r="A112" s="168" t="s">
        <v>618</v>
      </c>
      <c r="B112" s="22" t="s">
        <v>213</v>
      </c>
      <c r="C112" s="29">
        <v>709615172</v>
      </c>
      <c r="D112" s="27" t="str">
        <f t="shared" si="11"/>
        <v>N/A</v>
      </c>
      <c r="E112" s="29">
        <v>674703523</v>
      </c>
      <c r="F112" s="27" t="str">
        <f t="shared" si="12"/>
        <v>N/A</v>
      </c>
      <c r="G112" s="29">
        <v>939244412</v>
      </c>
      <c r="H112" s="27" t="str">
        <f t="shared" si="13"/>
        <v>N/A</v>
      </c>
      <c r="I112" s="8">
        <v>-4.92</v>
      </c>
      <c r="J112" s="8">
        <v>39.21</v>
      </c>
      <c r="K112" s="28" t="s">
        <v>734</v>
      </c>
      <c r="L112" s="105" t="str">
        <f t="shared" si="14"/>
        <v>No</v>
      </c>
    </row>
    <row r="113" spans="1:12" x14ac:dyDescent="0.2">
      <c r="A113" s="168" t="s">
        <v>619</v>
      </c>
      <c r="B113" s="22" t="s">
        <v>213</v>
      </c>
      <c r="C113" s="23">
        <v>725786</v>
      </c>
      <c r="D113" s="27" t="str">
        <f t="shared" si="11"/>
        <v>N/A</v>
      </c>
      <c r="E113" s="23">
        <v>664625</v>
      </c>
      <c r="F113" s="27" t="str">
        <f t="shared" si="12"/>
        <v>N/A</v>
      </c>
      <c r="G113" s="23">
        <v>617693</v>
      </c>
      <c r="H113" s="27" t="str">
        <f t="shared" si="13"/>
        <v>N/A</v>
      </c>
      <c r="I113" s="8">
        <v>-8.43</v>
      </c>
      <c r="J113" s="8">
        <v>-7.06</v>
      </c>
      <c r="K113" s="28" t="s">
        <v>734</v>
      </c>
      <c r="L113" s="105" t="str">
        <f t="shared" si="14"/>
        <v>Yes</v>
      </c>
    </row>
    <row r="114" spans="1:12" x14ac:dyDescent="0.2">
      <c r="A114" s="168" t="s">
        <v>1424</v>
      </c>
      <c r="B114" s="22" t="s">
        <v>213</v>
      </c>
      <c r="C114" s="29">
        <v>977.71956471999999</v>
      </c>
      <c r="D114" s="27" t="str">
        <f t="shared" si="11"/>
        <v>N/A</v>
      </c>
      <c r="E114" s="29">
        <v>1015.1642249</v>
      </c>
      <c r="F114" s="27" t="str">
        <f t="shared" si="12"/>
        <v>N/A</v>
      </c>
      <c r="G114" s="29">
        <v>1520.5683276</v>
      </c>
      <c r="H114" s="27" t="str">
        <f t="shared" si="13"/>
        <v>N/A</v>
      </c>
      <c r="I114" s="8">
        <v>3.83</v>
      </c>
      <c r="J114" s="8">
        <v>49.79</v>
      </c>
      <c r="K114" s="28" t="s">
        <v>734</v>
      </c>
      <c r="L114" s="105" t="str">
        <f t="shared" si="14"/>
        <v>No</v>
      </c>
    </row>
    <row r="115" spans="1:12" ht="25.5" x14ac:dyDescent="0.2">
      <c r="A115" s="168" t="s">
        <v>620</v>
      </c>
      <c r="B115" s="22" t="s">
        <v>213</v>
      </c>
      <c r="C115" s="29">
        <v>359463535</v>
      </c>
      <c r="D115" s="27" t="str">
        <f t="shared" si="11"/>
        <v>N/A</v>
      </c>
      <c r="E115" s="29">
        <v>309603617</v>
      </c>
      <c r="F115" s="27" t="str">
        <f t="shared" si="12"/>
        <v>N/A</v>
      </c>
      <c r="G115" s="29">
        <v>201917674</v>
      </c>
      <c r="H115" s="27" t="str">
        <f t="shared" si="13"/>
        <v>N/A</v>
      </c>
      <c r="I115" s="8">
        <v>-13.9</v>
      </c>
      <c r="J115" s="8">
        <v>-34.799999999999997</v>
      </c>
      <c r="K115" s="28" t="s">
        <v>734</v>
      </c>
      <c r="L115" s="105" t="str">
        <f t="shared" si="14"/>
        <v>No</v>
      </c>
    </row>
    <row r="116" spans="1:12" x14ac:dyDescent="0.2">
      <c r="A116" s="172" t="s">
        <v>621</v>
      </c>
      <c r="B116" s="23" t="s">
        <v>213</v>
      </c>
      <c r="C116" s="23">
        <v>391504</v>
      </c>
      <c r="D116" s="27" t="str">
        <f t="shared" si="11"/>
        <v>N/A</v>
      </c>
      <c r="E116" s="23">
        <v>335990</v>
      </c>
      <c r="F116" s="27" t="str">
        <f t="shared" si="12"/>
        <v>N/A</v>
      </c>
      <c r="G116" s="23">
        <v>302861</v>
      </c>
      <c r="H116" s="27" t="str">
        <f t="shared" si="13"/>
        <v>N/A</v>
      </c>
      <c r="I116" s="8">
        <v>-14.2</v>
      </c>
      <c r="J116" s="8">
        <v>-9.86</v>
      </c>
      <c r="K116" s="31" t="s">
        <v>734</v>
      </c>
      <c r="L116" s="105" t="str">
        <f t="shared" si="14"/>
        <v>Yes</v>
      </c>
    </row>
    <row r="117" spans="1:12" ht="25.5" x14ac:dyDescent="0.2">
      <c r="A117" s="168" t="s">
        <v>1425</v>
      </c>
      <c r="B117" s="22" t="s">
        <v>213</v>
      </c>
      <c r="C117" s="29">
        <v>918.16056795999998</v>
      </c>
      <c r="D117" s="27" t="str">
        <f t="shared" si="11"/>
        <v>N/A</v>
      </c>
      <c r="E117" s="29">
        <v>921.46676091999996</v>
      </c>
      <c r="F117" s="27" t="str">
        <f t="shared" si="12"/>
        <v>N/A</v>
      </c>
      <c r="G117" s="29">
        <v>666.70080994</v>
      </c>
      <c r="H117" s="27" t="str">
        <f t="shared" si="13"/>
        <v>N/A</v>
      </c>
      <c r="I117" s="8">
        <v>0.36009999999999998</v>
      </c>
      <c r="J117" s="8">
        <v>-27.6</v>
      </c>
      <c r="K117" s="28" t="s">
        <v>734</v>
      </c>
      <c r="L117" s="105" t="str">
        <f t="shared" si="14"/>
        <v>Yes</v>
      </c>
    </row>
    <row r="118" spans="1:12" ht="25.5" x14ac:dyDescent="0.2">
      <c r="A118" s="168" t="s">
        <v>622</v>
      </c>
      <c r="B118" s="22" t="s">
        <v>213</v>
      </c>
      <c r="C118" s="29">
        <v>165732174</v>
      </c>
      <c r="D118" s="27" t="str">
        <f t="shared" si="11"/>
        <v>N/A</v>
      </c>
      <c r="E118" s="29">
        <v>139849986</v>
      </c>
      <c r="F118" s="27" t="str">
        <f t="shared" si="12"/>
        <v>N/A</v>
      </c>
      <c r="G118" s="29">
        <v>95635717</v>
      </c>
      <c r="H118" s="27" t="str">
        <f t="shared" si="13"/>
        <v>N/A</v>
      </c>
      <c r="I118" s="8">
        <v>-15.6</v>
      </c>
      <c r="J118" s="8">
        <v>-31.6</v>
      </c>
      <c r="K118" s="28" t="s">
        <v>734</v>
      </c>
      <c r="L118" s="105" t="str">
        <f t="shared" si="14"/>
        <v>No</v>
      </c>
    </row>
    <row r="119" spans="1:12" x14ac:dyDescent="0.2">
      <c r="A119" s="168" t="s">
        <v>623</v>
      </c>
      <c r="B119" s="22" t="s">
        <v>213</v>
      </c>
      <c r="C119" s="23">
        <v>110600</v>
      </c>
      <c r="D119" s="27" t="str">
        <f t="shared" si="11"/>
        <v>N/A</v>
      </c>
      <c r="E119" s="23">
        <v>106499</v>
      </c>
      <c r="F119" s="27" t="str">
        <f t="shared" si="12"/>
        <v>N/A</v>
      </c>
      <c r="G119" s="23">
        <v>84135</v>
      </c>
      <c r="H119" s="27" t="str">
        <f t="shared" si="13"/>
        <v>N/A</v>
      </c>
      <c r="I119" s="8">
        <v>-3.71</v>
      </c>
      <c r="J119" s="8">
        <v>-21</v>
      </c>
      <c r="K119" s="28" t="s">
        <v>734</v>
      </c>
      <c r="L119" s="105" t="str">
        <f t="shared" si="14"/>
        <v>Yes</v>
      </c>
    </row>
    <row r="120" spans="1:12" ht="25.5" x14ac:dyDescent="0.2">
      <c r="A120" s="168" t="s">
        <v>1426</v>
      </c>
      <c r="B120" s="22" t="s">
        <v>213</v>
      </c>
      <c r="C120" s="29">
        <v>1498.4825859</v>
      </c>
      <c r="D120" s="27" t="str">
        <f t="shared" si="11"/>
        <v>N/A</v>
      </c>
      <c r="E120" s="29">
        <v>1313.1577385999999</v>
      </c>
      <c r="F120" s="27" t="str">
        <f t="shared" si="12"/>
        <v>N/A</v>
      </c>
      <c r="G120" s="29">
        <v>1136.6936115000001</v>
      </c>
      <c r="H120" s="27" t="str">
        <f t="shared" si="13"/>
        <v>N/A</v>
      </c>
      <c r="I120" s="8">
        <v>-12.4</v>
      </c>
      <c r="J120" s="8">
        <v>-13.4</v>
      </c>
      <c r="K120" s="28" t="s">
        <v>734</v>
      </c>
      <c r="L120" s="105" t="str">
        <f t="shared" si="14"/>
        <v>Yes</v>
      </c>
    </row>
    <row r="121" spans="1:12" ht="25.5" x14ac:dyDescent="0.2">
      <c r="A121" s="168" t="s">
        <v>624</v>
      </c>
      <c r="B121" s="22" t="s">
        <v>213</v>
      </c>
      <c r="C121" s="29">
        <v>2734647767</v>
      </c>
      <c r="D121" s="27" t="str">
        <f t="shared" si="11"/>
        <v>N/A</v>
      </c>
      <c r="E121" s="29">
        <v>2110631489</v>
      </c>
      <c r="F121" s="27" t="str">
        <f t="shared" si="12"/>
        <v>N/A</v>
      </c>
      <c r="G121" s="29">
        <v>1288958543</v>
      </c>
      <c r="H121" s="27" t="str">
        <f t="shared" si="13"/>
        <v>N/A</v>
      </c>
      <c r="I121" s="8">
        <v>-22.8</v>
      </c>
      <c r="J121" s="8">
        <v>-38.9</v>
      </c>
      <c r="K121" s="28" t="s">
        <v>734</v>
      </c>
      <c r="L121" s="105" t="str">
        <f t="shared" si="14"/>
        <v>No</v>
      </c>
    </row>
    <row r="122" spans="1:12" x14ac:dyDescent="0.2">
      <c r="A122" s="168" t="s">
        <v>625</v>
      </c>
      <c r="B122" s="22" t="s">
        <v>213</v>
      </c>
      <c r="C122" s="23">
        <v>272410</v>
      </c>
      <c r="D122" s="27" t="str">
        <f t="shared" si="11"/>
        <v>N/A</v>
      </c>
      <c r="E122" s="23">
        <v>205418</v>
      </c>
      <c r="F122" s="27" t="str">
        <f t="shared" si="12"/>
        <v>N/A</v>
      </c>
      <c r="G122" s="23">
        <v>111561</v>
      </c>
      <c r="H122" s="27" t="str">
        <f t="shared" si="13"/>
        <v>N/A</v>
      </c>
      <c r="I122" s="8">
        <v>-24.6</v>
      </c>
      <c r="J122" s="8">
        <v>-45.7</v>
      </c>
      <c r="K122" s="28" t="s">
        <v>734</v>
      </c>
      <c r="L122" s="105" t="str">
        <f t="shared" si="14"/>
        <v>No</v>
      </c>
    </row>
    <row r="123" spans="1:12" ht="25.5" x14ac:dyDescent="0.2">
      <c r="A123" s="168" t="s">
        <v>1427</v>
      </c>
      <c r="B123" s="22" t="s">
        <v>213</v>
      </c>
      <c r="C123" s="29">
        <v>10038.72019</v>
      </c>
      <c r="D123" s="27" t="str">
        <f t="shared" si="11"/>
        <v>N/A</v>
      </c>
      <c r="E123" s="29">
        <v>10274.812766999999</v>
      </c>
      <c r="F123" s="27" t="str">
        <f t="shared" si="12"/>
        <v>N/A</v>
      </c>
      <c r="G123" s="29">
        <v>11553.845367</v>
      </c>
      <c r="H123" s="27" t="str">
        <f t="shared" si="13"/>
        <v>N/A</v>
      </c>
      <c r="I123" s="8">
        <v>2.3519999999999999</v>
      </c>
      <c r="J123" s="8">
        <v>12.45</v>
      </c>
      <c r="K123" s="28" t="s">
        <v>734</v>
      </c>
      <c r="L123" s="105" t="str">
        <f t="shared" si="14"/>
        <v>Yes</v>
      </c>
    </row>
    <row r="124" spans="1:12" ht="25.5" x14ac:dyDescent="0.2">
      <c r="A124" s="168" t="s">
        <v>626</v>
      </c>
      <c r="B124" s="22" t="s">
        <v>213</v>
      </c>
      <c r="C124" s="29">
        <v>98576985</v>
      </c>
      <c r="D124" s="27" t="str">
        <f t="shared" si="11"/>
        <v>N/A</v>
      </c>
      <c r="E124" s="29">
        <v>87981078</v>
      </c>
      <c r="F124" s="27" t="str">
        <f t="shared" si="12"/>
        <v>N/A</v>
      </c>
      <c r="G124" s="29">
        <v>70344345</v>
      </c>
      <c r="H124" s="27" t="str">
        <f t="shared" si="13"/>
        <v>N/A</v>
      </c>
      <c r="I124" s="8">
        <v>-10.7</v>
      </c>
      <c r="J124" s="8">
        <v>-20</v>
      </c>
      <c r="K124" s="28" t="s">
        <v>734</v>
      </c>
      <c r="L124" s="105" t="str">
        <f t="shared" si="14"/>
        <v>Yes</v>
      </c>
    </row>
    <row r="125" spans="1:12" ht="25.5" x14ac:dyDescent="0.2">
      <c r="A125" s="168" t="s">
        <v>627</v>
      </c>
      <c r="B125" s="22" t="s">
        <v>213</v>
      </c>
      <c r="C125" s="23">
        <v>62780</v>
      </c>
      <c r="D125" s="27" t="str">
        <f t="shared" si="11"/>
        <v>N/A</v>
      </c>
      <c r="E125" s="23">
        <v>53778</v>
      </c>
      <c r="F125" s="27" t="str">
        <f t="shared" si="12"/>
        <v>N/A</v>
      </c>
      <c r="G125" s="23">
        <v>45397</v>
      </c>
      <c r="H125" s="27" t="str">
        <f t="shared" si="13"/>
        <v>N/A</v>
      </c>
      <c r="I125" s="8">
        <v>-14.3</v>
      </c>
      <c r="J125" s="8">
        <v>-15.6</v>
      </c>
      <c r="K125" s="28" t="s">
        <v>734</v>
      </c>
      <c r="L125" s="105" t="str">
        <f t="shared" si="14"/>
        <v>Yes</v>
      </c>
    </row>
    <row r="126" spans="1:12" ht="25.5" x14ac:dyDescent="0.2">
      <c r="A126" s="168" t="s">
        <v>1428</v>
      </c>
      <c r="B126" s="22" t="s">
        <v>213</v>
      </c>
      <c r="C126" s="29">
        <v>1570.1972762</v>
      </c>
      <c r="D126" s="27" t="str">
        <f t="shared" si="11"/>
        <v>N/A</v>
      </c>
      <c r="E126" s="29">
        <v>1636.0050206000001</v>
      </c>
      <c r="F126" s="27" t="str">
        <f t="shared" si="12"/>
        <v>N/A</v>
      </c>
      <c r="G126" s="29">
        <v>1549.5373042000001</v>
      </c>
      <c r="H126" s="27" t="str">
        <f t="shared" si="13"/>
        <v>N/A</v>
      </c>
      <c r="I126" s="8">
        <v>4.1909999999999998</v>
      </c>
      <c r="J126" s="8">
        <v>-5.29</v>
      </c>
      <c r="K126" s="28" t="s">
        <v>734</v>
      </c>
      <c r="L126" s="105" t="str">
        <f t="shared" si="14"/>
        <v>Yes</v>
      </c>
    </row>
    <row r="127" spans="1:12" ht="25.5" x14ac:dyDescent="0.2">
      <c r="A127" s="168" t="s">
        <v>628</v>
      </c>
      <c r="B127" s="22" t="s">
        <v>213</v>
      </c>
      <c r="C127" s="29">
        <v>4127555</v>
      </c>
      <c r="D127" s="27" t="str">
        <f t="shared" si="11"/>
        <v>N/A</v>
      </c>
      <c r="E127" s="29">
        <v>3909232</v>
      </c>
      <c r="F127" s="27" t="str">
        <f t="shared" si="12"/>
        <v>N/A</v>
      </c>
      <c r="G127" s="29">
        <v>43322693</v>
      </c>
      <c r="H127" s="27" t="str">
        <f t="shared" si="13"/>
        <v>N/A</v>
      </c>
      <c r="I127" s="8">
        <v>-5.29</v>
      </c>
      <c r="J127" s="8">
        <v>1008</v>
      </c>
      <c r="K127" s="28" t="s">
        <v>734</v>
      </c>
      <c r="L127" s="105" t="str">
        <f t="shared" si="14"/>
        <v>No</v>
      </c>
    </row>
    <row r="128" spans="1:12" x14ac:dyDescent="0.2">
      <c r="A128" s="168" t="s">
        <v>629</v>
      </c>
      <c r="B128" s="22" t="s">
        <v>213</v>
      </c>
      <c r="C128" s="23">
        <v>9361</v>
      </c>
      <c r="D128" s="27" t="str">
        <f t="shared" si="11"/>
        <v>N/A</v>
      </c>
      <c r="E128" s="23">
        <v>8994</v>
      </c>
      <c r="F128" s="27" t="str">
        <f t="shared" si="12"/>
        <v>N/A</v>
      </c>
      <c r="G128" s="23">
        <v>29782</v>
      </c>
      <c r="H128" s="27" t="str">
        <f t="shared" si="13"/>
        <v>N/A</v>
      </c>
      <c r="I128" s="8">
        <v>-3.92</v>
      </c>
      <c r="J128" s="8">
        <v>231.1</v>
      </c>
      <c r="K128" s="28" t="s">
        <v>734</v>
      </c>
      <c r="L128" s="105" t="str">
        <f t="shared" si="14"/>
        <v>No</v>
      </c>
    </row>
    <row r="129" spans="1:12" ht="25.5" x14ac:dyDescent="0.2">
      <c r="A129" s="168" t="s">
        <v>1429</v>
      </c>
      <c r="B129" s="22" t="s">
        <v>213</v>
      </c>
      <c r="C129" s="29">
        <v>440.93099028</v>
      </c>
      <c r="D129" s="27" t="str">
        <f t="shared" si="11"/>
        <v>N/A</v>
      </c>
      <c r="E129" s="29">
        <v>434.64887702999999</v>
      </c>
      <c r="F129" s="27" t="str">
        <f t="shared" si="12"/>
        <v>N/A</v>
      </c>
      <c r="G129" s="29">
        <v>1454.6602981999999</v>
      </c>
      <c r="H129" s="27" t="str">
        <f t="shared" si="13"/>
        <v>N/A</v>
      </c>
      <c r="I129" s="8">
        <v>-1.42</v>
      </c>
      <c r="J129" s="8">
        <v>234.7</v>
      </c>
      <c r="K129" s="28" t="s">
        <v>734</v>
      </c>
      <c r="L129" s="105" t="str">
        <f t="shared" si="14"/>
        <v>No</v>
      </c>
    </row>
    <row r="130" spans="1:12" ht="25.5" x14ac:dyDescent="0.2">
      <c r="A130" s="168" t="s">
        <v>630</v>
      </c>
      <c r="B130" s="22" t="s">
        <v>213</v>
      </c>
      <c r="C130" s="29">
        <v>898784</v>
      </c>
      <c r="D130" s="27" t="str">
        <f t="shared" si="11"/>
        <v>N/A</v>
      </c>
      <c r="E130" s="29">
        <v>805365</v>
      </c>
      <c r="F130" s="27" t="str">
        <f t="shared" si="12"/>
        <v>N/A</v>
      </c>
      <c r="G130" s="29">
        <v>5984114</v>
      </c>
      <c r="H130" s="27" t="str">
        <f t="shared" si="13"/>
        <v>N/A</v>
      </c>
      <c r="I130" s="8">
        <v>-10.4</v>
      </c>
      <c r="J130" s="8">
        <v>643</v>
      </c>
      <c r="K130" s="28" t="s">
        <v>734</v>
      </c>
      <c r="L130" s="105" t="str">
        <f t="shared" si="14"/>
        <v>No</v>
      </c>
    </row>
    <row r="131" spans="1:12" x14ac:dyDescent="0.2">
      <c r="A131" s="168" t="s">
        <v>631</v>
      </c>
      <c r="B131" s="22" t="s">
        <v>213</v>
      </c>
      <c r="C131" s="23">
        <v>11631</v>
      </c>
      <c r="D131" s="27" t="str">
        <f t="shared" si="11"/>
        <v>N/A</v>
      </c>
      <c r="E131" s="23">
        <v>7868</v>
      </c>
      <c r="F131" s="27" t="str">
        <f t="shared" si="12"/>
        <v>N/A</v>
      </c>
      <c r="G131" s="23">
        <v>19840</v>
      </c>
      <c r="H131" s="27" t="str">
        <f t="shared" si="13"/>
        <v>N/A</v>
      </c>
      <c r="I131" s="8">
        <v>-32.4</v>
      </c>
      <c r="J131" s="8">
        <v>152.19999999999999</v>
      </c>
      <c r="K131" s="28" t="s">
        <v>734</v>
      </c>
      <c r="L131" s="105" t="str">
        <f t="shared" si="14"/>
        <v>No</v>
      </c>
    </row>
    <row r="132" spans="1:12" ht="25.5" x14ac:dyDescent="0.2">
      <c r="A132" s="168" t="s">
        <v>1430</v>
      </c>
      <c r="B132" s="22" t="s">
        <v>213</v>
      </c>
      <c r="C132" s="29">
        <v>77.274868885000004</v>
      </c>
      <c r="D132" s="27" t="str">
        <f t="shared" si="11"/>
        <v>N/A</v>
      </c>
      <c r="E132" s="29">
        <v>102.3595577</v>
      </c>
      <c r="F132" s="27" t="str">
        <f t="shared" si="12"/>
        <v>N/A</v>
      </c>
      <c r="G132" s="29">
        <v>301.61864918999999</v>
      </c>
      <c r="H132" s="27" t="str">
        <f t="shared" si="13"/>
        <v>N/A</v>
      </c>
      <c r="I132" s="8">
        <v>32.46</v>
      </c>
      <c r="J132" s="8">
        <v>194.7</v>
      </c>
      <c r="K132" s="28" t="s">
        <v>734</v>
      </c>
      <c r="L132" s="105" t="str">
        <f t="shared" si="14"/>
        <v>No</v>
      </c>
    </row>
    <row r="133" spans="1:12" ht="25.5" x14ac:dyDescent="0.2">
      <c r="A133" s="168" t="s">
        <v>632</v>
      </c>
      <c r="B133" s="22" t="s">
        <v>213</v>
      </c>
      <c r="C133" s="29">
        <v>150652360</v>
      </c>
      <c r="D133" s="27" t="str">
        <f t="shared" si="11"/>
        <v>N/A</v>
      </c>
      <c r="E133" s="29">
        <v>139061979</v>
      </c>
      <c r="F133" s="27" t="str">
        <f t="shared" si="12"/>
        <v>N/A</v>
      </c>
      <c r="G133" s="29">
        <v>102592443</v>
      </c>
      <c r="H133" s="27" t="str">
        <f t="shared" si="13"/>
        <v>N/A</v>
      </c>
      <c r="I133" s="8">
        <v>-7.69</v>
      </c>
      <c r="J133" s="8">
        <v>-26.2</v>
      </c>
      <c r="K133" s="28" t="s">
        <v>734</v>
      </c>
      <c r="L133" s="105" t="str">
        <f t="shared" si="14"/>
        <v>Yes</v>
      </c>
    </row>
    <row r="134" spans="1:12" x14ac:dyDescent="0.2">
      <c r="A134" s="168" t="s">
        <v>633</v>
      </c>
      <c r="B134" s="22" t="s">
        <v>213</v>
      </c>
      <c r="C134" s="23">
        <v>12528</v>
      </c>
      <c r="D134" s="27" t="str">
        <f t="shared" si="11"/>
        <v>N/A</v>
      </c>
      <c r="E134" s="23">
        <v>11217</v>
      </c>
      <c r="F134" s="27" t="str">
        <f t="shared" si="12"/>
        <v>N/A</v>
      </c>
      <c r="G134" s="23">
        <v>7943</v>
      </c>
      <c r="H134" s="27" t="str">
        <f t="shared" si="13"/>
        <v>N/A</v>
      </c>
      <c r="I134" s="8">
        <v>-10.5</v>
      </c>
      <c r="J134" s="8">
        <v>-29.2</v>
      </c>
      <c r="K134" s="28" t="s">
        <v>734</v>
      </c>
      <c r="L134" s="105" t="str">
        <f t="shared" si="14"/>
        <v>Yes</v>
      </c>
    </row>
    <row r="135" spans="1:12" x14ac:dyDescent="0.2">
      <c r="A135" s="168" t="s">
        <v>1431</v>
      </c>
      <c r="B135" s="22" t="s">
        <v>213</v>
      </c>
      <c r="C135" s="29">
        <v>12025.252235</v>
      </c>
      <c r="D135" s="27" t="str">
        <f t="shared" si="11"/>
        <v>N/A</v>
      </c>
      <c r="E135" s="29">
        <v>12397.430596</v>
      </c>
      <c r="F135" s="27" t="str">
        <f t="shared" si="12"/>
        <v>N/A</v>
      </c>
      <c r="G135" s="29">
        <v>12916.082463000001</v>
      </c>
      <c r="H135" s="27" t="str">
        <f t="shared" si="13"/>
        <v>N/A</v>
      </c>
      <c r="I135" s="8">
        <v>3.0950000000000002</v>
      </c>
      <c r="J135" s="8">
        <v>4.1840000000000002</v>
      </c>
      <c r="K135" s="28" t="s">
        <v>734</v>
      </c>
      <c r="L135" s="105" t="str">
        <f t="shared" si="14"/>
        <v>Yes</v>
      </c>
    </row>
    <row r="136" spans="1:12" ht="25.5" x14ac:dyDescent="0.2">
      <c r="A136" s="168" t="s">
        <v>634</v>
      </c>
      <c r="B136" s="22" t="s">
        <v>213</v>
      </c>
      <c r="C136" s="29">
        <v>175768</v>
      </c>
      <c r="D136" s="27" t="str">
        <f t="shared" si="11"/>
        <v>N/A</v>
      </c>
      <c r="E136" s="29">
        <v>187562</v>
      </c>
      <c r="F136" s="27" t="str">
        <f t="shared" si="12"/>
        <v>N/A</v>
      </c>
      <c r="G136" s="29">
        <v>2065350</v>
      </c>
      <c r="H136" s="27" t="str">
        <f t="shared" si="13"/>
        <v>N/A</v>
      </c>
      <c r="I136" s="8">
        <v>6.71</v>
      </c>
      <c r="J136" s="8">
        <v>1001</v>
      </c>
      <c r="K136" s="28" t="s">
        <v>734</v>
      </c>
      <c r="L136" s="105" t="str">
        <f>IF(J136="Div by 0", "N/A", IF(OR(J136="N/A",K136="N/A"),"N/A", IF(J136&gt;VALUE(MID(K136,1,2)), "No", IF(J136&lt;-1*VALUE(MID(K136,1,2)), "No", "Yes"))))</f>
        <v>No</v>
      </c>
    </row>
    <row r="137" spans="1:12" x14ac:dyDescent="0.2">
      <c r="A137" s="168" t="s">
        <v>635</v>
      </c>
      <c r="B137" s="22" t="s">
        <v>213</v>
      </c>
      <c r="C137" s="23">
        <v>1845</v>
      </c>
      <c r="D137" s="27" t="str">
        <f t="shared" si="11"/>
        <v>N/A</v>
      </c>
      <c r="E137" s="23">
        <v>1794</v>
      </c>
      <c r="F137" s="27" t="str">
        <f t="shared" si="12"/>
        <v>N/A</v>
      </c>
      <c r="G137" s="23">
        <v>2596</v>
      </c>
      <c r="H137" s="27" t="str">
        <f t="shared" si="13"/>
        <v>N/A</v>
      </c>
      <c r="I137" s="8">
        <v>-2.76</v>
      </c>
      <c r="J137" s="8">
        <v>44.7</v>
      </c>
      <c r="K137" s="28" t="s">
        <v>734</v>
      </c>
      <c r="L137" s="105" t="str">
        <f t="shared" ref="L137:L141" si="15">IF(J137="Div by 0", "N/A", IF(OR(J137="N/A",K137="N/A"),"N/A", IF(J137&gt;VALUE(MID(K137,1,2)), "No", IF(J137&lt;-1*VALUE(MID(K137,1,2)), "No", "Yes"))))</f>
        <v>No</v>
      </c>
    </row>
    <row r="138" spans="1:12" ht="25.5" x14ac:dyDescent="0.2">
      <c r="A138" s="168" t="s">
        <v>1432</v>
      </c>
      <c r="B138" s="22" t="s">
        <v>213</v>
      </c>
      <c r="C138" s="29">
        <v>95.267208671999995</v>
      </c>
      <c r="D138" s="27" t="str">
        <f t="shared" si="11"/>
        <v>N/A</v>
      </c>
      <c r="E138" s="29">
        <v>104.54960981000001</v>
      </c>
      <c r="F138" s="27" t="str">
        <f t="shared" si="12"/>
        <v>N/A</v>
      </c>
      <c r="G138" s="29">
        <v>795.58936826000001</v>
      </c>
      <c r="H138" s="27" t="str">
        <f t="shared" si="13"/>
        <v>N/A</v>
      </c>
      <c r="I138" s="8">
        <v>9.7439999999999998</v>
      </c>
      <c r="J138" s="8">
        <v>661</v>
      </c>
      <c r="K138" s="28" t="s">
        <v>734</v>
      </c>
      <c r="L138" s="105" t="str">
        <f t="shared" si="15"/>
        <v>No</v>
      </c>
    </row>
    <row r="139" spans="1:12" ht="25.5" x14ac:dyDescent="0.2">
      <c r="A139" s="168" t="s">
        <v>636</v>
      </c>
      <c r="B139" s="22" t="s">
        <v>213</v>
      </c>
      <c r="C139" s="29">
        <v>37434905</v>
      </c>
      <c r="D139" s="27" t="str">
        <f t="shared" si="11"/>
        <v>N/A</v>
      </c>
      <c r="E139" s="29">
        <v>36648698</v>
      </c>
      <c r="F139" s="27" t="str">
        <f t="shared" si="12"/>
        <v>N/A</v>
      </c>
      <c r="G139" s="29">
        <v>18539464</v>
      </c>
      <c r="H139" s="27" t="str">
        <f t="shared" si="13"/>
        <v>N/A</v>
      </c>
      <c r="I139" s="8">
        <v>-2.1</v>
      </c>
      <c r="J139" s="8">
        <v>-49.4</v>
      </c>
      <c r="K139" s="28" t="s">
        <v>734</v>
      </c>
      <c r="L139" s="105" t="str">
        <f t="shared" si="15"/>
        <v>No</v>
      </c>
    </row>
    <row r="140" spans="1:12" x14ac:dyDescent="0.2">
      <c r="A140" s="168" t="s">
        <v>637</v>
      </c>
      <c r="B140" s="22" t="s">
        <v>213</v>
      </c>
      <c r="C140" s="23">
        <v>1229</v>
      </c>
      <c r="D140" s="27" t="str">
        <f t="shared" si="11"/>
        <v>N/A</v>
      </c>
      <c r="E140" s="23">
        <v>1352</v>
      </c>
      <c r="F140" s="27" t="str">
        <f t="shared" si="12"/>
        <v>N/A</v>
      </c>
      <c r="G140" s="23">
        <v>690</v>
      </c>
      <c r="H140" s="27" t="str">
        <f t="shared" si="13"/>
        <v>N/A</v>
      </c>
      <c r="I140" s="8">
        <v>10.01</v>
      </c>
      <c r="J140" s="8">
        <v>-49</v>
      </c>
      <c r="K140" s="28" t="s">
        <v>734</v>
      </c>
      <c r="L140" s="105" t="str">
        <f t="shared" si="15"/>
        <v>No</v>
      </c>
    </row>
    <row r="141" spans="1:12" ht="25.5" x14ac:dyDescent="0.2">
      <c r="A141" s="168" t="s">
        <v>1433</v>
      </c>
      <c r="B141" s="22" t="s">
        <v>213</v>
      </c>
      <c r="C141" s="29">
        <v>30459.646054000001</v>
      </c>
      <c r="D141" s="27" t="str">
        <f t="shared" si="11"/>
        <v>N/A</v>
      </c>
      <c r="E141" s="29">
        <v>27107.025148000001</v>
      </c>
      <c r="F141" s="27" t="str">
        <f t="shared" si="12"/>
        <v>N/A</v>
      </c>
      <c r="G141" s="29">
        <v>26868.788406</v>
      </c>
      <c r="H141" s="27" t="str">
        <f t="shared" si="13"/>
        <v>N/A</v>
      </c>
      <c r="I141" s="8">
        <v>-11</v>
      </c>
      <c r="J141" s="8">
        <v>-0.879</v>
      </c>
      <c r="K141" s="28" t="s">
        <v>734</v>
      </c>
      <c r="L141" s="105" t="str">
        <f t="shared" si="15"/>
        <v>Yes</v>
      </c>
    </row>
    <row r="142" spans="1:12" ht="25.5" x14ac:dyDescent="0.2">
      <c r="A142" s="168" t="s">
        <v>638</v>
      </c>
      <c r="B142" s="22" t="s">
        <v>213</v>
      </c>
      <c r="C142" s="29">
        <v>133118805</v>
      </c>
      <c r="D142" s="27" t="str">
        <f t="shared" si="11"/>
        <v>N/A</v>
      </c>
      <c r="E142" s="29">
        <v>109802153</v>
      </c>
      <c r="F142" s="27" t="str">
        <f t="shared" si="12"/>
        <v>N/A</v>
      </c>
      <c r="G142" s="29">
        <v>87620458</v>
      </c>
      <c r="H142" s="27" t="str">
        <f t="shared" si="13"/>
        <v>N/A</v>
      </c>
      <c r="I142" s="8">
        <v>-17.5</v>
      </c>
      <c r="J142" s="8">
        <v>-20.2</v>
      </c>
      <c r="K142" s="28" t="s">
        <v>734</v>
      </c>
      <c r="L142" s="105" t="str">
        <f t="shared" ref="L142:L153" si="16">IF(J142="Div by 0", "N/A", IF(K142="N/A","N/A", IF(J142&gt;VALUE(MID(K142,1,2)), "No", IF(J142&lt;-1*VALUE(MID(K142,1,2)), "No", "Yes"))))</f>
        <v>Yes</v>
      </c>
    </row>
    <row r="143" spans="1:12" ht="25.5" x14ac:dyDescent="0.2">
      <c r="A143" s="168" t="s">
        <v>639</v>
      </c>
      <c r="B143" s="22" t="s">
        <v>213</v>
      </c>
      <c r="C143" s="23">
        <v>307128</v>
      </c>
      <c r="D143" s="27" t="str">
        <f t="shared" si="11"/>
        <v>N/A</v>
      </c>
      <c r="E143" s="23">
        <v>260195</v>
      </c>
      <c r="F143" s="27" t="str">
        <f t="shared" si="12"/>
        <v>N/A</v>
      </c>
      <c r="G143" s="23">
        <v>250270</v>
      </c>
      <c r="H143" s="27" t="str">
        <f t="shared" si="13"/>
        <v>N/A</v>
      </c>
      <c r="I143" s="8">
        <v>-15.3</v>
      </c>
      <c r="J143" s="8">
        <v>-3.81</v>
      </c>
      <c r="K143" s="28" t="s">
        <v>734</v>
      </c>
      <c r="L143" s="105" t="str">
        <f t="shared" si="16"/>
        <v>Yes</v>
      </c>
    </row>
    <row r="144" spans="1:12" ht="25.5" x14ac:dyDescent="0.2">
      <c r="A144" s="168" t="s">
        <v>1434</v>
      </c>
      <c r="B144" s="22" t="s">
        <v>213</v>
      </c>
      <c r="C144" s="29">
        <v>433.43102876</v>
      </c>
      <c r="D144" s="27" t="str">
        <f t="shared" si="11"/>
        <v>N/A</v>
      </c>
      <c r="E144" s="29">
        <v>421.99947347</v>
      </c>
      <c r="F144" s="27" t="str">
        <f t="shared" si="12"/>
        <v>N/A</v>
      </c>
      <c r="G144" s="29">
        <v>350.10371997999999</v>
      </c>
      <c r="H144" s="27" t="str">
        <f t="shared" si="13"/>
        <v>N/A</v>
      </c>
      <c r="I144" s="8">
        <v>-2.64</v>
      </c>
      <c r="J144" s="8">
        <v>-17</v>
      </c>
      <c r="K144" s="28" t="s">
        <v>734</v>
      </c>
      <c r="L144" s="105" t="str">
        <f t="shared" si="16"/>
        <v>Yes</v>
      </c>
    </row>
    <row r="145" spans="1:12" ht="25.5" x14ac:dyDescent="0.2">
      <c r="A145" s="168" t="s">
        <v>640</v>
      </c>
      <c r="B145" s="22" t="s">
        <v>213</v>
      </c>
      <c r="C145" s="29">
        <v>397744191</v>
      </c>
      <c r="D145" s="27" t="str">
        <f t="shared" ref="D145:D153" si="17">IF($B145="N/A","N/A",IF(C145&gt;10,"No",IF(C145&lt;-10,"No","Yes")))</f>
        <v>N/A</v>
      </c>
      <c r="E145" s="29">
        <v>383591191</v>
      </c>
      <c r="F145" s="27" t="str">
        <f t="shared" ref="F145:F153" si="18">IF($B145="N/A","N/A",IF(E145&gt;10,"No",IF(E145&lt;-10,"No","Yes")))</f>
        <v>N/A</v>
      </c>
      <c r="G145" s="29">
        <v>272307373</v>
      </c>
      <c r="H145" s="27" t="str">
        <f t="shared" ref="H145:H153" si="19">IF($B145="N/A","N/A",IF(G145&gt;10,"No",IF(G145&lt;-10,"No","Yes")))</f>
        <v>N/A</v>
      </c>
      <c r="I145" s="8">
        <v>-3.56</v>
      </c>
      <c r="J145" s="8">
        <v>-29</v>
      </c>
      <c r="K145" s="28" t="s">
        <v>734</v>
      </c>
      <c r="L145" s="105" t="str">
        <f t="shared" si="16"/>
        <v>Yes</v>
      </c>
    </row>
    <row r="146" spans="1:12" x14ac:dyDescent="0.2">
      <c r="A146" s="168" t="s">
        <v>641</v>
      </c>
      <c r="B146" s="22" t="s">
        <v>213</v>
      </c>
      <c r="C146" s="23">
        <v>25008</v>
      </c>
      <c r="D146" s="27" t="str">
        <f t="shared" si="17"/>
        <v>N/A</v>
      </c>
      <c r="E146" s="23">
        <v>22860</v>
      </c>
      <c r="F146" s="27" t="str">
        <f t="shared" si="18"/>
        <v>N/A</v>
      </c>
      <c r="G146" s="23">
        <v>16930</v>
      </c>
      <c r="H146" s="27" t="str">
        <f t="shared" si="19"/>
        <v>N/A</v>
      </c>
      <c r="I146" s="8">
        <v>-8.59</v>
      </c>
      <c r="J146" s="8">
        <v>-25.9</v>
      </c>
      <c r="K146" s="28" t="s">
        <v>734</v>
      </c>
      <c r="L146" s="105" t="str">
        <f t="shared" si="16"/>
        <v>Yes</v>
      </c>
    </row>
    <row r="147" spans="1:12" ht="25.5" x14ac:dyDescent="0.2">
      <c r="A147" s="168" t="s">
        <v>1435</v>
      </c>
      <c r="B147" s="22" t="s">
        <v>213</v>
      </c>
      <c r="C147" s="29">
        <v>15904.678142999999</v>
      </c>
      <c r="D147" s="27" t="str">
        <f t="shared" si="17"/>
        <v>N/A</v>
      </c>
      <c r="E147" s="29">
        <v>16780.017103999999</v>
      </c>
      <c r="F147" s="27" t="str">
        <f t="shared" si="18"/>
        <v>N/A</v>
      </c>
      <c r="G147" s="29">
        <v>16084.310278000001</v>
      </c>
      <c r="H147" s="27" t="str">
        <f t="shared" si="19"/>
        <v>N/A</v>
      </c>
      <c r="I147" s="8">
        <v>5.5039999999999996</v>
      </c>
      <c r="J147" s="8">
        <v>-4.1500000000000004</v>
      </c>
      <c r="K147" s="28" t="s">
        <v>734</v>
      </c>
      <c r="L147" s="105" t="str">
        <f t="shared" si="16"/>
        <v>Yes</v>
      </c>
    </row>
    <row r="148" spans="1:12" ht="25.5" x14ac:dyDescent="0.2">
      <c r="A148" s="168" t="s">
        <v>642</v>
      </c>
      <c r="B148" s="22" t="s">
        <v>213</v>
      </c>
      <c r="C148" s="29">
        <v>562193693</v>
      </c>
      <c r="D148" s="27" t="str">
        <f t="shared" si="17"/>
        <v>N/A</v>
      </c>
      <c r="E148" s="29">
        <v>490419622</v>
      </c>
      <c r="F148" s="27" t="str">
        <f t="shared" si="18"/>
        <v>N/A</v>
      </c>
      <c r="G148" s="29">
        <v>420294957</v>
      </c>
      <c r="H148" s="27" t="str">
        <f t="shared" si="19"/>
        <v>N/A</v>
      </c>
      <c r="I148" s="8">
        <v>-12.8</v>
      </c>
      <c r="J148" s="8">
        <v>-14.3</v>
      </c>
      <c r="K148" s="28" t="s">
        <v>734</v>
      </c>
      <c r="L148" s="105" t="str">
        <f t="shared" si="16"/>
        <v>Yes</v>
      </c>
    </row>
    <row r="149" spans="1:12" x14ac:dyDescent="0.2">
      <c r="A149" s="168" t="s">
        <v>643</v>
      </c>
      <c r="B149" s="22" t="s">
        <v>213</v>
      </c>
      <c r="C149" s="23">
        <v>136537</v>
      </c>
      <c r="D149" s="27" t="str">
        <f t="shared" si="17"/>
        <v>N/A</v>
      </c>
      <c r="E149" s="23">
        <v>121586</v>
      </c>
      <c r="F149" s="27" t="str">
        <f t="shared" si="18"/>
        <v>N/A</v>
      </c>
      <c r="G149" s="23">
        <v>111360</v>
      </c>
      <c r="H149" s="27" t="str">
        <f t="shared" si="19"/>
        <v>N/A</v>
      </c>
      <c r="I149" s="8">
        <v>-11</v>
      </c>
      <c r="J149" s="8">
        <v>-8.41</v>
      </c>
      <c r="K149" s="28" t="s">
        <v>734</v>
      </c>
      <c r="L149" s="105" t="str">
        <f t="shared" si="16"/>
        <v>Yes</v>
      </c>
    </row>
    <row r="150" spans="1:12" ht="25.5" x14ac:dyDescent="0.2">
      <c r="A150" s="168" t="s">
        <v>1436</v>
      </c>
      <c r="B150" s="22" t="s">
        <v>213</v>
      </c>
      <c r="C150" s="29">
        <v>4117.5190094999998</v>
      </c>
      <c r="D150" s="27" t="str">
        <f t="shared" si="17"/>
        <v>N/A</v>
      </c>
      <c r="E150" s="29">
        <v>4033.5204875999998</v>
      </c>
      <c r="F150" s="27" t="str">
        <f t="shared" si="18"/>
        <v>N/A</v>
      </c>
      <c r="G150" s="29">
        <v>3774.2004041</v>
      </c>
      <c r="H150" s="27" t="str">
        <f t="shared" si="19"/>
        <v>N/A</v>
      </c>
      <c r="I150" s="8">
        <v>-2.04</v>
      </c>
      <c r="J150" s="8">
        <v>-6.43</v>
      </c>
      <c r="K150" s="28" t="s">
        <v>734</v>
      </c>
      <c r="L150" s="105" t="str">
        <f t="shared" si="16"/>
        <v>Yes</v>
      </c>
    </row>
    <row r="151" spans="1:12" ht="25.5" x14ac:dyDescent="0.2">
      <c r="A151" s="168" t="s">
        <v>644</v>
      </c>
      <c r="B151" s="22" t="s">
        <v>213</v>
      </c>
      <c r="C151" s="29">
        <v>138415364</v>
      </c>
      <c r="D151" s="27" t="str">
        <f t="shared" si="17"/>
        <v>N/A</v>
      </c>
      <c r="E151" s="29">
        <v>114390753</v>
      </c>
      <c r="F151" s="27" t="str">
        <f t="shared" si="18"/>
        <v>N/A</v>
      </c>
      <c r="G151" s="29">
        <v>102181920</v>
      </c>
      <c r="H151" s="27" t="str">
        <f t="shared" si="19"/>
        <v>N/A</v>
      </c>
      <c r="I151" s="8">
        <v>-17.399999999999999</v>
      </c>
      <c r="J151" s="8">
        <v>-10.7</v>
      </c>
      <c r="K151" s="28" t="s">
        <v>734</v>
      </c>
      <c r="L151" s="105" t="str">
        <f t="shared" si="16"/>
        <v>Yes</v>
      </c>
    </row>
    <row r="152" spans="1:12" x14ac:dyDescent="0.2">
      <c r="A152" s="168" t="s">
        <v>645</v>
      </c>
      <c r="B152" s="22" t="s">
        <v>213</v>
      </c>
      <c r="C152" s="23">
        <v>13772</v>
      </c>
      <c r="D152" s="27" t="str">
        <f t="shared" si="17"/>
        <v>N/A</v>
      </c>
      <c r="E152" s="23">
        <v>10933</v>
      </c>
      <c r="F152" s="27" t="str">
        <f t="shared" si="18"/>
        <v>N/A</v>
      </c>
      <c r="G152" s="23">
        <v>10704</v>
      </c>
      <c r="H152" s="27" t="str">
        <f t="shared" si="19"/>
        <v>N/A</v>
      </c>
      <c r="I152" s="8">
        <v>-20.6</v>
      </c>
      <c r="J152" s="8">
        <v>-2.09</v>
      </c>
      <c r="K152" s="28" t="s">
        <v>734</v>
      </c>
      <c r="L152" s="105" t="str">
        <f t="shared" si="16"/>
        <v>Yes</v>
      </c>
    </row>
    <row r="153" spans="1:12" ht="25.5" x14ac:dyDescent="0.2">
      <c r="A153" s="168" t="s">
        <v>1437</v>
      </c>
      <c r="B153" s="22" t="s">
        <v>213</v>
      </c>
      <c r="C153" s="29">
        <v>10050.491141</v>
      </c>
      <c r="D153" s="27" t="str">
        <f t="shared" si="17"/>
        <v>N/A</v>
      </c>
      <c r="E153" s="29">
        <v>10462.887862</v>
      </c>
      <c r="F153" s="27" t="str">
        <f t="shared" si="18"/>
        <v>N/A</v>
      </c>
      <c r="G153" s="29">
        <v>9546.1434977999997</v>
      </c>
      <c r="H153" s="27" t="str">
        <f t="shared" si="19"/>
        <v>N/A</v>
      </c>
      <c r="I153" s="8">
        <v>4.1029999999999998</v>
      </c>
      <c r="J153" s="8">
        <v>-8.76</v>
      </c>
      <c r="K153" s="28" t="s">
        <v>734</v>
      </c>
      <c r="L153" s="105" t="str">
        <f t="shared" si="16"/>
        <v>Yes</v>
      </c>
    </row>
    <row r="154" spans="1:12" x14ac:dyDescent="0.2">
      <c r="A154" s="168" t="s">
        <v>1503</v>
      </c>
      <c r="B154" s="22" t="s">
        <v>213</v>
      </c>
      <c r="C154" s="29">
        <v>749.79531039999995</v>
      </c>
      <c r="D154" s="27" t="str">
        <f t="shared" ref="D154:D173" si="20">IF($B154="N/A","N/A",IF(C154&gt;10,"No",IF(C154&lt;-10,"No","Yes")))</f>
        <v>N/A</v>
      </c>
      <c r="E154" s="29">
        <v>702.71267651999995</v>
      </c>
      <c r="F154" s="27" t="str">
        <f t="shared" ref="F154:F173" si="21">IF($B154="N/A","N/A",IF(E154&gt;10,"No",IF(E154&lt;-10,"No","Yes")))</f>
        <v>N/A</v>
      </c>
      <c r="G154" s="29">
        <v>689.39184551000005</v>
      </c>
      <c r="H154" s="27" t="str">
        <f t="shared" ref="H154:H173" si="22">IF($B154="N/A","N/A",IF(G154&gt;10,"No",IF(G154&lt;-10,"No","Yes")))</f>
        <v>N/A</v>
      </c>
      <c r="I154" s="8">
        <v>-6.28</v>
      </c>
      <c r="J154" s="8">
        <v>-1.9</v>
      </c>
      <c r="K154" s="28" t="s">
        <v>734</v>
      </c>
      <c r="L154" s="105" t="str">
        <f t="shared" ref="L154:L173" si="23">IF(J154="Div by 0", "N/A", IF(K154="N/A","N/A", IF(J154&gt;VALUE(MID(K154,1,2)), "No", IF(J154&lt;-1*VALUE(MID(K154,1,2)), "No", "Yes"))))</f>
        <v>Yes</v>
      </c>
    </row>
    <row r="155" spans="1:12" x14ac:dyDescent="0.2">
      <c r="A155" s="174" t="s">
        <v>1504</v>
      </c>
      <c r="B155" s="22" t="s">
        <v>213</v>
      </c>
      <c r="C155" s="29">
        <v>427.67132574999999</v>
      </c>
      <c r="D155" s="27" t="str">
        <f t="shared" si="20"/>
        <v>N/A</v>
      </c>
      <c r="E155" s="29">
        <v>458.10478258000001</v>
      </c>
      <c r="F155" s="27" t="str">
        <f t="shared" si="21"/>
        <v>N/A</v>
      </c>
      <c r="G155" s="29">
        <v>985.32993228999999</v>
      </c>
      <c r="H155" s="27" t="str">
        <f t="shared" si="22"/>
        <v>N/A</v>
      </c>
      <c r="I155" s="8">
        <v>7.1159999999999997</v>
      </c>
      <c r="J155" s="8">
        <v>115.1</v>
      </c>
      <c r="K155" s="28" t="s">
        <v>734</v>
      </c>
      <c r="L155" s="105" t="str">
        <f t="shared" si="23"/>
        <v>No</v>
      </c>
    </row>
    <row r="156" spans="1:12" ht="25.5" x14ac:dyDescent="0.2">
      <c r="A156" s="174" t="s">
        <v>1505</v>
      </c>
      <c r="B156" s="22" t="s">
        <v>213</v>
      </c>
      <c r="C156" s="29">
        <v>1652.4530339999999</v>
      </c>
      <c r="D156" s="27" t="str">
        <f t="shared" si="20"/>
        <v>N/A</v>
      </c>
      <c r="E156" s="29">
        <v>1492.116669</v>
      </c>
      <c r="F156" s="27" t="str">
        <f t="shared" si="21"/>
        <v>N/A</v>
      </c>
      <c r="G156" s="29">
        <v>3802.406794</v>
      </c>
      <c r="H156" s="27" t="str">
        <f t="shared" si="22"/>
        <v>N/A</v>
      </c>
      <c r="I156" s="8">
        <v>-9.6999999999999993</v>
      </c>
      <c r="J156" s="8">
        <v>154.80000000000001</v>
      </c>
      <c r="K156" s="28" t="s">
        <v>734</v>
      </c>
      <c r="L156" s="105" t="str">
        <f t="shared" si="23"/>
        <v>No</v>
      </c>
    </row>
    <row r="157" spans="1:12" x14ac:dyDescent="0.2">
      <c r="A157" s="174" t="s">
        <v>1506</v>
      </c>
      <c r="B157" s="22" t="s">
        <v>213</v>
      </c>
      <c r="C157" s="29">
        <v>255.9608193</v>
      </c>
      <c r="D157" s="27" t="str">
        <f t="shared" si="20"/>
        <v>N/A</v>
      </c>
      <c r="E157" s="29">
        <v>278.89820379000003</v>
      </c>
      <c r="F157" s="27" t="str">
        <f t="shared" si="21"/>
        <v>N/A</v>
      </c>
      <c r="G157" s="29">
        <v>300.20972669999998</v>
      </c>
      <c r="H157" s="27" t="str">
        <f t="shared" si="22"/>
        <v>N/A</v>
      </c>
      <c r="I157" s="8">
        <v>8.9610000000000003</v>
      </c>
      <c r="J157" s="8">
        <v>7.641</v>
      </c>
      <c r="K157" s="28" t="s">
        <v>734</v>
      </c>
      <c r="L157" s="105" t="str">
        <f t="shared" si="23"/>
        <v>Yes</v>
      </c>
    </row>
    <row r="158" spans="1:12" x14ac:dyDescent="0.2">
      <c r="A158" s="174" t="s">
        <v>1507</v>
      </c>
      <c r="B158" s="22" t="s">
        <v>213</v>
      </c>
      <c r="C158" s="29">
        <v>957.16696993999994</v>
      </c>
      <c r="D158" s="27" t="str">
        <f t="shared" si="20"/>
        <v>N/A</v>
      </c>
      <c r="E158" s="29">
        <v>851.89349454000001</v>
      </c>
      <c r="F158" s="27" t="str">
        <f t="shared" si="21"/>
        <v>N/A</v>
      </c>
      <c r="G158" s="29">
        <v>617.26558239999997</v>
      </c>
      <c r="H158" s="27" t="str">
        <f t="shared" si="22"/>
        <v>N/A</v>
      </c>
      <c r="I158" s="8">
        <v>-11</v>
      </c>
      <c r="J158" s="8">
        <v>-27.5</v>
      </c>
      <c r="K158" s="28" t="s">
        <v>734</v>
      </c>
      <c r="L158" s="105" t="str">
        <f t="shared" si="23"/>
        <v>Yes</v>
      </c>
    </row>
    <row r="159" spans="1:12" x14ac:dyDescent="0.2">
      <c r="A159" s="168" t="s">
        <v>1508</v>
      </c>
      <c r="B159" s="22" t="s">
        <v>213</v>
      </c>
      <c r="C159" s="29">
        <v>1956.6890814999999</v>
      </c>
      <c r="D159" s="27" t="str">
        <f t="shared" si="20"/>
        <v>N/A</v>
      </c>
      <c r="E159" s="29">
        <v>1393.7762706999999</v>
      </c>
      <c r="F159" s="27" t="str">
        <f t="shared" si="21"/>
        <v>N/A</v>
      </c>
      <c r="G159" s="29">
        <v>1355.4806761</v>
      </c>
      <c r="H159" s="27" t="str">
        <f t="shared" si="22"/>
        <v>N/A</v>
      </c>
      <c r="I159" s="8">
        <v>-28.8</v>
      </c>
      <c r="J159" s="8">
        <v>-2.75</v>
      </c>
      <c r="K159" s="28" t="s">
        <v>734</v>
      </c>
      <c r="L159" s="105" t="str">
        <f t="shared" si="23"/>
        <v>Yes</v>
      </c>
    </row>
    <row r="160" spans="1:12" x14ac:dyDescent="0.2">
      <c r="A160" s="174" t="s">
        <v>1509</v>
      </c>
      <c r="B160" s="22" t="s">
        <v>213</v>
      </c>
      <c r="C160" s="29">
        <v>4431.1871179</v>
      </c>
      <c r="D160" s="27" t="str">
        <f t="shared" si="20"/>
        <v>N/A</v>
      </c>
      <c r="E160" s="29">
        <v>4228.7158886999996</v>
      </c>
      <c r="F160" s="27" t="str">
        <f t="shared" si="21"/>
        <v>N/A</v>
      </c>
      <c r="G160" s="29">
        <v>4824.3907766000002</v>
      </c>
      <c r="H160" s="27" t="str">
        <f t="shared" si="22"/>
        <v>N/A</v>
      </c>
      <c r="I160" s="8">
        <v>-4.57</v>
      </c>
      <c r="J160" s="8">
        <v>14.09</v>
      </c>
      <c r="K160" s="28" t="s">
        <v>734</v>
      </c>
      <c r="L160" s="105" t="str">
        <f t="shared" si="23"/>
        <v>Yes</v>
      </c>
    </row>
    <row r="161" spans="1:12" ht="25.5" x14ac:dyDescent="0.2">
      <c r="A161" s="174" t="s">
        <v>1510</v>
      </c>
      <c r="B161" s="22" t="s">
        <v>213</v>
      </c>
      <c r="C161" s="29">
        <v>3508.7334704999998</v>
      </c>
      <c r="D161" s="27" t="str">
        <f t="shared" si="20"/>
        <v>N/A</v>
      </c>
      <c r="E161" s="29">
        <v>3966.5891010999999</v>
      </c>
      <c r="F161" s="27" t="str">
        <f t="shared" si="21"/>
        <v>N/A</v>
      </c>
      <c r="G161" s="29">
        <v>2493.1285561</v>
      </c>
      <c r="H161" s="27" t="str">
        <f t="shared" si="22"/>
        <v>N/A</v>
      </c>
      <c r="I161" s="8">
        <v>13.05</v>
      </c>
      <c r="J161" s="8">
        <v>-37.1</v>
      </c>
      <c r="K161" s="28" t="s">
        <v>734</v>
      </c>
      <c r="L161" s="105" t="str">
        <f t="shared" si="23"/>
        <v>No</v>
      </c>
    </row>
    <row r="162" spans="1:12" x14ac:dyDescent="0.2">
      <c r="A162" s="174" t="s">
        <v>1511</v>
      </c>
      <c r="B162" s="22" t="s">
        <v>213</v>
      </c>
      <c r="C162" s="29">
        <v>21.267908602999999</v>
      </c>
      <c r="D162" s="27" t="str">
        <f t="shared" si="20"/>
        <v>N/A</v>
      </c>
      <c r="E162" s="29">
        <v>29.720364156999999</v>
      </c>
      <c r="F162" s="27" t="str">
        <f t="shared" si="21"/>
        <v>N/A</v>
      </c>
      <c r="G162" s="29">
        <v>6.3070613041000003</v>
      </c>
      <c r="H162" s="27" t="str">
        <f t="shared" si="22"/>
        <v>N/A</v>
      </c>
      <c r="I162" s="8">
        <v>39.74</v>
      </c>
      <c r="J162" s="8">
        <v>-78.8</v>
      </c>
      <c r="K162" s="28" t="s">
        <v>734</v>
      </c>
      <c r="L162" s="105" t="str">
        <f t="shared" si="23"/>
        <v>No</v>
      </c>
    </row>
    <row r="163" spans="1:12" x14ac:dyDescent="0.2">
      <c r="A163" s="174" t="s">
        <v>1512</v>
      </c>
      <c r="B163" s="22" t="s">
        <v>213</v>
      </c>
      <c r="C163" s="29">
        <v>23.116348939000002</v>
      </c>
      <c r="D163" s="27" t="str">
        <f t="shared" si="20"/>
        <v>N/A</v>
      </c>
      <c r="E163" s="29">
        <v>35.867568460999998</v>
      </c>
      <c r="F163" s="27" t="str">
        <f t="shared" si="21"/>
        <v>N/A</v>
      </c>
      <c r="G163" s="29">
        <v>31.755642381000001</v>
      </c>
      <c r="H163" s="27" t="str">
        <f t="shared" si="22"/>
        <v>N/A</v>
      </c>
      <c r="I163" s="8">
        <v>55.16</v>
      </c>
      <c r="J163" s="8">
        <v>-11.5</v>
      </c>
      <c r="K163" s="28" t="s">
        <v>734</v>
      </c>
      <c r="L163" s="105" t="str">
        <f t="shared" si="23"/>
        <v>Yes</v>
      </c>
    </row>
    <row r="164" spans="1:12" x14ac:dyDescent="0.2">
      <c r="A164" s="168" t="s">
        <v>1513</v>
      </c>
      <c r="B164" s="22" t="s">
        <v>213</v>
      </c>
      <c r="C164" s="29">
        <v>323.88085126999999</v>
      </c>
      <c r="D164" s="27" t="str">
        <f t="shared" si="20"/>
        <v>N/A</v>
      </c>
      <c r="E164" s="29">
        <v>266.03507409999997</v>
      </c>
      <c r="F164" s="27" t="str">
        <f t="shared" si="21"/>
        <v>N/A</v>
      </c>
      <c r="G164" s="29">
        <v>399.73358539999998</v>
      </c>
      <c r="H164" s="27" t="str">
        <f t="shared" si="22"/>
        <v>N/A</v>
      </c>
      <c r="I164" s="8">
        <v>-17.899999999999999</v>
      </c>
      <c r="J164" s="8">
        <v>50.26</v>
      </c>
      <c r="K164" s="28" t="s">
        <v>734</v>
      </c>
      <c r="L164" s="105" t="str">
        <f t="shared" si="23"/>
        <v>No</v>
      </c>
    </row>
    <row r="165" spans="1:12" x14ac:dyDescent="0.2">
      <c r="A165" s="174" t="s">
        <v>1514</v>
      </c>
      <c r="B165" s="22" t="s">
        <v>213</v>
      </c>
      <c r="C165" s="29">
        <v>107.42270859</v>
      </c>
      <c r="D165" s="27" t="str">
        <f t="shared" si="20"/>
        <v>N/A</v>
      </c>
      <c r="E165" s="29">
        <v>96.502203062999996</v>
      </c>
      <c r="F165" s="27" t="str">
        <f t="shared" si="21"/>
        <v>N/A</v>
      </c>
      <c r="G165" s="29">
        <v>85.676963400000005</v>
      </c>
      <c r="H165" s="27" t="str">
        <f t="shared" si="22"/>
        <v>N/A</v>
      </c>
      <c r="I165" s="8">
        <v>-10.199999999999999</v>
      </c>
      <c r="J165" s="8">
        <v>-11.2</v>
      </c>
      <c r="K165" s="28" t="s">
        <v>734</v>
      </c>
      <c r="L165" s="105" t="str">
        <f t="shared" si="23"/>
        <v>Yes</v>
      </c>
    </row>
    <row r="166" spans="1:12" x14ac:dyDescent="0.2">
      <c r="A166" s="174" t="s">
        <v>1515</v>
      </c>
      <c r="B166" s="22" t="s">
        <v>213</v>
      </c>
      <c r="C166" s="29">
        <v>1034.6164145</v>
      </c>
      <c r="D166" s="27" t="str">
        <f t="shared" si="20"/>
        <v>N/A</v>
      </c>
      <c r="E166" s="29">
        <v>1205.2653743000001</v>
      </c>
      <c r="F166" s="27" t="str">
        <f t="shared" si="21"/>
        <v>N/A</v>
      </c>
      <c r="G166" s="29">
        <v>666.02653371999997</v>
      </c>
      <c r="H166" s="27" t="str">
        <f t="shared" si="22"/>
        <v>N/A</v>
      </c>
      <c r="I166" s="8">
        <v>16.489999999999998</v>
      </c>
      <c r="J166" s="8">
        <v>-44.7</v>
      </c>
      <c r="K166" s="28" t="s">
        <v>734</v>
      </c>
      <c r="L166" s="105" t="str">
        <f t="shared" si="23"/>
        <v>No</v>
      </c>
    </row>
    <row r="167" spans="1:12" x14ac:dyDescent="0.2">
      <c r="A167" s="174" t="s">
        <v>1516</v>
      </c>
      <c r="B167" s="22" t="s">
        <v>213</v>
      </c>
      <c r="C167" s="29">
        <v>136.97340212</v>
      </c>
      <c r="D167" s="27" t="str">
        <f t="shared" si="20"/>
        <v>N/A</v>
      </c>
      <c r="E167" s="29">
        <v>139.46173189000001</v>
      </c>
      <c r="F167" s="27" t="str">
        <f t="shared" si="21"/>
        <v>N/A</v>
      </c>
      <c r="G167" s="29">
        <v>50.863253372000003</v>
      </c>
      <c r="H167" s="27" t="str">
        <f t="shared" si="22"/>
        <v>N/A</v>
      </c>
      <c r="I167" s="8">
        <v>1.8169999999999999</v>
      </c>
      <c r="J167" s="8">
        <v>-63.5</v>
      </c>
      <c r="K167" s="28" t="s">
        <v>734</v>
      </c>
      <c r="L167" s="105" t="str">
        <f t="shared" si="23"/>
        <v>No</v>
      </c>
    </row>
    <row r="168" spans="1:12" x14ac:dyDescent="0.2">
      <c r="A168" s="174" t="s">
        <v>1517</v>
      </c>
      <c r="B168" s="22" t="s">
        <v>213</v>
      </c>
      <c r="C168" s="29">
        <v>115.71251734000001</v>
      </c>
      <c r="D168" s="27" t="str">
        <f t="shared" si="20"/>
        <v>N/A</v>
      </c>
      <c r="E168" s="29">
        <v>93.646822800999999</v>
      </c>
      <c r="F168" s="27" t="str">
        <f t="shared" si="21"/>
        <v>N/A</v>
      </c>
      <c r="G168" s="29">
        <v>95.130435852000005</v>
      </c>
      <c r="H168" s="27" t="str">
        <f t="shared" si="22"/>
        <v>N/A</v>
      </c>
      <c r="I168" s="8">
        <v>-19.100000000000001</v>
      </c>
      <c r="J168" s="8">
        <v>1.5840000000000001</v>
      </c>
      <c r="K168" s="28" t="s">
        <v>734</v>
      </c>
      <c r="L168" s="105" t="str">
        <f t="shared" si="23"/>
        <v>Yes</v>
      </c>
    </row>
    <row r="169" spans="1:12" x14ac:dyDescent="0.2">
      <c r="A169" s="168" t="s">
        <v>1518</v>
      </c>
      <c r="B169" s="22" t="s">
        <v>213</v>
      </c>
      <c r="C169" s="29">
        <v>2723.6116849</v>
      </c>
      <c r="D169" s="27" t="str">
        <f t="shared" si="20"/>
        <v>N/A</v>
      </c>
      <c r="E169" s="29">
        <v>2079.6975757</v>
      </c>
      <c r="F169" s="27" t="str">
        <f t="shared" si="21"/>
        <v>N/A</v>
      </c>
      <c r="G169" s="29">
        <v>1664.2149228000001</v>
      </c>
      <c r="H169" s="27" t="str">
        <f t="shared" si="22"/>
        <v>N/A</v>
      </c>
      <c r="I169" s="8">
        <v>-23.6</v>
      </c>
      <c r="J169" s="8">
        <v>-20</v>
      </c>
      <c r="K169" s="28" t="s">
        <v>734</v>
      </c>
      <c r="L169" s="105" t="str">
        <f t="shared" si="23"/>
        <v>Yes</v>
      </c>
    </row>
    <row r="170" spans="1:12" x14ac:dyDescent="0.2">
      <c r="A170" s="174" t="s">
        <v>1519</v>
      </c>
      <c r="B170" s="22" t="s">
        <v>213</v>
      </c>
      <c r="C170" s="29">
        <v>3212.2659973999998</v>
      </c>
      <c r="D170" s="27" t="str">
        <f t="shared" si="20"/>
        <v>N/A</v>
      </c>
      <c r="E170" s="29">
        <v>3126.6845367999999</v>
      </c>
      <c r="F170" s="27" t="str">
        <f t="shared" si="21"/>
        <v>N/A</v>
      </c>
      <c r="G170" s="29">
        <v>1604.3001965999999</v>
      </c>
      <c r="H170" s="27" t="str">
        <f t="shared" si="22"/>
        <v>N/A</v>
      </c>
      <c r="I170" s="8">
        <v>-2.66</v>
      </c>
      <c r="J170" s="8">
        <v>-48.7</v>
      </c>
      <c r="K170" s="28" t="s">
        <v>734</v>
      </c>
      <c r="L170" s="105" t="str">
        <f t="shared" si="23"/>
        <v>No</v>
      </c>
    </row>
    <row r="171" spans="1:12" x14ac:dyDescent="0.2">
      <c r="A171" s="174" t="s">
        <v>1520</v>
      </c>
      <c r="B171" s="22" t="s">
        <v>213</v>
      </c>
      <c r="C171" s="29">
        <v>6842.0021647000003</v>
      </c>
      <c r="D171" s="27" t="str">
        <f t="shared" si="20"/>
        <v>N/A</v>
      </c>
      <c r="E171" s="29">
        <v>7586.6300191</v>
      </c>
      <c r="F171" s="27" t="str">
        <f t="shared" si="21"/>
        <v>N/A</v>
      </c>
      <c r="G171" s="29">
        <v>2255.3586839999998</v>
      </c>
      <c r="H171" s="27" t="str">
        <f t="shared" si="22"/>
        <v>N/A</v>
      </c>
      <c r="I171" s="8">
        <v>10.88</v>
      </c>
      <c r="J171" s="8">
        <v>-70.3</v>
      </c>
      <c r="K171" s="28" t="s">
        <v>734</v>
      </c>
      <c r="L171" s="105" t="str">
        <f t="shared" si="23"/>
        <v>No</v>
      </c>
    </row>
    <row r="172" spans="1:12" x14ac:dyDescent="0.2">
      <c r="A172" s="174" t="s">
        <v>1521</v>
      </c>
      <c r="B172" s="22" t="s">
        <v>213</v>
      </c>
      <c r="C172" s="29">
        <v>758.71629940000003</v>
      </c>
      <c r="D172" s="27" t="str">
        <f t="shared" si="20"/>
        <v>N/A</v>
      </c>
      <c r="E172" s="29">
        <v>782.28520275999995</v>
      </c>
      <c r="F172" s="27" t="str">
        <f t="shared" si="21"/>
        <v>N/A</v>
      </c>
      <c r="G172" s="29">
        <v>339.81903170999999</v>
      </c>
      <c r="H172" s="27" t="str">
        <f t="shared" si="22"/>
        <v>N/A</v>
      </c>
      <c r="I172" s="8">
        <v>3.1059999999999999</v>
      </c>
      <c r="J172" s="8">
        <v>-56.6</v>
      </c>
      <c r="K172" s="28" t="s">
        <v>734</v>
      </c>
      <c r="L172" s="105" t="str">
        <f t="shared" si="23"/>
        <v>No</v>
      </c>
    </row>
    <row r="173" spans="1:12" x14ac:dyDescent="0.2">
      <c r="A173" s="174" t="s">
        <v>1522</v>
      </c>
      <c r="B173" s="22" t="s">
        <v>213</v>
      </c>
      <c r="C173" s="29">
        <v>608.64440616000002</v>
      </c>
      <c r="D173" s="27" t="str">
        <f t="shared" si="20"/>
        <v>N/A</v>
      </c>
      <c r="E173" s="29">
        <v>464.45381849</v>
      </c>
      <c r="F173" s="27" t="str">
        <f t="shared" si="21"/>
        <v>N/A</v>
      </c>
      <c r="G173" s="29">
        <v>289.70157802</v>
      </c>
      <c r="H173" s="27" t="str">
        <f t="shared" si="22"/>
        <v>N/A</v>
      </c>
      <c r="I173" s="8">
        <v>-23.7</v>
      </c>
      <c r="J173" s="8">
        <v>-37.6</v>
      </c>
      <c r="K173" s="28" t="s">
        <v>734</v>
      </c>
      <c r="L173" s="105" t="str">
        <f t="shared" si="23"/>
        <v>No</v>
      </c>
    </row>
    <row r="174" spans="1:12" x14ac:dyDescent="0.2">
      <c r="A174" s="168" t="s">
        <v>371</v>
      </c>
      <c r="B174" s="22" t="s">
        <v>213</v>
      </c>
      <c r="C174" s="4">
        <v>6.9033161477</v>
      </c>
      <c r="D174" s="27" t="str">
        <f t="shared" ref="D174:D203" si="24">IF($B174="N/A","N/A",IF(C174&gt;10,"No",IF(C174&lt;-10,"No","Yes")))</f>
        <v>N/A</v>
      </c>
      <c r="E174" s="4">
        <v>5.8925258611000002</v>
      </c>
      <c r="F174" s="27" t="str">
        <f t="shared" ref="F174:F203" si="25">IF($B174="N/A","N/A",IF(E174&gt;10,"No",IF(E174&lt;-10,"No","Yes")))</f>
        <v>N/A</v>
      </c>
      <c r="G174" s="4">
        <v>5.2719183411000001</v>
      </c>
      <c r="H174" s="27" t="str">
        <f t="shared" ref="H174:H203" si="26">IF($B174="N/A","N/A",IF(G174&gt;10,"No",IF(G174&lt;-10,"No","Yes")))</f>
        <v>N/A</v>
      </c>
      <c r="I174" s="8">
        <v>-14.6</v>
      </c>
      <c r="J174" s="8">
        <v>-10.5</v>
      </c>
      <c r="K174" s="28" t="s">
        <v>734</v>
      </c>
      <c r="L174" s="105" t="str">
        <f t="shared" ref="L174:L203" si="27">IF(J174="Div by 0", "N/A", IF(K174="N/A","N/A", IF(J174&gt;VALUE(MID(K174,1,2)), "No", IF(J174&lt;-1*VALUE(MID(K174,1,2)), "No", "Yes"))))</f>
        <v>Yes</v>
      </c>
    </row>
    <row r="175" spans="1:12" x14ac:dyDescent="0.2">
      <c r="A175" s="174" t="s">
        <v>480</v>
      </c>
      <c r="B175" s="22" t="s">
        <v>213</v>
      </c>
      <c r="C175" s="4">
        <v>6.3554875155000001</v>
      </c>
      <c r="D175" s="27" t="str">
        <f t="shared" si="24"/>
        <v>N/A</v>
      </c>
      <c r="E175" s="4">
        <v>5.6845015739000004</v>
      </c>
      <c r="F175" s="27" t="str">
        <f t="shared" si="25"/>
        <v>N/A</v>
      </c>
      <c r="G175" s="4">
        <v>9.1609722611999995</v>
      </c>
      <c r="H175" s="27" t="str">
        <f t="shared" si="26"/>
        <v>N/A</v>
      </c>
      <c r="I175" s="8">
        <v>-10.6</v>
      </c>
      <c r="J175" s="8">
        <v>61.16</v>
      </c>
      <c r="K175" s="28" t="s">
        <v>734</v>
      </c>
      <c r="L175" s="105" t="str">
        <f t="shared" si="27"/>
        <v>No</v>
      </c>
    </row>
    <row r="176" spans="1:12" x14ac:dyDescent="0.2">
      <c r="A176" s="174" t="s">
        <v>481</v>
      </c>
      <c r="B176" s="22" t="s">
        <v>213</v>
      </c>
      <c r="C176" s="4">
        <v>9.9684662138999993</v>
      </c>
      <c r="D176" s="27" t="str">
        <f t="shared" si="24"/>
        <v>N/A</v>
      </c>
      <c r="E176" s="4">
        <v>8.6135905159000004</v>
      </c>
      <c r="F176" s="27" t="str">
        <f t="shared" si="25"/>
        <v>N/A</v>
      </c>
      <c r="G176" s="4">
        <v>13.171088953</v>
      </c>
      <c r="H176" s="27" t="str">
        <f t="shared" si="26"/>
        <v>N/A</v>
      </c>
      <c r="I176" s="8">
        <v>-13.6</v>
      </c>
      <c r="J176" s="8">
        <v>52.91</v>
      </c>
      <c r="K176" s="28" t="s">
        <v>734</v>
      </c>
      <c r="L176" s="105" t="str">
        <f t="shared" si="27"/>
        <v>No</v>
      </c>
    </row>
    <row r="177" spans="1:12" x14ac:dyDescent="0.2">
      <c r="A177" s="174" t="s">
        <v>482</v>
      </c>
      <c r="B177" s="22" t="s">
        <v>213</v>
      </c>
      <c r="C177" s="4">
        <v>1.9255011351</v>
      </c>
      <c r="D177" s="27" t="str">
        <f t="shared" si="24"/>
        <v>N/A</v>
      </c>
      <c r="E177" s="4">
        <v>2.2206235273999999</v>
      </c>
      <c r="F177" s="27" t="str">
        <f t="shared" si="25"/>
        <v>N/A</v>
      </c>
      <c r="G177" s="4">
        <v>1.8411107133</v>
      </c>
      <c r="H177" s="27" t="str">
        <f t="shared" si="26"/>
        <v>N/A</v>
      </c>
      <c r="I177" s="8">
        <v>15.33</v>
      </c>
      <c r="J177" s="8">
        <v>-17.100000000000001</v>
      </c>
      <c r="K177" s="28" t="s">
        <v>734</v>
      </c>
      <c r="L177" s="105" t="str">
        <f t="shared" si="27"/>
        <v>Yes</v>
      </c>
    </row>
    <row r="178" spans="1:12" x14ac:dyDescent="0.2">
      <c r="A178" s="174" t="s">
        <v>483</v>
      </c>
      <c r="B178" s="22" t="s">
        <v>213</v>
      </c>
      <c r="C178" s="4">
        <v>12.146969986</v>
      </c>
      <c r="D178" s="27" t="str">
        <f t="shared" si="24"/>
        <v>N/A</v>
      </c>
      <c r="E178" s="4">
        <v>7.7758407900000002</v>
      </c>
      <c r="F178" s="27" t="str">
        <f t="shared" si="25"/>
        <v>N/A</v>
      </c>
      <c r="G178" s="4">
        <v>5.1194483278999998</v>
      </c>
      <c r="H178" s="27" t="str">
        <f t="shared" si="26"/>
        <v>N/A</v>
      </c>
      <c r="I178" s="8">
        <v>-36</v>
      </c>
      <c r="J178" s="8">
        <v>-34.200000000000003</v>
      </c>
      <c r="K178" s="28" t="s">
        <v>734</v>
      </c>
      <c r="L178" s="105" t="str">
        <f t="shared" si="27"/>
        <v>No</v>
      </c>
    </row>
    <row r="179" spans="1:12" x14ac:dyDescent="0.2">
      <c r="A179" s="168" t="s">
        <v>1523</v>
      </c>
      <c r="B179" s="22" t="s">
        <v>213</v>
      </c>
      <c r="C179" s="4">
        <v>4.8665069813999997</v>
      </c>
      <c r="D179" s="27" t="str">
        <f t="shared" si="24"/>
        <v>N/A</v>
      </c>
      <c r="E179" s="4">
        <v>3.4660084497999999</v>
      </c>
      <c r="F179" s="27" t="str">
        <f t="shared" si="25"/>
        <v>N/A</v>
      </c>
      <c r="G179" s="4">
        <v>2.5604381200000002</v>
      </c>
      <c r="H179" s="27" t="str">
        <f t="shared" si="26"/>
        <v>N/A</v>
      </c>
      <c r="I179" s="8">
        <v>-28.8</v>
      </c>
      <c r="J179" s="8">
        <v>-26.1</v>
      </c>
      <c r="K179" s="28" t="s">
        <v>734</v>
      </c>
      <c r="L179" s="105" t="str">
        <f t="shared" si="27"/>
        <v>Yes</v>
      </c>
    </row>
    <row r="180" spans="1:12" x14ac:dyDescent="0.2">
      <c r="A180" s="174" t="s">
        <v>1524</v>
      </c>
      <c r="B180" s="22" t="s">
        <v>213</v>
      </c>
      <c r="C180" s="4">
        <v>12.147451328000001</v>
      </c>
      <c r="D180" s="27" t="str">
        <f t="shared" si="24"/>
        <v>N/A</v>
      </c>
      <c r="E180" s="4">
        <v>11.510769033000001</v>
      </c>
      <c r="F180" s="27" t="str">
        <f t="shared" si="25"/>
        <v>N/A</v>
      </c>
      <c r="G180" s="4">
        <v>22.035008893000001</v>
      </c>
      <c r="H180" s="27" t="str">
        <f t="shared" si="26"/>
        <v>N/A</v>
      </c>
      <c r="I180" s="8">
        <v>-5.24</v>
      </c>
      <c r="J180" s="8">
        <v>91.43</v>
      </c>
      <c r="K180" s="28" t="s">
        <v>734</v>
      </c>
      <c r="L180" s="105" t="str">
        <f t="shared" si="27"/>
        <v>No</v>
      </c>
    </row>
    <row r="181" spans="1:12" x14ac:dyDescent="0.2">
      <c r="A181" s="174" t="s">
        <v>1525</v>
      </c>
      <c r="B181" s="22" t="s">
        <v>213</v>
      </c>
      <c r="C181" s="4">
        <v>7.2377350873999999</v>
      </c>
      <c r="D181" s="27" t="str">
        <f t="shared" si="24"/>
        <v>N/A</v>
      </c>
      <c r="E181" s="4">
        <v>7.7063586371000001</v>
      </c>
      <c r="F181" s="27" t="str">
        <f t="shared" si="25"/>
        <v>N/A</v>
      </c>
      <c r="G181" s="4">
        <v>9.9769027096999991</v>
      </c>
      <c r="H181" s="27" t="str">
        <f t="shared" si="26"/>
        <v>N/A</v>
      </c>
      <c r="I181" s="8">
        <v>6.4749999999999996</v>
      </c>
      <c r="J181" s="8">
        <v>29.46</v>
      </c>
      <c r="K181" s="28" t="s">
        <v>734</v>
      </c>
      <c r="L181" s="105" t="str">
        <f t="shared" si="27"/>
        <v>Yes</v>
      </c>
    </row>
    <row r="182" spans="1:12" x14ac:dyDescent="0.2">
      <c r="A182" s="174" t="s">
        <v>1526</v>
      </c>
      <c r="B182" s="22" t="s">
        <v>213</v>
      </c>
      <c r="C182" s="4">
        <v>0.1241840058</v>
      </c>
      <c r="D182" s="27" t="str">
        <f t="shared" si="24"/>
        <v>N/A</v>
      </c>
      <c r="E182" s="4">
        <v>0.2100903429</v>
      </c>
      <c r="F182" s="27" t="str">
        <f t="shared" si="25"/>
        <v>N/A</v>
      </c>
      <c r="G182" s="4">
        <v>5.60926125E-2</v>
      </c>
      <c r="H182" s="27" t="str">
        <f t="shared" si="26"/>
        <v>N/A</v>
      </c>
      <c r="I182" s="8">
        <v>69.180000000000007</v>
      </c>
      <c r="J182" s="8">
        <v>-73.3</v>
      </c>
      <c r="K182" s="28" t="s">
        <v>734</v>
      </c>
      <c r="L182" s="105" t="str">
        <f t="shared" si="27"/>
        <v>No</v>
      </c>
    </row>
    <row r="183" spans="1:12" x14ac:dyDescent="0.2">
      <c r="A183" s="174" t="s">
        <v>1527</v>
      </c>
      <c r="B183" s="22" t="s">
        <v>213</v>
      </c>
      <c r="C183" s="4">
        <v>0.11019068279999999</v>
      </c>
      <c r="D183" s="27" t="str">
        <f t="shared" si="24"/>
        <v>N/A</v>
      </c>
      <c r="E183" s="4">
        <v>0.29816396509999998</v>
      </c>
      <c r="F183" s="27" t="str">
        <f t="shared" si="25"/>
        <v>N/A</v>
      </c>
      <c r="G183" s="4">
        <v>0.2841176977</v>
      </c>
      <c r="H183" s="27" t="str">
        <f t="shared" si="26"/>
        <v>N/A</v>
      </c>
      <c r="I183" s="8">
        <v>170.6</v>
      </c>
      <c r="J183" s="8">
        <v>-4.71</v>
      </c>
      <c r="K183" s="28" t="s">
        <v>734</v>
      </c>
      <c r="L183" s="105" t="str">
        <f t="shared" si="27"/>
        <v>Yes</v>
      </c>
    </row>
    <row r="184" spans="1:12" x14ac:dyDescent="0.2">
      <c r="A184" s="168" t="s">
        <v>97</v>
      </c>
      <c r="B184" s="22" t="s">
        <v>213</v>
      </c>
      <c r="C184" s="4">
        <v>33.126150172000003</v>
      </c>
      <c r="D184" s="27" t="str">
        <f t="shared" si="24"/>
        <v>N/A</v>
      </c>
      <c r="E184" s="4">
        <v>26.206112032</v>
      </c>
      <c r="F184" s="27" t="str">
        <f t="shared" si="25"/>
        <v>N/A</v>
      </c>
      <c r="G184" s="4">
        <v>26.288432958000001</v>
      </c>
      <c r="H184" s="27" t="str">
        <f t="shared" si="26"/>
        <v>N/A</v>
      </c>
      <c r="I184" s="8">
        <v>-20.9</v>
      </c>
      <c r="J184" s="8">
        <v>0.31409999999999999</v>
      </c>
      <c r="K184" s="28" t="s">
        <v>734</v>
      </c>
      <c r="L184" s="105" t="str">
        <f t="shared" si="27"/>
        <v>Yes</v>
      </c>
    </row>
    <row r="185" spans="1:12" x14ac:dyDescent="0.2">
      <c r="A185" s="174" t="s">
        <v>484</v>
      </c>
      <c r="B185" s="22" t="s">
        <v>213</v>
      </c>
      <c r="C185" s="4">
        <v>41.024144583000002</v>
      </c>
      <c r="D185" s="27" t="str">
        <f t="shared" si="24"/>
        <v>N/A</v>
      </c>
      <c r="E185" s="4">
        <v>35.585720760999997</v>
      </c>
      <c r="F185" s="27" t="str">
        <f t="shared" si="25"/>
        <v>N/A</v>
      </c>
      <c r="G185" s="4">
        <v>15.061312364999999</v>
      </c>
      <c r="H185" s="27" t="str">
        <f t="shared" si="26"/>
        <v>N/A</v>
      </c>
      <c r="I185" s="8">
        <v>-13.3</v>
      </c>
      <c r="J185" s="8">
        <v>-57.7</v>
      </c>
      <c r="K185" s="28" t="s">
        <v>734</v>
      </c>
      <c r="L185" s="105" t="str">
        <f t="shared" si="27"/>
        <v>No</v>
      </c>
    </row>
    <row r="186" spans="1:12" x14ac:dyDescent="0.2">
      <c r="A186" s="174" t="s">
        <v>485</v>
      </c>
      <c r="B186" s="22" t="s">
        <v>213</v>
      </c>
      <c r="C186" s="4">
        <v>46.760629522000002</v>
      </c>
      <c r="D186" s="27" t="str">
        <f t="shared" si="24"/>
        <v>N/A</v>
      </c>
      <c r="E186" s="4">
        <v>42.834443307999997</v>
      </c>
      <c r="F186" s="27" t="str">
        <f t="shared" si="25"/>
        <v>N/A</v>
      </c>
      <c r="G186" s="4">
        <v>22.207199593999999</v>
      </c>
      <c r="H186" s="27" t="str">
        <f t="shared" si="26"/>
        <v>N/A</v>
      </c>
      <c r="I186" s="8">
        <v>-8.4</v>
      </c>
      <c r="J186" s="8">
        <v>-48.2</v>
      </c>
      <c r="K186" s="28" t="s">
        <v>734</v>
      </c>
      <c r="L186" s="105" t="str">
        <f t="shared" si="27"/>
        <v>No</v>
      </c>
    </row>
    <row r="187" spans="1:12" x14ac:dyDescent="0.2">
      <c r="A187" s="174" t="s">
        <v>486</v>
      </c>
      <c r="B187" s="22" t="s">
        <v>213</v>
      </c>
      <c r="C187" s="4">
        <v>24.064725684999999</v>
      </c>
      <c r="D187" s="27" t="str">
        <f t="shared" si="24"/>
        <v>N/A</v>
      </c>
      <c r="E187" s="4">
        <v>24.013640173999999</v>
      </c>
      <c r="F187" s="27" t="str">
        <f t="shared" si="25"/>
        <v>N/A</v>
      </c>
      <c r="G187" s="4">
        <v>21.068544376999998</v>
      </c>
      <c r="H187" s="27" t="str">
        <f t="shared" si="26"/>
        <v>N/A</v>
      </c>
      <c r="I187" s="8">
        <v>-0.21199999999999999</v>
      </c>
      <c r="J187" s="8">
        <v>-12.3</v>
      </c>
      <c r="K187" s="28" t="s">
        <v>734</v>
      </c>
      <c r="L187" s="105" t="str">
        <f t="shared" si="27"/>
        <v>Yes</v>
      </c>
    </row>
    <row r="188" spans="1:12" x14ac:dyDescent="0.2">
      <c r="A188" s="174" t="s">
        <v>487</v>
      </c>
      <c r="B188" s="22" t="s">
        <v>213</v>
      </c>
      <c r="C188" s="4">
        <v>21.859162964999999</v>
      </c>
      <c r="D188" s="27" t="str">
        <f t="shared" si="24"/>
        <v>N/A</v>
      </c>
      <c r="E188" s="4">
        <v>16.876101292000001</v>
      </c>
      <c r="F188" s="27" t="str">
        <f t="shared" si="25"/>
        <v>N/A</v>
      </c>
      <c r="G188" s="4">
        <v>19.429058722000001</v>
      </c>
      <c r="H188" s="27" t="str">
        <f t="shared" si="26"/>
        <v>N/A</v>
      </c>
      <c r="I188" s="8">
        <v>-22.8</v>
      </c>
      <c r="J188" s="8">
        <v>15.13</v>
      </c>
      <c r="K188" s="28" t="s">
        <v>734</v>
      </c>
      <c r="L188" s="105" t="str">
        <f t="shared" si="27"/>
        <v>Yes</v>
      </c>
    </row>
    <row r="189" spans="1:12" x14ac:dyDescent="0.2">
      <c r="A189" s="168" t="s">
        <v>118</v>
      </c>
      <c r="B189" s="22" t="s">
        <v>213</v>
      </c>
      <c r="C189" s="4">
        <v>62.099539200999999</v>
      </c>
      <c r="D189" s="27" t="str">
        <f t="shared" si="24"/>
        <v>N/A</v>
      </c>
      <c r="E189" s="4">
        <v>53.388469508</v>
      </c>
      <c r="F189" s="27" t="str">
        <f t="shared" si="25"/>
        <v>N/A</v>
      </c>
      <c r="G189" s="4">
        <v>51.126751091999999</v>
      </c>
      <c r="H189" s="27" t="str">
        <f t="shared" si="26"/>
        <v>N/A</v>
      </c>
      <c r="I189" s="8">
        <v>-14</v>
      </c>
      <c r="J189" s="8">
        <v>-4.24</v>
      </c>
      <c r="K189" s="28" t="s">
        <v>734</v>
      </c>
      <c r="L189" s="105" t="str">
        <f t="shared" si="27"/>
        <v>Yes</v>
      </c>
    </row>
    <row r="190" spans="1:12" x14ac:dyDescent="0.2">
      <c r="A190" s="174" t="s">
        <v>488</v>
      </c>
      <c r="B190" s="22" t="s">
        <v>213</v>
      </c>
      <c r="C190" s="4">
        <v>68.166625680999999</v>
      </c>
      <c r="D190" s="27" t="str">
        <f t="shared" si="24"/>
        <v>N/A</v>
      </c>
      <c r="E190" s="4">
        <v>64.532451969999997</v>
      </c>
      <c r="F190" s="27" t="str">
        <f t="shared" si="25"/>
        <v>N/A</v>
      </c>
      <c r="G190" s="4">
        <v>45.224499983999998</v>
      </c>
      <c r="H190" s="27" t="str">
        <f t="shared" si="26"/>
        <v>N/A</v>
      </c>
      <c r="I190" s="8">
        <v>-5.33</v>
      </c>
      <c r="J190" s="8">
        <v>-29.9</v>
      </c>
      <c r="K190" s="28" t="s">
        <v>734</v>
      </c>
      <c r="L190" s="105" t="str">
        <f t="shared" si="27"/>
        <v>Yes</v>
      </c>
    </row>
    <row r="191" spans="1:12" x14ac:dyDescent="0.2">
      <c r="A191" s="174" t="s">
        <v>489</v>
      </c>
      <c r="B191" s="22" t="s">
        <v>213</v>
      </c>
      <c r="C191" s="4">
        <v>79.111492839999997</v>
      </c>
      <c r="D191" s="27" t="str">
        <f t="shared" si="24"/>
        <v>N/A</v>
      </c>
      <c r="E191" s="4">
        <v>77.400171331999999</v>
      </c>
      <c r="F191" s="27" t="str">
        <f t="shared" si="25"/>
        <v>N/A</v>
      </c>
      <c r="G191" s="4">
        <v>48.301504141000002</v>
      </c>
      <c r="H191" s="27" t="str">
        <f t="shared" si="26"/>
        <v>N/A</v>
      </c>
      <c r="I191" s="8">
        <v>-2.16</v>
      </c>
      <c r="J191" s="8">
        <v>-37.6</v>
      </c>
      <c r="K191" s="28" t="s">
        <v>734</v>
      </c>
      <c r="L191" s="105" t="str">
        <f t="shared" si="27"/>
        <v>No</v>
      </c>
    </row>
    <row r="192" spans="1:12" x14ac:dyDescent="0.2">
      <c r="A192" s="174" t="s">
        <v>490</v>
      </c>
      <c r="B192" s="22" t="s">
        <v>213</v>
      </c>
      <c r="C192" s="4">
        <v>61.288484781999998</v>
      </c>
      <c r="D192" s="27" t="str">
        <f t="shared" si="24"/>
        <v>N/A</v>
      </c>
      <c r="E192" s="4">
        <v>60.741363634999999</v>
      </c>
      <c r="F192" s="27" t="str">
        <f t="shared" si="25"/>
        <v>N/A</v>
      </c>
      <c r="G192" s="4">
        <v>65.517364841000003</v>
      </c>
      <c r="H192" s="27" t="str">
        <f t="shared" si="26"/>
        <v>N/A</v>
      </c>
      <c r="I192" s="8">
        <v>-0.89300000000000002</v>
      </c>
      <c r="J192" s="8">
        <v>7.8630000000000004</v>
      </c>
      <c r="K192" s="28" t="s">
        <v>734</v>
      </c>
      <c r="L192" s="105" t="str">
        <f t="shared" si="27"/>
        <v>Yes</v>
      </c>
    </row>
    <row r="193" spans="1:12" x14ac:dyDescent="0.2">
      <c r="A193" s="174" t="s">
        <v>491</v>
      </c>
      <c r="B193" s="22" t="s">
        <v>213</v>
      </c>
      <c r="C193" s="4">
        <v>36.333479793999999</v>
      </c>
      <c r="D193" s="27" t="str">
        <f t="shared" si="24"/>
        <v>N/A</v>
      </c>
      <c r="E193" s="4">
        <v>33.086080500000001</v>
      </c>
      <c r="F193" s="27" t="str">
        <f t="shared" si="25"/>
        <v>N/A</v>
      </c>
      <c r="G193" s="4">
        <v>35.900915490000003</v>
      </c>
      <c r="H193" s="27" t="str">
        <f t="shared" si="26"/>
        <v>N/A</v>
      </c>
      <c r="I193" s="8">
        <v>-8.94</v>
      </c>
      <c r="J193" s="8">
        <v>8.5079999999999991</v>
      </c>
      <c r="K193" s="28" t="s">
        <v>734</v>
      </c>
      <c r="L193" s="105" t="str">
        <f t="shared" si="27"/>
        <v>Yes</v>
      </c>
    </row>
    <row r="194" spans="1:12" x14ac:dyDescent="0.2">
      <c r="A194" s="168" t="s">
        <v>1528</v>
      </c>
      <c r="B194" s="22" t="s">
        <v>213</v>
      </c>
      <c r="C194" s="23">
        <v>6.1716033057999997</v>
      </c>
      <c r="D194" s="27" t="str">
        <f t="shared" si="24"/>
        <v>N/A</v>
      </c>
      <c r="E194" s="23">
        <v>6.0409386856999996</v>
      </c>
      <c r="F194" s="27" t="str">
        <f t="shared" si="25"/>
        <v>N/A</v>
      </c>
      <c r="G194" s="23">
        <v>3.3487523511999999</v>
      </c>
      <c r="H194" s="27" t="str">
        <f t="shared" si="26"/>
        <v>N/A</v>
      </c>
      <c r="I194" s="8">
        <v>-2.12</v>
      </c>
      <c r="J194" s="8">
        <v>-44.6</v>
      </c>
      <c r="K194" s="28" t="s">
        <v>734</v>
      </c>
      <c r="L194" s="105" t="str">
        <f t="shared" si="27"/>
        <v>No</v>
      </c>
    </row>
    <row r="195" spans="1:12" x14ac:dyDescent="0.2">
      <c r="A195" s="174" t="s">
        <v>1529</v>
      </c>
      <c r="B195" s="22" t="s">
        <v>213</v>
      </c>
      <c r="C195" s="23">
        <v>3.5947028528999998</v>
      </c>
      <c r="D195" s="27" t="str">
        <f t="shared" si="24"/>
        <v>N/A</v>
      </c>
      <c r="E195" s="23">
        <v>4.0332398878999998</v>
      </c>
      <c r="F195" s="27" t="str">
        <f t="shared" si="25"/>
        <v>N/A</v>
      </c>
      <c r="G195" s="23">
        <v>3.7190054496</v>
      </c>
      <c r="H195" s="27" t="str">
        <f t="shared" si="26"/>
        <v>N/A</v>
      </c>
      <c r="I195" s="8">
        <v>12.2</v>
      </c>
      <c r="J195" s="8">
        <v>-7.79</v>
      </c>
      <c r="K195" s="28" t="s">
        <v>734</v>
      </c>
      <c r="L195" s="105" t="str">
        <f t="shared" si="27"/>
        <v>Yes</v>
      </c>
    </row>
    <row r="196" spans="1:12" x14ac:dyDescent="0.2">
      <c r="A196" s="174" t="s">
        <v>1530</v>
      </c>
      <c r="B196" s="22" t="s">
        <v>213</v>
      </c>
      <c r="C196" s="23">
        <v>8.3422248853000003</v>
      </c>
      <c r="D196" s="27" t="str">
        <f t="shared" si="24"/>
        <v>N/A</v>
      </c>
      <c r="E196" s="23">
        <v>8.0834777028999998</v>
      </c>
      <c r="F196" s="27" t="str">
        <f t="shared" si="25"/>
        <v>N/A</v>
      </c>
      <c r="G196" s="23">
        <v>9.5868263473000006</v>
      </c>
      <c r="H196" s="27" t="str">
        <f t="shared" si="26"/>
        <v>N/A</v>
      </c>
      <c r="I196" s="8">
        <v>-3.1</v>
      </c>
      <c r="J196" s="8">
        <v>18.600000000000001</v>
      </c>
      <c r="K196" s="28" t="s">
        <v>734</v>
      </c>
      <c r="L196" s="105" t="str">
        <f t="shared" si="27"/>
        <v>Yes</v>
      </c>
    </row>
    <row r="197" spans="1:12" x14ac:dyDescent="0.2">
      <c r="A197" s="174" t="s">
        <v>1531</v>
      </c>
      <c r="B197" s="22" t="s">
        <v>213</v>
      </c>
      <c r="C197" s="23">
        <v>7.2049438201999996</v>
      </c>
      <c r="D197" s="27" t="str">
        <f t="shared" si="24"/>
        <v>N/A</v>
      </c>
      <c r="E197" s="23">
        <v>6.0818220937999996</v>
      </c>
      <c r="F197" s="27" t="str">
        <f t="shared" si="25"/>
        <v>N/A</v>
      </c>
      <c r="G197" s="23">
        <v>4.2748487468</v>
      </c>
      <c r="H197" s="27" t="str">
        <f t="shared" si="26"/>
        <v>N/A</v>
      </c>
      <c r="I197" s="8">
        <v>-15.6</v>
      </c>
      <c r="J197" s="8">
        <v>-29.7</v>
      </c>
      <c r="K197" s="28" t="s">
        <v>734</v>
      </c>
      <c r="L197" s="105" t="str">
        <f t="shared" si="27"/>
        <v>Yes</v>
      </c>
    </row>
    <row r="198" spans="1:12" x14ac:dyDescent="0.2">
      <c r="A198" s="174" t="s">
        <v>1532</v>
      </c>
      <c r="B198" s="22" t="s">
        <v>213</v>
      </c>
      <c r="C198" s="23">
        <v>5.7117966781999998</v>
      </c>
      <c r="D198" s="27" t="str">
        <f t="shared" si="24"/>
        <v>N/A</v>
      </c>
      <c r="E198" s="23">
        <v>5.9179434888999998</v>
      </c>
      <c r="F198" s="27" t="str">
        <f t="shared" si="25"/>
        <v>N/A</v>
      </c>
      <c r="G198" s="23">
        <v>4.57139425</v>
      </c>
      <c r="H198" s="27" t="str">
        <f t="shared" si="26"/>
        <v>N/A</v>
      </c>
      <c r="I198" s="8">
        <v>3.609</v>
      </c>
      <c r="J198" s="8">
        <v>-22.8</v>
      </c>
      <c r="K198" s="28" t="s">
        <v>734</v>
      </c>
      <c r="L198" s="105" t="str">
        <f t="shared" si="27"/>
        <v>Yes</v>
      </c>
    </row>
    <row r="199" spans="1:12" x14ac:dyDescent="0.2">
      <c r="A199" s="168" t="s">
        <v>1533</v>
      </c>
      <c r="B199" s="22" t="s">
        <v>213</v>
      </c>
      <c r="C199" s="23">
        <v>183.15355829999999</v>
      </c>
      <c r="D199" s="27" t="str">
        <f t="shared" si="24"/>
        <v>N/A</v>
      </c>
      <c r="E199" s="23">
        <v>177.42989431999999</v>
      </c>
      <c r="F199" s="27" t="str">
        <f t="shared" si="25"/>
        <v>N/A</v>
      </c>
      <c r="G199" s="23">
        <v>125.78965126999999</v>
      </c>
      <c r="H199" s="27" t="str">
        <f t="shared" si="26"/>
        <v>N/A</v>
      </c>
      <c r="I199" s="8">
        <v>-3.13</v>
      </c>
      <c r="J199" s="8">
        <v>-29.1</v>
      </c>
      <c r="K199" s="28" t="s">
        <v>734</v>
      </c>
      <c r="L199" s="105" t="str">
        <f t="shared" si="27"/>
        <v>Yes</v>
      </c>
    </row>
    <row r="200" spans="1:12" x14ac:dyDescent="0.2">
      <c r="A200" s="174" t="s">
        <v>1534</v>
      </c>
      <c r="B200" s="22" t="s">
        <v>213</v>
      </c>
      <c r="C200" s="23">
        <v>187.40817461</v>
      </c>
      <c r="D200" s="27" t="str">
        <f t="shared" si="24"/>
        <v>N/A</v>
      </c>
      <c r="E200" s="23">
        <v>183.22598393000001</v>
      </c>
      <c r="F200" s="27" t="str">
        <f t="shared" si="25"/>
        <v>N/A</v>
      </c>
      <c r="G200" s="23">
        <v>60.094307561999997</v>
      </c>
      <c r="H200" s="27" t="str">
        <f t="shared" si="26"/>
        <v>N/A</v>
      </c>
      <c r="I200" s="8">
        <v>-2.23</v>
      </c>
      <c r="J200" s="8">
        <v>-67.2</v>
      </c>
      <c r="K200" s="28" t="s">
        <v>734</v>
      </c>
      <c r="L200" s="105" t="str">
        <f t="shared" si="27"/>
        <v>No</v>
      </c>
    </row>
    <row r="201" spans="1:12" x14ac:dyDescent="0.2">
      <c r="A201" s="174" t="s">
        <v>1535</v>
      </c>
      <c r="B201" s="22" t="s">
        <v>213</v>
      </c>
      <c r="C201" s="23">
        <v>180.27333522999999</v>
      </c>
      <c r="D201" s="27" t="str">
        <f t="shared" si="24"/>
        <v>N/A</v>
      </c>
      <c r="E201" s="23">
        <v>189.68153620000001</v>
      </c>
      <c r="F201" s="27" t="str">
        <f t="shared" si="25"/>
        <v>N/A</v>
      </c>
      <c r="G201" s="23">
        <v>56.619424054</v>
      </c>
      <c r="H201" s="27" t="str">
        <f t="shared" si="26"/>
        <v>N/A</v>
      </c>
      <c r="I201" s="8">
        <v>5.2190000000000003</v>
      </c>
      <c r="J201" s="8">
        <v>-70.2</v>
      </c>
      <c r="K201" s="28" t="s">
        <v>734</v>
      </c>
      <c r="L201" s="105" t="str">
        <f t="shared" si="27"/>
        <v>No</v>
      </c>
    </row>
    <row r="202" spans="1:12" x14ac:dyDescent="0.2">
      <c r="A202" s="174" t="s">
        <v>1536</v>
      </c>
      <c r="B202" s="22" t="s">
        <v>213</v>
      </c>
      <c r="C202" s="23">
        <v>26.124274100000001</v>
      </c>
      <c r="D202" s="27" t="str">
        <f t="shared" si="24"/>
        <v>N/A</v>
      </c>
      <c r="E202" s="23">
        <v>20.297595841</v>
      </c>
      <c r="F202" s="27" t="str">
        <f t="shared" si="25"/>
        <v>N/A</v>
      </c>
      <c r="G202" s="23">
        <v>14.893617021000001</v>
      </c>
      <c r="H202" s="27" t="str">
        <f t="shared" si="26"/>
        <v>N/A</v>
      </c>
      <c r="I202" s="8">
        <v>-22.3</v>
      </c>
      <c r="J202" s="8">
        <v>-26.6</v>
      </c>
      <c r="K202" s="28" t="s">
        <v>734</v>
      </c>
      <c r="L202" s="105" t="str">
        <f t="shared" si="27"/>
        <v>Yes</v>
      </c>
    </row>
    <row r="203" spans="1:12" x14ac:dyDescent="0.2">
      <c r="A203" s="174" t="s">
        <v>1537</v>
      </c>
      <c r="B203" s="22" t="s">
        <v>213</v>
      </c>
      <c r="C203" s="23">
        <v>53.670146138</v>
      </c>
      <c r="D203" s="27" t="str">
        <f t="shared" si="24"/>
        <v>N/A</v>
      </c>
      <c r="E203" s="23">
        <v>29.701539537999999</v>
      </c>
      <c r="F203" s="27" t="str">
        <f t="shared" si="25"/>
        <v>N/A</v>
      </c>
      <c r="G203" s="23">
        <v>12.72005772</v>
      </c>
      <c r="H203" s="27" t="str">
        <f t="shared" si="26"/>
        <v>N/A</v>
      </c>
      <c r="I203" s="8">
        <v>-44.7</v>
      </c>
      <c r="J203" s="8">
        <v>-57.2</v>
      </c>
      <c r="K203" s="28" t="s">
        <v>734</v>
      </c>
      <c r="L203" s="105" t="str">
        <f t="shared" si="27"/>
        <v>No</v>
      </c>
    </row>
    <row r="204" spans="1:12" x14ac:dyDescent="0.2">
      <c r="A204" s="168" t="s">
        <v>127</v>
      </c>
      <c r="B204" s="22" t="s">
        <v>213</v>
      </c>
      <c r="C204" s="23">
        <v>15</v>
      </c>
      <c r="D204" s="27" t="str">
        <f t="shared" ref="D204:D214" si="28">IF($B204="N/A","N/A",IF(C204&gt;10,"No",IF(C204&lt;-10,"No","Yes")))</f>
        <v>N/A</v>
      </c>
      <c r="E204" s="23">
        <v>37</v>
      </c>
      <c r="F204" s="27" t="str">
        <f t="shared" ref="F204:F214" si="29">IF($B204="N/A","N/A",IF(E204&gt;10,"No",IF(E204&lt;-10,"No","Yes")))</f>
        <v>N/A</v>
      </c>
      <c r="G204" s="23">
        <v>46</v>
      </c>
      <c r="H204" s="27" t="str">
        <f t="shared" ref="H204:H214" si="30">IF($B204="N/A","N/A",IF(G204&gt;10,"No",IF(G204&lt;-10,"No","Yes")))</f>
        <v>N/A</v>
      </c>
      <c r="I204" s="8">
        <v>146.69999999999999</v>
      </c>
      <c r="J204" s="8">
        <v>24.32</v>
      </c>
      <c r="K204" s="10" t="s">
        <v>213</v>
      </c>
      <c r="L204" s="105" t="str">
        <f t="shared" ref="L204:L214" si="31">IF(J204="Div by 0", "N/A", IF(K204="N/A","N/A", IF(J204&gt;VALUE(MID(K204,1,2)), "No", IF(J204&lt;-1*VALUE(MID(K204,1,2)), "No", "Yes"))))</f>
        <v>N/A</v>
      </c>
    </row>
    <row r="205" spans="1:12" x14ac:dyDescent="0.2">
      <c r="A205" s="168" t="s">
        <v>128</v>
      </c>
      <c r="B205" s="22" t="s">
        <v>213</v>
      </c>
      <c r="C205" s="23">
        <v>96</v>
      </c>
      <c r="D205" s="27" t="str">
        <f t="shared" si="28"/>
        <v>N/A</v>
      </c>
      <c r="E205" s="23">
        <v>198</v>
      </c>
      <c r="F205" s="27" t="str">
        <f t="shared" si="29"/>
        <v>N/A</v>
      </c>
      <c r="G205" s="23">
        <v>258</v>
      </c>
      <c r="H205" s="27" t="str">
        <f t="shared" si="30"/>
        <v>N/A</v>
      </c>
      <c r="I205" s="8">
        <v>106.3</v>
      </c>
      <c r="J205" s="8">
        <v>30.3</v>
      </c>
      <c r="K205" s="10" t="s">
        <v>213</v>
      </c>
      <c r="L205" s="105" t="str">
        <f t="shared" si="31"/>
        <v>N/A</v>
      </c>
    </row>
    <row r="206" spans="1:12" ht="25.5" x14ac:dyDescent="0.2">
      <c r="A206" s="168" t="s">
        <v>1585</v>
      </c>
      <c r="B206" s="22" t="s">
        <v>213</v>
      </c>
      <c r="C206" s="23">
        <v>33</v>
      </c>
      <c r="D206" s="27" t="str">
        <f t="shared" si="28"/>
        <v>N/A</v>
      </c>
      <c r="E206" s="23">
        <v>88</v>
      </c>
      <c r="F206" s="27" t="str">
        <f t="shared" si="29"/>
        <v>N/A</v>
      </c>
      <c r="G206" s="23">
        <v>128</v>
      </c>
      <c r="H206" s="27" t="str">
        <f t="shared" si="30"/>
        <v>N/A</v>
      </c>
      <c r="I206" s="8">
        <v>166.7</v>
      </c>
      <c r="J206" s="8">
        <v>45.45</v>
      </c>
      <c r="K206" s="10" t="s">
        <v>213</v>
      </c>
      <c r="L206" s="105" t="str">
        <f t="shared" si="31"/>
        <v>N/A</v>
      </c>
    </row>
    <row r="207" spans="1:12" ht="25.5" x14ac:dyDescent="0.2">
      <c r="A207" s="168" t="s">
        <v>1538</v>
      </c>
      <c r="B207" s="22" t="s">
        <v>213</v>
      </c>
      <c r="C207" s="23">
        <v>1441</v>
      </c>
      <c r="D207" s="27" t="str">
        <f t="shared" si="28"/>
        <v>N/A</v>
      </c>
      <c r="E207" s="23">
        <v>1077</v>
      </c>
      <c r="F207" s="27" t="str">
        <f t="shared" si="29"/>
        <v>N/A</v>
      </c>
      <c r="G207" s="23">
        <v>1097</v>
      </c>
      <c r="H207" s="27" t="str">
        <f t="shared" si="30"/>
        <v>N/A</v>
      </c>
      <c r="I207" s="8">
        <v>-25.3</v>
      </c>
      <c r="J207" s="8">
        <v>1.857</v>
      </c>
      <c r="K207" s="10" t="s">
        <v>213</v>
      </c>
      <c r="L207" s="105" t="str">
        <f t="shared" si="31"/>
        <v>N/A</v>
      </c>
    </row>
    <row r="208" spans="1:12" ht="25.5" x14ac:dyDescent="0.2">
      <c r="A208" s="168" t="s">
        <v>1586</v>
      </c>
      <c r="B208" s="22" t="s">
        <v>213</v>
      </c>
      <c r="C208" s="23">
        <v>101</v>
      </c>
      <c r="D208" s="27" t="str">
        <f t="shared" si="28"/>
        <v>N/A</v>
      </c>
      <c r="E208" s="23">
        <v>141</v>
      </c>
      <c r="F208" s="27" t="str">
        <f t="shared" si="29"/>
        <v>N/A</v>
      </c>
      <c r="G208" s="23">
        <v>272</v>
      </c>
      <c r="H208" s="27" t="str">
        <f t="shared" si="30"/>
        <v>N/A</v>
      </c>
      <c r="I208" s="8">
        <v>39.6</v>
      </c>
      <c r="J208" s="8">
        <v>92.91</v>
      </c>
      <c r="K208" s="10" t="s">
        <v>213</v>
      </c>
      <c r="L208" s="105" t="str">
        <f t="shared" si="31"/>
        <v>N/A</v>
      </c>
    </row>
    <row r="209" spans="1:12" x14ac:dyDescent="0.2">
      <c r="A209" s="168" t="s">
        <v>1587</v>
      </c>
      <c r="B209" s="22" t="s">
        <v>213</v>
      </c>
      <c r="C209" s="23">
        <v>304</v>
      </c>
      <c r="D209" s="27" t="str">
        <f t="shared" si="28"/>
        <v>N/A</v>
      </c>
      <c r="E209" s="23">
        <v>315</v>
      </c>
      <c r="F209" s="27" t="str">
        <f t="shared" si="29"/>
        <v>N/A</v>
      </c>
      <c r="G209" s="23">
        <v>294</v>
      </c>
      <c r="H209" s="27" t="str">
        <f t="shared" si="30"/>
        <v>N/A</v>
      </c>
      <c r="I209" s="8">
        <v>3.6179999999999999</v>
      </c>
      <c r="J209" s="8">
        <v>-6.67</v>
      </c>
      <c r="K209" s="10" t="s">
        <v>213</v>
      </c>
      <c r="L209" s="105" t="str">
        <f t="shared" si="31"/>
        <v>N/A</v>
      </c>
    </row>
    <row r="210" spans="1:12" x14ac:dyDescent="0.2">
      <c r="A210" s="168" t="s">
        <v>125</v>
      </c>
      <c r="B210" s="22" t="s">
        <v>213</v>
      </c>
      <c r="C210" s="29">
        <v>20345586</v>
      </c>
      <c r="D210" s="27" t="str">
        <f t="shared" si="28"/>
        <v>N/A</v>
      </c>
      <c r="E210" s="29">
        <v>19244626</v>
      </c>
      <c r="F210" s="27" t="str">
        <f t="shared" si="29"/>
        <v>N/A</v>
      </c>
      <c r="G210" s="29">
        <v>24977483</v>
      </c>
      <c r="H210" s="27" t="str">
        <f t="shared" si="30"/>
        <v>N/A</v>
      </c>
      <c r="I210" s="8">
        <v>-5.41</v>
      </c>
      <c r="J210" s="8">
        <v>29.79</v>
      </c>
      <c r="K210" s="10" t="s">
        <v>213</v>
      </c>
      <c r="L210" s="105" t="str">
        <f t="shared" si="31"/>
        <v>N/A</v>
      </c>
    </row>
    <row r="211" spans="1:12" x14ac:dyDescent="0.2">
      <c r="A211" s="168" t="s">
        <v>1588</v>
      </c>
      <c r="B211" s="22" t="s">
        <v>213</v>
      </c>
      <c r="C211" s="29">
        <v>1227115</v>
      </c>
      <c r="D211" s="27" t="str">
        <f t="shared" si="28"/>
        <v>N/A</v>
      </c>
      <c r="E211" s="29">
        <v>2330386</v>
      </c>
      <c r="F211" s="27" t="str">
        <f t="shared" si="29"/>
        <v>N/A</v>
      </c>
      <c r="G211" s="29">
        <v>2131265</v>
      </c>
      <c r="H211" s="27" t="str">
        <f t="shared" si="30"/>
        <v>N/A</v>
      </c>
      <c r="I211" s="8">
        <v>89.91</v>
      </c>
      <c r="J211" s="8">
        <v>-8.5399999999999991</v>
      </c>
      <c r="K211" s="10" t="s">
        <v>213</v>
      </c>
      <c r="L211" s="105" t="str">
        <f t="shared" si="31"/>
        <v>N/A</v>
      </c>
    </row>
    <row r="212" spans="1:12" x14ac:dyDescent="0.2">
      <c r="A212" s="168" t="s">
        <v>1539</v>
      </c>
      <c r="B212" s="22" t="s">
        <v>213</v>
      </c>
      <c r="C212" s="29">
        <v>400204</v>
      </c>
      <c r="D212" s="27" t="str">
        <f t="shared" si="28"/>
        <v>N/A</v>
      </c>
      <c r="E212" s="29">
        <v>722456</v>
      </c>
      <c r="F212" s="27" t="str">
        <f t="shared" si="29"/>
        <v>N/A</v>
      </c>
      <c r="G212" s="29">
        <v>537410</v>
      </c>
      <c r="H212" s="27" t="str">
        <f t="shared" si="30"/>
        <v>N/A</v>
      </c>
      <c r="I212" s="8">
        <v>80.52</v>
      </c>
      <c r="J212" s="8">
        <v>-25.6</v>
      </c>
      <c r="K212" s="10" t="s">
        <v>213</v>
      </c>
      <c r="L212" s="105" t="str">
        <f t="shared" si="31"/>
        <v>N/A</v>
      </c>
    </row>
    <row r="213" spans="1:12" x14ac:dyDescent="0.2">
      <c r="A213" s="168" t="s">
        <v>1589</v>
      </c>
      <c r="B213" s="22" t="s">
        <v>213</v>
      </c>
      <c r="C213" s="29">
        <v>19316760</v>
      </c>
      <c r="D213" s="27" t="str">
        <f t="shared" si="28"/>
        <v>N/A</v>
      </c>
      <c r="E213" s="29">
        <v>18100390</v>
      </c>
      <c r="F213" s="27" t="str">
        <f t="shared" si="29"/>
        <v>N/A</v>
      </c>
      <c r="G213" s="29">
        <v>22712867</v>
      </c>
      <c r="H213" s="27" t="str">
        <f t="shared" si="30"/>
        <v>N/A</v>
      </c>
      <c r="I213" s="8">
        <v>-6.3</v>
      </c>
      <c r="J213" s="8">
        <v>25.48</v>
      </c>
      <c r="K213" s="10" t="s">
        <v>213</v>
      </c>
      <c r="L213" s="105" t="str">
        <f t="shared" si="31"/>
        <v>N/A</v>
      </c>
    </row>
    <row r="214" spans="1:12" x14ac:dyDescent="0.2">
      <c r="A214" s="174" t="s">
        <v>1590</v>
      </c>
      <c r="B214" s="22" t="s">
        <v>213</v>
      </c>
      <c r="C214" s="29">
        <v>8770123</v>
      </c>
      <c r="D214" s="27" t="str">
        <f t="shared" si="28"/>
        <v>N/A</v>
      </c>
      <c r="E214" s="29">
        <v>7913771</v>
      </c>
      <c r="F214" s="27" t="str">
        <f t="shared" si="29"/>
        <v>N/A</v>
      </c>
      <c r="G214" s="29">
        <v>5873117</v>
      </c>
      <c r="H214" s="27" t="str">
        <f t="shared" si="30"/>
        <v>N/A</v>
      </c>
      <c r="I214" s="8">
        <v>-9.76</v>
      </c>
      <c r="J214" s="8">
        <v>-25.8</v>
      </c>
      <c r="K214" s="10" t="s">
        <v>213</v>
      </c>
      <c r="L214" s="105" t="str">
        <f t="shared" si="31"/>
        <v>N/A</v>
      </c>
    </row>
    <row r="215" spans="1:12" ht="25.5" x14ac:dyDescent="0.2">
      <c r="A215" s="168" t="s">
        <v>1353</v>
      </c>
      <c r="B215" s="22" t="s">
        <v>213</v>
      </c>
      <c r="C215" s="29">
        <v>7259254</v>
      </c>
      <c r="D215" s="27" t="str">
        <f t="shared" ref="D215:D229" si="32">IF($B215="N/A","N/A",IF(C215&gt;10,"No",IF(C215&lt;-10,"No","Yes")))</f>
        <v>N/A</v>
      </c>
      <c r="E215" s="29">
        <v>7880596</v>
      </c>
      <c r="F215" s="27" t="str">
        <f t="shared" ref="F215:F229" si="33">IF($B215="N/A","N/A",IF(E215&gt;10,"No",IF(E215&lt;-10,"No","Yes")))</f>
        <v>N/A</v>
      </c>
      <c r="G215" s="29">
        <v>12052906</v>
      </c>
      <c r="H215" s="27" t="str">
        <f t="shared" ref="H215:H229" si="34">IF($B215="N/A","N/A",IF(G215&gt;10,"No",IF(G215&lt;-10,"No","Yes")))</f>
        <v>N/A</v>
      </c>
      <c r="I215" s="8">
        <v>8.5589999999999993</v>
      </c>
      <c r="J215" s="8">
        <v>52.94</v>
      </c>
      <c r="K215" s="28" t="s">
        <v>734</v>
      </c>
      <c r="L215" s="105" t="str">
        <f t="shared" ref="L215:L229" si="35">IF(J215="Div by 0", "N/A", IF(K215="N/A","N/A", IF(J215&gt;VALUE(MID(K215,1,2)), "No", IF(J215&lt;-1*VALUE(MID(K215,1,2)), "No", "Yes"))))</f>
        <v>No</v>
      </c>
    </row>
    <row r="216" spans="1:12" x14ac:dyDescent="0.2">
      <c r="A216" s="168" t="s">
        <v>646</v>
      </c>
      <c r="B216" s="22" t="s">
        <v>213</v>
      </c>
      <c r="C216" s="23">
        <v>37463</v>
      </c>
      <c r="D216" s="27" t="str">
        <f t="shared" si="32"/>
        <v>N/A</v>
      </c>
      <c r="E216" s="23">
        <v>35814</v>
      </c>
      <c r="F216" s="27" t="str">
        <f t="shared" si="33"/>
        <v>N/A</v>
      </c>
      <c r="G216" s="23">
        <v>47221</v>
      </c>
      <c r="H216" s="27" t="str">
        <f t="shared" si="34"/>
        <v>N/A</v>
      </c>
      <c r="I216" s="8">
        <v>-4.4000000000000004</v>
      </c>
      <c r="J216" s="8">
        <v>31.85</v>
      </c>
      <c r="K216" s="28" t="s">
        <v>734</v>
      </c>
      <c r="L216" s="105" t="str">
        <f t="shared" si="35"/>
        <v>No</v>
      </c>
    </row>
    <row r="217" spans="1:12" ht="25.5" x14ac:dyDescent="0.2">
      <c r="A217" s="168" t="s">
        <v>1354</v>
      </c>
      <c r="B217" s="22" t="s">
        <v>213</v>
      </c>
      <c r="C217" s="29">
        <v>193.77129434</v>
      </c>
      <c r="D217" s="27" t="str">
        <f t="shared" si="32"/>
        <v>N/A</v>
      </c>
      <c r="E217" s="29">
        <v>220.04232981999999</v>
      </c>
      <c r="F217" s="27" t="str">
        <f t="shared" si="33"/>
        <v>N/A</v>
      </c>
      <c r="G217" s="29">
        <v>255.24461574</v>
      </c>
      <c r="H217" s="27" t="str">
        <f t="shared" si="34"/>
        <v>N/A</v>
      </c>
      <c r="I217" s="8">
        <v>13.56</v>
      </c>
      <c r="J217" s="8">
        <v>16</v>
      </c>
      <c r="K217" s="28" t="s">
        <v>734</v>
      </c>
      <c r="L217" s="105" t="str">
        <f t="shared" si="35"/>
        <v>Yes</v>
      </c>
    </row>
    <row r="218" spans="1:12" ht="25.5" x14ac:dyDescent="0.2">
      <c r="A218" s="168" t="s">
        <v>1355</v>
      </c>
      <c r="B218" s="22" t="s">
        <v>213</v>
      </c>
      <c r="C218" s="29">
        <v>50820963</v>
      </c>
      <c r="D218" s="27" t="str">
        <f t="shared" si="32"/>
        <v>N/A</v>
      </c>
      <c r="E218" s="29">
        <v>40435472</v>
      </c>
      <c r="F218" s="27" t="str">
        <f t="shared" si="33"/>
        <v>N/A</v>
      </c>
      <c r="G218" s="29">
        <v>40856244</v>
      </c>
      <c r="H218" s="27" t="str">
        <f t="shared" si="34"/>
        <v>N/A</v>
      </c>
      <c r="I218" s="8">
        <v>-20.399999999999999</v>
      </c>
      <c r="J218" s="8">
        <v>1.0409999999999999</v>
      </c>
      <c r="K218" s="28" t="s">
        <v>734</v>
      </c>
      <c r="L218" s="105" t="str">
        <f t="shared" si="35"/>
        <v>Yes</v>
      </c>
    </row>
    <row r="219" spans="1:12" x14ac:dyDescent="0.2">
      <c r="A219" s="168" t="s">
        <v>513</v>
      </c>
      <c r="B219" s="22" t="s">
        <v>213</v>
      </c>
      <c r="C219" s="23">
        <v>89511</v>
      </c>
      <c r="D219" s="27" t="str">
        <f t="shared" si="32"/>
        <v>N/A</v>
      </c>
      <c r="E219" s="23">
        <v>72936</v>
      </c>
      <c r="F219" s="27" t="str">
        <f t="shared" si="33"/>
        <v>N/A</v>
      </c>
      <c r="G219" s="23">
        <v>70906</v>
      </c>
      <c r="H219" s="27" t="str">
        <f t="shared" si="34"/>
        <v>N/A</v>
      </c>
      <c r="I219" s="8">
        <v>-18.5</v>
      </c>
      <c r="J219" s="8">
        <v>-2.78</v>
      </c>
      <c r="K219" s="28" t="s">
        <v>734</v>
      </c>
      <c r="L219" s="105" t="str">
        <f t="shared" si="35"/>
        <v>Yes</v>
      </c>
    </row>
    <row r="220" spans="1:12" ht="25.5" x14ac:dyDescent="0.2">
      <c r="A220" s="168" t="s">
        <v>1356</v>
      </c>
      <c r="B220" s="22" t="s">
        <v>213</v>
      </c>
      <c r="C220" s="29">
        <v>567.76220799999999</v>
      </c>
      <c r="D220" s="27" t="str">
        <f t="shared" si="32"/>
        <v>N/A</v>
      </c>
      <c r="E220" s="29">
        <v>554.39662169999997</v>
      </c>
      <c r="F220" s="27" t="str">
        <f t="shared" si="33"/>
        <v>N/A</v>
      </c>
      <c r="G220" s="29">
        <v>576.20291654000005</v>
      </c>
      <c r="H220" s="27" t="str">
        <f t="shared" si="34"/>
        <v>N/A</v>
      </c>
      <c r="I220" s="8">
        <v>-2.35</v>
      </c>
      <c r="J220" s="8">
        <v>3.9329999999999998</v>
      </c>
      <c r="K220" s="28" t="s">
        <v>734</v>
      </c>
      <c r="L220" s="105" t="str">
        <f t="shared" si="35"/>
        <v>Yes</v>
      </c>
    </row>
    <row r="221" spans="1:12" ht="25.5" x14ac:dyDescent="0.2">
      <c r="A221" s="168" t="s">
        <v>1357</v>
      </c>
      <c r="B221" s="22" t="s">
        <v>213</v>
      </c>
      <c r="C221" s="29">
        <v>211243498</v>
      </c>
      <c r="D221" s="27" t="str">
        <f t="shared" si="32"/>
        <v>N/A</v>
      </c>
      <c r="E221" s="29">
        <v>266581988</v>
      </c>
      <c r="F221" s="27" t="str">
        <f t="shared" si="33"/>
        <v>N/A</v>
      </c>
      <c r="G221" s="29">
        <v>278000265</v>
      </c>
      <c r="H221" s="27" t="str">
        <f t="shared" si="34"/>
        <v>N/A</v>
      </c>
      <c r="I221" s="8">
        <v>26.2</v>
      </c>
      <c r="J221" s="8">
        <v>4.2830000000000004</v>
      </c>
      <c r="K221" s="28" t="s">
        <v>734</v>
      </c>
      <c r="L221" s="105" t="str">
        <f t="shared" si="35"/>
        <v>Yes</v>
      </c>
    </row>
    <row r="222" spans="1:12" x14ac:dyDescent="0.2">
      <c r="A222" s="168" t="s">
        <v>514</v>
      </c>
      <c r="B222" s="22" t="s">
        <v>213</v>
      </c>
      <c r="C222" s="23">
        <v>305444</v>
      </c>
      <c r="D222" s="27" t="str">
        <f t="shared" si="32"/>
        <v>N/A</v>
      </c>
      <c r="E222" s="23">
        <v>343479</v>
      </c>
      <c r="F222" s="27" t="str">
        <f t="shared" si="33"/>
        <v>N/A</v>
      </c>
      <c r="G222" s="23">
        <v>336400</v>
      </c>
      <c r="H222" s="27" t="str">
        <f t="shared" si="34"/>
        <v>N/A</v>
      </c>
      <c r="I222" s="8">
        <v>12.45</v>
      </c>
      <c r="J222" s="8">
        <v>-2.06</v>
      </c>
      <c r="K222" s="28" t="s">
        <v>734</v>
      </c>
      <c r="L222" s="105" t="str">
        <f t="shared" si="35"/>
        <v>Yes</v>
      </c>
    </row>
    <row r="223" spans="1:12" ht="25.5" x14ac:dyDescent="0.2">
      <c r="A223" s="168" t="s">
        <v>1358</v>
      </c>
      <c r="B223" s="22" t="s">
        <v>213</v>
      </c>
      <c r="C223" s="29">
        <v>691.59485208000001</v>
      </c>
      <c r="D223" s="27" t="str">
        <f t="shared" si="32"/>
        <v>N/A</v>
      </c>
      <c r="E223" s="29">
        <v>776.12310505000005</v>
      </c>
      <c r="F223" s="27" t="str">
        <f t="shared" si="33"/>
        <v>N/A</v>
      </c>
      <c r="G223" s="29">
        <v>826.39793400999997</v>
      </c>
      <c r="H223" s="27" t="str">
        <f t="shared" si="34"/>
        <v>N/A</v>
      </c>
      <c r="I223" s="8">
        <v>12.22</v>
      </c>
      <c r="J223" s="8">
        <v>6.4779999999999998</v>
      </c>
      <c r="K223" s="28" t="s">
        <v>734</v>
      </c>
      <c r="L223" s="105" t="str">
        <f t="shared" si="35"/>
        <v>Yes</v>
      </c>
    </row>
    <row r="224" spans="1:12" ht="25.5" x14ac:dyDescent="0.2">
      <c r="A224" s="168" t="s">
        <v>1359</v>
      </c>
      <c r="B224" s="22" t="s">
        <v>213</v>
      </c>
      <c r="C224" s="29">
        <v>18049379</v>
      </c>
      <c r="D224" s="27" t="str">
        <f t="shared" si="32"/>
        <v>N/A</v>
      </c>
      <c r="E224" s="29">
        <v>16260564</v>
      </c>
      <c r="F224" s="27" t="str">
        <f t="shared" si="33"/>
        <v>N/A</v>
      </c>
      <c r="G224" s="29">
        <v>23323119</v>
      </c>
      <c r="H224" s="27" t="str">
        <f t="shared" si="34"/>
        <v>N/A</v>
      </c>
      <c r="I224" s="8">
        <v>-9.91</v>
      </c>
      <c r="J224" s="8">
        <v>43.43</v>
      </c>
      <c r="K224" s="28" t="s">
        <v>734</v>
      </c>
      <c r="L224" s="105" t="str">
        <f t="shared" si="35"/>
        <v>No</v>
      </c>
    </row>
    <row r="225" spans="1:12" x14ac:dyDescent="0.2">
      <c r="A225" s="168" t="s">
        <v>515</v>
      </c>
      <c r="B225" s="22" t="s">
        <v>213</v>
      </c>
      <c r="C225" s="23">
        <v>16988</v>
      </c>
      <c r="D225" s="27" t="str">
        <f t="shared" si="32"/>
        <v>N/A</v>
      </c>
      <c r="E225" s="23">
        <v>13968</v>
      </c>
      <c r="F225" s="27" t="str">
        <f t="shared" si="33"/>
        <v>N/A</v>
      </c>
      <c r="G225" s="23">
        <v>14245</v>
      </c>
      <c r="H225" s="27" t="str">
        <f t="shared" si="34"/>
        <v>N/A</v>
      </c>
      <c r="I225" s="8">
        <v>-17.8</v>
      </c>
      <c r="J225" s="8">
        <v>1.9830000000000001</v>
      </c>
      <c r="K225" s="28" t="s">
        <v>734</v>
      </c>
      <c r="L225" s="105" t="str">
        <f t="shared" si="35"/>
        <v>Yes</v>
      </c>
    </row>
    <row r="226" spans="1:12" ht="25.5" x14ac:dyDescent="0.2">
      <c r="A226" s="168" t="s">
        <v>1360</v>
      </c>
      <c r="B226" s="22" t="s">
        <v>213</v>
      </c>
      <c r="C226" s="29">
        <v>1062.4781611000001</v>
      </c>
      <c r="D226" s="27" t="str">
        <f t="shared" si="32"/>
        <v>N/A</v>
      </c>
      <c r="E226" s="29">
        <v>1164.1297251000001</v>
      </c>
      <c r="F226" s="27" t="str">
        <f t="shared" si="33"/>
        <v>N/A</v>
      </c>
      <c r="G226" s="29">
        <v>1637.2845910999999</v>
      </c>
      <c r="H226" s="27" t="str">
        <f t="shared" si="34"/>
        <v>N/A</v>
      </c>
      <c r="I226" s="8">
        <v>9.5670000000000002</v>
      </c>
      <c r="J226" s="8">
        <v>40.64</v>
      </c>
      <c r="K226" s="28" t="s">
        <v>734</v>
      </c>
      <c r="L226" s="105" t="str">
        <f t="shared" si="35"/>
        <v>No</v>
      </c>
    </row>
    <row r="227" spans="1:12" ht="25.5" x14ac:dyDescent="0.2">
      <c r="A227" s="168" t="s">
        <v>1361</v>
      </c>
      <c r="B227" s="22" t="s">
        <v>213</v>
      </c>
      <c r="C227" s="29">
        <v>899891730</v>
      </c>
      <c r="D227" s="27" t="str">
        <f t="shared" si="32"/>
        <v>N/A</v>
      </c>
      <c r="E227" s="29">
        <v>808990142</v>
      </c>
      <c r="F227" s="27" t="str">
        <f t="shared" si="33"/>
        <v>N/A</v>
      </c>
      <c r="G227" s="29">
        <v>596668573</v>
      </c>
      <c r="H227" s="27" t="str">
        <f t="shared" si="34"/>
        <v>N/A</v>
      </c>
      <c r="I227" s="8">
        <v>-10.1</v>
      </c>
      <c r="J227" s="8">
        <v>-26.2</v>
      </c>
      <c r="K227" s="28" t="s">
        <v>734</v>
      </c>
      <c r="L227" s="105" t="str">
        <f t="shared" si="35"/>
        <v>Yes</v>
      </c>
    </row>
    <row r="228" spans="1:12" ht="25.5" x14ac:dyDescent="0.2">
      <c r="A228" s="168" t="s">
        <v>516</v>
      </c>
      <c r="B228" s="22" t="s">
        <v>213</v>
      </c>
      <c r="C228" s="23">
        <v>43896</v>
      </c>
      <c r="D228" s="27" t="str">
        <f t="shared" si="32"/>
        <v>N/A</v>
      </c>
      <c r="E228" s="23">
        <v>36803</v>
      </c>
      <c r="F228" s="27" t="str">
        <f t="shared" si="33"/>
        <v>N/A</v>
      </c>
      <c r="G228" s="23">
        <v>27330</v>
      </c>
      <c r="H228" s="27" t="str">
        <f t="shared" si="34"/>
        <v>N/A</v>
      </c>
      <c r="I228" s="8">
        <v>-16.2</v>
      </c>
      <c r="J228" s="8">
        <v>-25.7</v>
      </c>
      <c r="K228" s="28" t="s">
        <v>734</v>
      </c>
      <c r="L228" s="105" t="str">
        <f t="shared" si="35"/>
        <v>Yes</v>
      </c>
    </row>
    <row r="229" spans="1:12" ht="25.5" x14ac:dyDescent="0.2">
      <c r="A229" s="168" t="s">
        <v>1362</v>
      </c>
      <c r="B229" s="22" t="s">
        <v>213</v>
      </c>
      <c r="C229" s="29">
        <v>20500.540595999999</v>
      </c>
      <c r="D229" s="27" t="str">
        <f t="shared" si="32"/>
        <v>N/A</v>
      </c>
      <c r="E229" s="29">
        <v>21981.635791000001</v>
      </c>
      <c r="F229" s="27" t="str">
        <f t="shared" si="33"/>
        <v>N/A</v>
      </c>
      <c r="G229" s="29">
        <v>21832.000476000001</v>
      </c>
      <c r="H229" s="27" t="str">
        <f t="shared" si="34"/>
        <v>N/A</v>
      </c>
      <c r="I229" s="8">
        <v>7.2249999999999996</v>
      </c>
      <c r="J229" s="8">
        <v>-0.68100000000000005</v>
      </c>
      <c r="K229" s="28" t="s">
        <v>734</v>
      </c>
      <c r="L229" s="105" t="str">
        <f t="shared" si="35"/>
        <v>Yes</v>
      </c>
    </row>
    <row r="230" spans="1:12" x14ac:dyDescent="0.2">
      <c r="A230" s="137" t="s">
        <v>1363</v>
      </c>
      <c r="B230" s="22" t="s">
        <v>213</v>
      </c>
      <c r="C230" s="32">
        <v>3790038779</v>
      </c>
      <c r="D230" s="27" t="str">
        <f t="shared" ref="D230:D253" si="36">IF($B230="N/A","N/A",IF(C230&gt;10,"No",IF(C230&lt;-10,"No","Yes")))</f>
        <v>N/A</v>
      </c>
      <c r="E230" s="32">
        <v>3083403185</v>
      </c>
      <c r="F230" s="27" t="str">
        <f t="shared" ref="F230:F253" si="37">IF($B230="N/A","N/A",IF(E230&gt;10,"No",IF(E230&lt;-10,"No","Yes")))</f>
        <v>N/A</v>
      </c>
      <c r="G230" s="32">
        <v>2011232802</v>
      </c>
      <c r="H230" s="27" t="str">
        <f t="shared" ref="H230:H253" si="38">IF($B230="N/A","N/A",IF(G230&gt;10,"No",IF(G230&lt;-10,"No","Yes")))</f>
        <v>N/A</v>
      </c>
      <c r="I230" s="8">
        <v>-18.600000000000001</v>
      </c>
      <c r="J230" s="8">
        <v>-34.799999999999997</v>
      </c>
      <c r="K230" s="28" t="s">
        <v>734</v>
      </c>
      <c r="L230" s="105" t="str">
        <f t="shared" ref="L230:L253" si="39">IF(J230="Div by 0", "N/A", IF(K230="N/A","N/A", IF(J230&gt;VALUE(MID(K230,1,2)), "No", IF(J230&lt;-1*VALUE(MID(K230,1,2)), "No", "Yes"))))</f>
        <v>No</v>
      </c>
    </row>
    <row r="231" spans="1:12" x14ac:dyDescent="0.2">
      <c r="A231" s="137" t="s">
        <v>1540</v>
      </c>
      <c r="B231" s="22" t="s">
        <v>213</v>
      </c>
      <c r="C231" s="31">
        <v>309627</v>
      </c>
      <c r="D231" s="31" t="str">
        <f t="shared" si="36"/>
        <v>N/A</v>
      </c>
      <c r="E231" s="31">
        <v>239191</v>
      </c>
      <c r="F231" s="31" t="str">
        <f t="shared" si="37"/>
        <v>N/A</v>
      </c>
      <c r="G231" s="31">
        <v>140949</v>
      </c>
      <c r="H231" s="27" t="str">
        <f t="shared" si="38"/>
        <v>N/A</v>
      </c>
      <c r="I231" s="8">
        <v>-22.7</v>
      </c>
      <c r="J231" s="8">
        <v>-41.1</v>
      </c>
      <c r="K231" s="28" t="s">
        <v>734</v>
      </c>
      <c r="L231" s="105" t="str">
        <f t="shared" si="39"/>
        <v>No</v>
      </c>
    </row>
    <row r="232" spans="1:12" x14ac:dyDescent="0.2">
      <c r="A232" s="137" t="s">
        <v>1541</v>
      </c>
      <c r="B232" s="22" t="s">
        <v>213</v>
      </c>
      <c r="C232" s="32">
        <v>12240.659823</v>
      </c>
      <c r="D232" s="27" t="str">
        <f t="shared" si="36"/>
        <v>N/A</v>
      </c>
      <c r="E232" s="32">
        <v>12890.966571000001</v>
      </c>
      <c r="F232" s="27" t="str">
        <f t="shared" si="37"/>
        <v>N/A</v>
      </c>
      <c r="G232" s="32">
        <v>14269.223634</v>
      </c>
      <c r="H232" s="27" t="str">
        <f t="shared" si="38"/>
        <v>N/A</v>
      </c>
      <c r="I232" s="8">
        <v>5.3129999999999997</v>
      </c>
      <c r="J232" s="8">
        <v>10.69</v>
      </c>
      <c r="K232" s="28" t="s">
        <v>734</v>
      </c>
      <c r="L232" s="105" t="str">
        <f t="shared" si="39"/>
        <v>Yes</v>
      </c>
    </row>
    <row r="233" spans="1:12" x14ac:dyDescent="0.2">
      <c r="A233" s="175" t="s">
        <v>1542</v>
      </c>
      <c r="B233" s="22" t="s">
        <v>213</v>
      </c>
      <c r="C233" s="32">
        <v>9623.7532460000002</v>
      </c>
      <c r="D233" s="27" t="str">
        <f t="shared" si="36"/>
        <v>N/A</v>
      </c>
      <c r="E233" s="32">
        <v>9830.8887885000004</v>
      </c>
      <c r="F233" s="27" t="str">
        <f t="shared" si="37"/>
        <v>N/A</v>
      </c>
      <c r="G233" s="32">
        <v>4871.1461418999997</v>
      </c>
      <c r="H233" s="27" t="str">
        <f t="shared" si="38"/>
        <v>N/A</v>
      </c>
      <c r="I233" s="8">
        <v>2.1520000000000001</v>
      </c>
      <c r="J233" s="8">
        <v>-50.5</v>
      </c>
      <c r="K233" s="28" t="s">
        <v>734</v>
      </c>
      <c r="L233" s="105" t="str">
        <f t="shared" si="39"/>
        <v>No</v>
      </c>
    </row>
    <row r="234" spans="1:12" x14ac:dyDescent="0.2">
      <c r="A234" s="175" t="s">
        <v>1543</v>
      </c>
      <c r="B234" s="22" t="s">
        <v>213</v>
      </c>
      <c r="C234" s="32">
        <v>15681.707845999999</v>
      </c>
      <c r="D234" s="27" t="str">
        <f t="shared" si="36"/>
        <v>N/A</v>
      </c>
      <c r="E234" s="32">
        <v>17230.809334000001</v>
      </c>
      <c r="F234" s="27" t="str">
        <f t="shared" si="37"/>
        <v>N/A</v>
      </c>
      <c r="G234" s="32">
        <v>5815.2424699000003</v>
      </c>
      <c r="H234" s="27" t="str">
        <f t="shared" si="38"/>
        <v>N/A</v>
      </c>
      <c r="I234" s="8">
        <v>9.8780000000000001</v>
      </c>
      <c r="J234" s="8">
        <v>-66.3</v>
      </c>
      <c r="K234" s="28" t="s">
        <v>734</v>
      </c>
      <c r="L234" s="105" t="str">
        <f t="shared" si="39"/>
        <v>No</v>
      </c>
    </row>
    <row r="235" spans="1:12" x14ac:dyDescent="0.2">
      <c r="A235" s="175" t="s">
        <v>1544</v>
      </c>
      <c r="B235" s="22" t="s">
        <v>213</v>
      </c>
      <c r="C235" s="32">
        <v>6339.6797655999999</v>
      </c>
      <c r="D235" s="27" t="str">
        <f t="shared" si="36"/>
        <v>N/A</v>
      </c>
      <c r="E235" s="32">
        <v>6946.0327447999998</v>
      </c>
      <c r="F235" s="27" t="str">
        <f t="shared" si="37"/>
        <v>N/A</v>
      </c>
      <c r="G235" s="32">
        <v>3052.402133</v>
      </c>
      <c r="H235" s="27" t="str">
        <f t="shared" si="38"/>
        <v>N/A</v>
      </c>
      <c r="I235" s="8">
        <v>9.5640000000000001</v>
      </c>
      <c r="J235" s="8">
        <v>-56.1</v>
      </c>
      <c r="K235" s="28" t="s">
        <v>734</v>
      </c>
      <c r="L235" s="105" t="str">
        <f t="shared" si="39"/>
        <v>No</v>
      </c>
    </row>
    <row r="236" spans="1:12" x14ac:dyDescent="0.2">
      <c r="A236" s="175" t="s">
        <v>1545</v>
      </c>
      <c r="B236" s="22" t="s">
        <v>213</v>
      </c>
      <c r="C236" s="32">
        <v>2558.9282441</v>
      </c>
      <c r="D236" s="27" t="str">
        <f t="shared" si="36"/>
        <v>N/A</v>
      </c>
      <c r="E236" s="32">
        <v>2940.2378969000001</v>
      </c>
      <c r="F236" s="27" t="str">
        <f t="shared" si="37"/>
        <v>N/A</v>
      </c>
      <c r="G236" s="32">
        <v>1633.7235367000001</v>
      </c>
      <c r="H236" s="27" t="str">
        <f t="shared" si="38"/>
        <v>N/A</v>
      </c>
      <c r="I236" s="8">
        <v>14.9</v>
      </c>
      <c r="J236" s="8">
        <v>-44.4</v>
      </c>
      <c r="K236" s="28" t="s">
        <v>734</v>
      </c>
      <c r="L236" s="105" t="str">
        <f t="shared" si="39"/>
        <v>No</v>
      </c>
    </row>
    <row r="237" spans="1:12" x14ac:dyDescent="0.2">
      <c r="A237" s="168" t="s">
        <v>1546</v>
      </c>
      <c r="B237" s="22" t="s">
        <v>213</v>
      </c>
      <c r="C237" s="27">
        <v>14.131921115999999</v>
      </c>
      <c r="D237" s="27" t="str">
        <f t="shared" si="36"/>
        <v>N/A</v>
      </c>
      <c r="E237" s="27">
        <v>9.4312825173999997</v>
      </c>
      <c r="F237" s="27" t="str">
        <f t="shared" si="37"/>
        <v>N/A</v>
      </c>
      <c r="G237" s="27">
        <v>5.9986568361000003</v>
      </c>
      <c r="H237" s="27" t="str">
        <f t="shared" si="38"/>
        <v>N/A</v>
      </c>
      <c r="I237" s="8">
        <v>-33.299999999999997</v>
      </c>
      <c r="J237" s="8">
        <v>-36.4</v>
      </c>
      <c r="K237" s="28" t="s">
        <v>734</v>
      </c>
      <c r="L237" s="105" t="str">
        <f t="shared" si="39"/>
        <v>No</v>
      </c>
    </row>
    <row r="238" spans="1:12" x14ac:dyDescent="0.2">
      <c r="A238" s="174" t="s">
        <v>1547</v>
      </c>
      <c r="B238" s="22" t="s">
        <v>213</v>
      </c>
      <c r="C238" s="27">
        <v>26.289056141</v>
      </c>
      <c r="D238" s="27" t="str">
        <f t="shared" si="36"/>
        <v>N/A</v>
      </c>
      <c r="E238" s="27">
        <v>24.054462935</v>
      </c>
      <c r="F238" s="27" t="str">
        <f t="shared" si="37"/>
        <v>N/A</v>
      </c>
      <c r="G238" s="27">
        <v>14.112764829</v>
      </c>
      <c r="H238" s="27" t="str">
        <f t="shared" si="38"/>
        <v>N/A</v>
      </c>
      <c r="I238" s="8">
        <v>-8.5</v>
      </c>
      <c r="J238" s="8">
        <v>-41.3</v>
      </c>
      <c r="K238" s="28" t="s">
        <v>734</v>
      </c>
      <c r="L238" s="105" t="str">
        <f t="shared" si="39"/>
        <v>No</v>
      </c>
    </row>
    <row r="239" spans="1:12" x14ac:dyDescent="0.2">
      <c r="A239" s="174" t="s">
        <v>1548</v>
      </c>
      <c r="B239" s="22" t="s">
        <v>213</v>
      </c>
      <c r="C239" s="27">
        <v>29.873679484</v>
      </c>
      <c r="D239" s="27" t="str">
        <f t="shared" si="36"/>
        <v>N/A</v>
      </c>
      <c r="E239" s="27">
        <v>30.024870809999999</v>
      </c>
      <c r="F239" s="27" t="str">
        <f t="shared" si="37"/>
        <v>N/A</v>
      </c>
      <c r="G239" s="27">
        <v>14.962537321999999</v>
      </c>
      <c r="H239" s="27" t="str">
        <f t="shared" si="38"/>
        <v>N/A</v>
      </c>
      <c r="I239" s="8">
        <v>0.50609999999999999</v>
      </c>
      <c r="J239" s="8">
        <v>-50.2</v>
      </c>
      <c r="K239" s="28" t="s">
        <v>734</v>
      </c>
      <c r="L239" s="105" t="str">
        <f t="shared" si="39"/>
        <v>No</v>
      </c>
    </row>
    <row r="240" spans="1:12" x14ac:dyDescent="0.2">
      <c r="A240" s="174" t="s">
        <v>1549</v>
      </c>
      <c r="B240" s="22" t="s">
        <v>213</v>
      </c>
      <c r="C240" s="27">
        <v>0.83683577419999999</v>
      </c>
      <c r="D240" s="27" t="str">
        <f t="shared" si="36"/>
        <v>N/A</v>
      </c>
      <c r="E240" s="27">
        <v>0.90465802640000004</v>
      </c>
      <c r="F240" s="27" t="str">
        <f t="shared" si="37"/>
        <v>N/A</v>
      </c>
      <c r="G240" s="27">
        <v>0.63412499499999997</v>
      </c>
      <c r="H240" s="27" t="str">
        <f t="shared" si="38"/>
        <v>N/A</v>
      </c>
      <c r="I240" s="8">
        <v>8.1050000000000004</v>
      </c>
      <c r="J240" s="8">
        <v>-29.9</v>
      </c>
      <c r="K240" s="28" t="s">
        <v>734</v>
      </c>
      <c r="L240" s="105" t="str">
        <f t="shared" si="39"/>
        <v>Yes</v>
      </c>
    </row>
    <row r="241" spans="1:12" x14ac:dyDescent="0.2">
      <c r="A241" s="174" t="s">
        <v>1550</v>
      </c>
      <c r="B241" s="22" t="s">
        <v>213</v>
      </c>
      <c r="C241" s="27">
        <v>1.6061614765000001</v>
      </c>
      <c r="D241" s="27" t="str">
        <f t="shared" si="36"/>
        <v>N/A</v>
      </c>
      <c r="E241" s="27">
        <v>0.80164167539999998</v>
      </c>
      <c r="F241" s="27" t="str">
        <f t="shared" si="37"/>
        <v>N/A</v>
      </c>
      <c r="G241" s="27">
        <v>0.329215745</v>
      </c>
      <c r="H241" s="27" t="str">
        <f t="shared" si="38"/>
        <v>N/A</v>
      </c>
      <c r="I241" s="8">
        <v>-50.1</v>
      </c>
      <c r="J241" s="8">
        <v>-58.9</v>
      </c>
      <c r="K241" s="28" t="s">
        <v>734</v>
      </c>
      <c r="L241" s="105" t="str">
        <f t="shared" si="39"/>
        <v>No</v>
      </c>
    </row>
    <row r="242" spans="1:12" ht="25.5" x14ac:dyDescent="0.2">
      <c r="A242" s="137" t="s">
        <v>1375</v>
      </c>
      <c r="B242" s="22" t="s">
        <v>213</v>
      </c>
      <c r="C242" s="32">
        <v>899891730</v>
      </c>
      <c r="D242" s="27" t="str">
        <f t="shared" si="36"/>
        <v>N/A</v>
      </c>
      <c r="E242" s="32">
        <v>808990142</v>
      </c>
      <c r="F242" s="27" t="str">
        <f t="shared" si="37"/>
        <v>N/A</v>
      </c>
      <c r="G242" s="32">
        <v>596668573</v>
      </c>
      <c r="H242" s="27" t="str">
        <f t="shared" si="38"/>
        <v>N/A</v>
      </c>
      <c r="I242" s="8">
        <v>-10.1</v>
      </c>
      <c r="J242" s="8">
        <v>-26.2</v>
      </c>
      <c r="K242" s="28" t="s">
        <v>734</v>
      </c>
      <c r="L242" s="105" t="str">
        <f t="shared" si="39"/>
        <v>Yes</v>
      </c>
    </row>
    <row r="243" spans="1:12" x14ac:dyDescent="0.2">
      <c r="A243" s="137" t="s">
        <v>1551</v>
      </c>
      <c r="B243" s="22" t="s">
        <v>213</v>
      </c>
      <c r="C243" s="31">
        <v>43896</v>
      </c>
      <c r="D243" s="31" t="str">
        <f t="shared" si="36"/>
        <v>N/A</v>
      </c>
      <c r="E243" s="31">
        <v>36803</v>
      </c>
      <c r="F243" s="31" t="str">
        <f t="shared" si="37"/>
        <v>N/A</v>
      </c>
      <c r="G243" s="31">
        <v>27330</v>
      </c>
      <c r="H243" s="27" t="str">
        <f t="shared" si="38"/>
        <v>N/A</v>
      </c>
      <c r="I243" s="8">
        <v>-16.2</v>
      </c>
      <c r="J243" s="8">
        <v>-25.7</v>
      </c>
      <c r="K243" s="28" t="s">
        <v>734</v>
      </c>
      <c r="L243" s="105" t="str">
        <f t="shared" si="39"/>
        <v>Yes</v>
      </c>
    </row>
    <row r="244" spans="1:12" ht="25.5" x14ac:dyDescent="0.2">
      <c r="A244" s="137" t="s">
        <v>1552</v>
      </c>
      <c r="B244" s="22" t="s">
        <v>213</v>
      </c>
      <c r="C244" s="32">
        <v>20500.540595999999</v>
      </c>
      <c r="D244" s="27" t="str">
        <f t="shared" si="36"/>
        <v>N/A</v>
      </c>
      <c r="E244" s="32">
        <v>21981.635791000001</v>
      </c>
      <c r="F244" s="27" t="str">
        <f t="shared" si="37"/>
        <v>N/A</v>
      </c>
      <c r="G244" s="32">
        <v>21832.000476000001</v>
      </c>
      <c r="H244" s="27" t="str">
        <f t="shared" si="38"/>
        <v>N/A</v>
      </c>
      <c r="I244" s="8">
        <v>7.2249999999999996</v>
      </c>
      <c r="J244" s="8">
        <v>-0.68100000000000005</v>
      </c>
      <c r="K244" s="28" t="s">
        <v>734</v>
      </c>
      <c r="L244" s="105" t="str">
        <f t="shared" si="39"/>
        <v>Yes</v>
      </c>
    </row>
    <row r="245" spans="1:12" ht="25.5" x14ac:dyDescent="0.2">
      <c r="A245" s="175" t="s">
        <v>1553</v>
      </c>
      <c r="B245" s="22" t="s">
        <v>213</v>
      </c>
      <c r="C245" s="32">
        <v>9369.8327489000003</v>
      </c>
      <c r="D245" s="27" t="str">
        <f t="shared" si="36"/>
        <v>N/A</v>
      </c>
      <c r="E245" s="32">
        <v>10402.765673</v>
      </c>
      <c r="F245" s="27" t="str">
        <f t="shared" si="37"/>
        <v>N/A</v>
      </c>
      <c r="G245" s="32">
        <v>3560.8039773</v>
      </c>
      <c r="H245" s="27" t="str">
        <f t="shared" si="38"/>
        <v>N/A</v>
      </c>
      <c r="I245" s="8">
        <v>11.02</v>
      </c>
      <c r="J245" s="8">
        <v>-65.8</v>
      </c>
      <c r="K245" s="28" t="s">
        <v>734</v>
      </c>
      <c r="L245" s="105" t="str">
        <f t="shared" si="39"/>
        <v>No</v>
      </c>
    </row>
    <row r="246" spans="1:12" ht="25.5" x14ac:dyDescent="0.2">
      <c r="A246" s="175" t="s">
        <v>1554</v>
      </c>
      <c r="B246" s="22" t="s">
        <v>213</v>
      </c>
      <c r="C246" s="32">
        <v>23114.87312</v>
      </c>
      <c r="D246" s="27" t="str">
        <f t="shared" si="36"/>
        <v>N/A</v>
      </c>
      <c r="E246" s="32">
        <v>24708.539176999999</v>
      </c>
      <c r="F246" s="27" t="str">
        <f t="shared" si="37"/>
        <v>N/A</v>
      </c>
      <c r="G246" s="32">
        <v>8461.7037815000003</v>
      </c>
      <c r="H246" s="27" t="str">
        <f t="shared" si="38"/>
        <v>N/A</v>
      </c>
      <c r="I246" s="8">
        <v>6.8949999999999996</v>
      </c>
      <c r="J246" s="8">
        <v>-65.8</v>
      </c>
      <c r="K246" s="28" t="s">
        <v>734</v>
      </c>
      <c r="L246" s="105" t="str">
        <f t="shared" si="39"/>
        <v>No</v>
      </c>
    </row>
    <row r="247" spans="1:12" ht="25.5" x14ac:dyDescent="0.2">
      <c r="A247" s="175" t="s">
        <v>1555</v>
      </c>
      <c r="B247" s="22" t="s">
        <v>213</v>
      </c>
      <c r="C247" s="32">
        <v>7540.8349398</v>
      </c>
      <c r="D247" s="27" t="str">
        <f t="shared" si="36"/>
        <v>N/A</v>
      </c>
      <c r="E247" s="32">
        <v>7761.0743707000001</v>
      </c>
      <c r="F247" s="27" t="str">
        <f t="shared" si="37"/>
        <v>N/A</v>
      </c>
      <c r="G247" s="32">
        <v>5044.0168067000004</v>
      </c>
      <c r="H247" s="27" t="str">
        <f t="shared" si="38"/>
        <v>N/A</v>
      </c>
      <c r="I247" s="8">
        <v>2.9209999999999998</v>
      </c>
      <c r="J247" s="8">
        <v>-35</v>
      </c>
      <c r="K247" s="28" t="s">
        <v>734</v>
      </c>
      <c r="L247" s="105" t="str">
        <f t="shared" si="39"/>
        <v>No</v>
      </c>
    </row>
    <row r="248" spans="1:12" ht="25.5" x14ac:dyDescent="0.2">
      <c r="A248" s="175" t="s">
        <v>1556</v>
      </c>
      <c r="B248" s="22" t="s">
        <v>213</v>
      </c>
      <c r="C248" s="32">
        <v>23999.698795</v>
      </c>
      <c r="D248" s="27" t="str">
        <f t="shared" si="36"/>
        <v>N/A</v>
      </c>
      <c r="E248" s="32">
        <v>17285.433333000001</v>
      </c>
      <c r="F248" s="27" t="str">
        <f t="shared" si="37"/>
        <v>N/A</v>
      </c>
      <c r="G248" s="32">
        <v>11955.913043</v>
      </c>
      <c r="H248" s="27" t="str">
        <f t="shared" si="38"/>
        <v>N/A</v>
      </c>
      <c r="I248" s="8">
        <v>-28</v>
      </c>
      <c r="J248" s="8">
        <v>-30.8</v>
      </c>
      <c r="K248" s="28" t="s">
        <v>734</v>
      </c>
      <c r="L248" s="105" t="str">
        <f t="shared" si="39"/>
        <v>No</v>
      </c>
    </row>
    <row r="249" spans="1:12" ht="25.5" x14ac:dyDescent="0.2">
      <c r="A249" s="168" t="s">
        <v>1557</v>
      </c>
      <c r="B249" s="22" t="s">
        <v>213</v>
      </c>
      <c r="C249" s="27">
        <v>2.0034906817999998</v>
      </c>
      <c r="D249" s="27" t="str">
        <f t="shared" si="36"/>
        <v>N/A</v>
      </c>
      <c r="E249" s="27">
        <v>1.4511394261999999</v>
      </c>
      <c r="F249" s="27" t="str">
        <f t="shared" si="37"/>
        <v>N/A</v>
      </c>
      <c r="G249" s="27">
        <v>1.1631390881000001</v>
      </c>
      <c r="H249" s="27" t="str">
        <f t="shared" si="38"/>
        <v>N/A</v>
      </c>
      <c r="I249" s="8">
        <v>-27.6</v>
      </c>
      <c r="J249" s="8">
        <v>-19.8</v>
      </c>
      <c r="K249" s="28" t="s">
        <v>734</v>
      </c>
      <c r="L249" s="105" t="str">
        <f t="shared" si="39"/>
        <v>Yes</v>
      </c>
    </row>
    <row r="250" spans="1:12" ht="25.5" x14ac:dyDescent="0.2">
      <c r="A250" s="174" t="s">
        <v>1558</v>
      </c>
      <c r="B250" s="22" t="s">
        <v>213</v>
      </c>
      <c r="C250" s="27">
        <v>1.2839473674999999</v>
      </c>
      <c r="D250" s="27" t="str">
        <f t="shared" si="36"/>
        <v>N/A</v>
      </c>
      <c r="E250" s="27">
        <v>1.2214631481</v>
      </c>
      <c r="F250" s="27" t="str">
        <f t="shared" si="37"/>
        <v>N/A</v>
      </c>
      <c r="G250" s="27">
        <v>1.0983182003</v>
      </c>
      <c r="H250" s="27" t="str">
        <f t="shared" si="38"/>
        <v>N/A</v>
      </c>
      <c r="I250" s="8">
        <v>-4.87</v>
      </c>
      <c r="J250" s="8">
        <v>-10.1</v>
      </c>
      <c r="K250" s="28" t="s">
        <v>734</v>
      </c>
      <c r="L250" s="105" t="str">
        <f t="shared" si="39"/>
        <v>Yes</v>
      </c>
    </row>
    <row r="251" spans="1:12" ht="25.5" x14ac:dyDescent="0.2">
      <c r="A251" s="174" t="s">
        <v>1559</v>
      </c>
      <c r="B251" s="22" t="s">
        <v>213</v>
      </c>
      <c r="C251" s="27">
        <v>7.3260955982000002</v>
      </c>
      <c r="D251" s="27" t="str">
        <f t="shared" si="36"/>
        <v>N/A</v>
      </c>
      <c r="E251" s="27">
        <v>8.2562798794999992</v>
      </c>
      <c r="F251" s="27" t="str">
        <f t="shared" si="37"/>
        <v>N/A</v>
      </c>
      <c r="G251" s="27">
        <v>2.6815390682000002</v>
      </c>
      <c r="H251" s="27" t="str">
        <f t="shared" si="38"/>
        <v>N/A</v>
      </c>
      <c r="I251" s="8">
        <v>12.7</v>
      </c>
      <c r="J251" s="8">
        <v>-67.5</v>
      </c>
      <c r="K251" s="28" t="s">
        <v>734</v>
      </c>
      <c r="L251" s="105" t="str">
        <f t="shared" si="39"/>
        <v>No</v>
      </c>
    </row>
    <row r="252" spans="1:12" ht="25.5" x14ac:dyDescent="0.2">
      <c r="A252" s="174" t="s">
        <v>1560</v>
      </c>
      <c r="B252" s="22" t="s">
        <v>213</v>
      </c>
      <c r="C252" s="27">
        <v>0.11971280469999999</v>
      </c>
      <c r="D252" s="27" t="str">
        <f t="shared" si="36"/>
        <v>N/A</v>
      </c>
      <c r="E252" s="27">
        <v>0.1193105651</v>
      </c>
      <c r="F252" s="27" t="str">
        <f t="shared" si="37"/>
        <v>N/A</v>
      </c>
      <c r="G252" s="27">
        <v>4.7340573699999999E-2</v>
      </c>
      <c r="H252" s="27" t="str">
        <f t="shared" si="38"/>
        <v>N/A</v>
      </c>
      <c r="I252" s="8">
        <v>-0.33600000000000002</v>
      </c>
      <c r="J252" s="8">
        <v>-60.3</v>
      </c>
      <c r="K252" s="28" t="s">
        <v>734</v>
      </c>
      <c r="L252" s="105" t="str">
        <f t="shared" si="39"/>
        <v>No</v>
      </c>
    </row>
    <row r="253" spans="1:12" ht="25.5" x14ac:dyDescent="0.2">
      <c r="A253" s="176" t="s">
        <v>1561</v>
      </c>
      <c r="B253" s="113" t="s">
        <v>213</v>
      </c>
      <c r="C253" s="145">
        <v>1.9093583899999999E-2</v>
      </c>
      <c r="D253" s="145" t="str">
        <f t="shared" si="36"/>
        <v>N/A</v>
      </c>
      <c r="E253" s="145">
        <v>1.56489135E-2</v>
      </c>
      <c r="F253" s="145" t="str">
        <f t="shared" si="37"/>
        <v>N/A</v>
      </c>
      <c r="G253" s="145">
        <v>9.4295917E-3</v>
      </c>
      <c r="H253" s="145" t="str">
        <f t="shared" si="38"/>
        <v>N/A</v>
      </c>
      <c r="I253" s="146">
        <v>-18</v>
      </c>
      <c r="J253" s="146">
        <v>-39.700000000000003</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909811</v>
      </c>
      <c r="D7" s="19" t="str">
        <f>IF($B7="N/A","N/A",IF(C7&gt;15,"No",IF(C7&lt;-15,"No","Yes")))</f>
        <v>N/A</v>
      </c>
      <c r="E7" s="18">
        <v>925723</v>
      </c>
      <c r="F7" s="19" t="str">
        <f>IF($B7="N/A","N/A",IF(E7&gt;15,"No",IF(E7&lt;-15,"No","Yes")))</f>
        <v>N/A</v>
      </c>
      <c r="G7" s="18">
        <v>858812</v>
      </c>
      <c r="H7" s="19" t="str">
        <f>IF($B7="N/A","N/A",IF(G7&gt;15,"No",IF(G7&lt;-15,"No","Yes")))</f>
        <v>N/A</v>
      </c>
      <c r="I7" s="20">
        <v>1.7490000000000001</v>
      </c>
      <c r="J7" s="20">
        <v>-7.23</v>
      </c>
      <c r="K7" s="106" t="str">
        <f t="shared" ref="K7:K24" si="0">IF(J7="Div by 0", "N/A", IF(J7="N/A","N/A", IF(J7&gt;30, "No", IF(J7&lt;-30, "No", "Yes"))))</f>
        <v>Yes</v>
      </c>
    </row>
    <row r="8" spans="1:12" x14ac:dyDescent="0.2">
      <c r="A8" s="102" t="s">
        <v>361</v>
      </c>
      <c r="B8" s="17" t="s">
        <v>213</v>
      </c>
      <c r="C8" s="21">
        <v>57.486664812999997</v>
      </c>
      <c r="D8" s="19" t="str">
        <f>IF($B8="N/A","N/A",IF(C8&gt;15,"No",IF(C8&lt;-15,"No","Yes")))</f>
        <v>N/A</v>
      </c>
      <c r="E8" s="21">
        <v>61.606009573000001</v>
      </c>
      <c r="F8" s="19" t="str">
        <f>IF($B8="N/A","N/A",IF(E8&gt;15,"No",IF(E8&lt;-15,"No","Yes")))</f>
        <v>N/A</v>
      </c>
      <c r="G8" s="21">
        <v>56.644061796999999</v>
      </c>
      <c r="H8" s="19" t="str">
        <f>IF($B8="N/A","N/A",IF(G8&gt;15,"No",IF(G8&lt;-15,"No","Yes")))</f>
        <v>N/A</v>
      </c>
      <c r="I8" s="20">
        <v>7.1660000000000004</v>
      </c>
      <c r="J8" s="20">
        <v>-8.0500000000000007</v>
      </c>
      <c r="K8" s="106" t="str">
        <f t="shared" si="0"/>
        <v>Yes</v>
      </c>
    </row>
    <row r="9" spans="1:12" x14ac:dyDescent="0.2">
      <c r="A9" s="102" t="s">
        <v>302</v>
      </c>
      <c r="B9" s="22" t="s">
        <v>213</v>
      </c>
      <c r="C9" s="5">
        <v>42.513335187000003</v>
      </c>
      <c r="D9" s="5" t="str">
        <f>IF($B9="N/A","N/A",IF(C9&gt;15,"No",IF(C9&lt;-15,"No","Yes")))</f>
        <v>N/A</v>
      </c>
      <c r="E9" s="5">
        <v>38.393990426999999</v>
      </c>
      <c r="F9" s="5" t="str">
        <f>IF($B9="N/A","N/A",IF(E9&gt;15,"No",IF(E9&lt;-15,"No","Yes")))</f>
        <v>N/A</v>
      </c>
      <c r="G9" s="5">
        <v>43.355938203000001</v>
      </c>
      <c r="H9" s="5" t="str">
        <f>IF($B9="N/A","N/A",IF(G9&gt;15,"No",IF(G9&lt;-15,"No","Yes")))</f>
        <v>N/A</v>
      </c>
      <c r="I9" s="6">
        <v>-9.69</v>
      </c>
      <c r="J9" s="6">
        <v>12.92</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83.615827902999996</v>
      </c>
      <c r="D11" s="5" t="str">
        <f>IF(OR($B11="N/A",$C11="N/A"),"N/A",IF(C11&gt;100,"No",IF(C11&lt;95,"No","Yes")))</f>
        <v>No</v>
      </c>
      <c r="E11" s="5">
        <v>92.263452458000003</v>
      </c>
      <c r="F11" s="5" t="str">
        <f>IF(OR($B11="N/A",$E11="N/A"),"N/A",IF(E11&gt;100,"No",IF(E11&lt;95,"No","Yes")))</f>
        <v>No</v>
      </c>
      <c r="G11" s="5">
        <v>99.994410884000004</v>
      </c>
      <c r="H11" s="5" t="str">
        <f>IF($B11="N/A","N/A",IF(G11&gt;100,"No",IF(G11&lt;95,"No","Yes")))</f>
        <v>Yes</v>
      </c>
      <c r="I11" s="6">
        <v>10.34</v>
      </c>
      <c r="J11" s="6">
        <v>8.3789999999999996</v>
      </c>
      <c r="K11" s="105" t="str">
        <f t="shared" si="0"/>
        <v>Yes</v>
      </c>
    </row>
    <row r="12" spans="1:12" x14ac:dyDescent="0.2">
      <c r="A12" s="102"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2" x14ac:dyDescent="0.2">
      <c r="A13" s="102" t="s">
        <v>813</v>
      </c>
      <c r="B13" s="22" t="s">
        <v>214</v>
      </c>
      <c r="C13" s="5">
        <v>46.601107263000003</v>
      </c>
      <c r="D13" s="5" t="str">
        <f t="shared" si="1"/>
        <v>No</v>
      </c>
      <c r="E13" s="5">
        <v>54.880779672000003</v>
      </c>
      <c r="F13" s="5" t="str">
        <f t="shared" si="2"/>
        <v>No</v>
      </c>
      <c r="G13" s="5">
        <v>81.820468274999996</v>
      </c>
      <c r="H13" s="5" t="str">
        <f t="shared" si="3"/>
        <v>No</v>
      </c>
      <c r="I13" s="6">
        <v>17.77</v>
      </c>
      <c r="J13" s="6">
        <v>49.09</v>
      </c>
      <c r="K13" s="105" t="str">
        <f t="shared" si="0"/>
        <v>No</v>
      </c>
    </row>
    <row r="14" spans="1:12" x14ac:dyDescent="0.2">
      <c r="A14" s="103" t="s">
        <v>305</v>
      </c>
      <c r="B14" s="22" t="s">
        <v>213</v>
      </c>
      <c r="C14" s="23">
        <v>523020</v>
      </c>
      <c r="D14" s="5" t="str">
        <f>IF($B14="N/A","N/A",IF(C14&gt;15,"No",IF(C14&lt;-15,"No","Yes")))</f>
        <v>N/A</v>
      </c>
      <c r="E14" s="23">
        <v>570301</v>
      </c>
      <c r="F14" s="5" t="str">
        <f>IF($B14="N/A","N/A",IF(E14&gt;15,"No",IF(E14&lt;-15,"No","Yes")))</f>
        <v>N/A</v>
      </c>
      <c r="G14" s="23">
        <v>486466</v>
      </c>
      <c r="H14" s="5" t="str">
        <f>IF($B14="N/A","N/A",IF(G14&gt;15,"No",IF(G14&lt;-15,"No","Yes")))</f>
        <v>N/A</v>
      </c>
      <c r="I14" s="6">
        <v>9.0399999999999991</v>
      </c>
      <c r="J14" s="6">
        <v>-14.7</v>
      </c>
      <c r="K14" s="105" t="str">
        <f t="shared" si="0"/>
        <v>Yes</v>
      </c>
    </row>
    <row r="15" spans="1:12" x14ac:dyDescent="0.2">
      <c r="A15" s="102" t="s">
        <v>432</v>
      </c>
      <c r="B15" s="22" t="s">
        <v>215</v>
      </c>
      <c r="C15" s="5">
        <v>11.776031508999999</v>
      </c>
      <c r="D15" s="5" t="str">
        <f>IF($B15="N/A","N/A",IF(C15&gt;20,"No",IF(C15&lt;5,"No","Yes")))</f>
        <v>Yes</v>
      </c>
      <c r="E15" s="5">
        <v>8.8142928033000008</v>
      </c>
      <c r="F15" s="5" t="str">
        <f>IF($B15="N/A","N/A",IF(E15&gt;20,"No",IF(E15&lt;5,"No","Yes")))</f>
        <v>Yes</v>
      </c>
      <c r="G15" s="5">
        <v>6.6859759983</v>
      </c>
      <c r="H15" s="5" t="str">
        <f>IF($B15="N/A","N/A",IF(G15&gt;20,"No",IF(G15&lt;5,"No","Yes")))</f>
        <v>Yes</v>
      </c>
      <c r="I15" s="6">
        <v>-25.2</v>
      </c>
      <c r="J15" s="6">
        <v>-24.1</v>
      </c>
      <c r="K15" s="105" t="str">
        <f t="shared" si="0"/>
        <v>Yes</v>
      </c>
    </row>
    <row r="16" spans="1:12" x14ac:dyDescent="0.2">
      <c r="A16" s="102" t="s">
        <v>433</v>
      </c>
      <c r="B16" s="22" t="s">
        <v>213</v>
      </c>
      <c r="C16" s="5">
        <v>88.223968490999994</v>
      </c>
      <c r="D16" s="5" t="str">
        <f>IF($B16="N/A","N/A",IF(C16&gt;15,"No",IF(C16&lt;-15,"No","Yes")))</f>
        <v>N/A</v>
      </c>
      <c r="E16" s="5">
        <v>91.185707196999999</v>
      </c>
      <c r="F16" s="5" t="str">
        <f>IF($B16="N/A","N/A",IF(E16&gt;15,"No",IF(E16&lt;-15,"No","Yes")))</f>
        <v>N/A</v>
      </c>
      <c r="G16" s="5">
        <v>93.314024001999996</v>
      </c>
      <c r="H16" s="5" t="str">
        <f>IF($B16="N/A","N/A",IF(G16&gt;15,"No",IF(G16&lt;-15,"No","Yes")))</f>
        <v>N/A</v>
      </c>
      <c r="I16" s="6">
        <v>3.3570000000000002</v>
      </c>
      <c r="J16" s="6">
        <v>2.3340000000000001</v>
      </c>
      <c r="K16" s="105" t="str">
        <f t="shared" si="0"/>
        <v>Yes</v>
      </c>
    </row>
    <row r="17" spans="1:11" x14ac:dyDescent="0.2">
      <c r="A17" s="102" t="s">
        <v>434</v>
      </c>
      <c r="B17" s="22" t="s">
        <v>213</v>
      </c>
      <c r="C17" s="5">
        <v>0.30821001110000001</v>
      </c>
      <c r="D17" s="5" t="str">
        <f>IF($B17="N/A","N/A",IF(C17&gt;15,"No",IF(C17&lt;-15,"No","Yes")))</f>
        <v>N/A</v>
      </c>
      <c r="E17" s="5">
        <v>0.30562808060000002</v>
      </c>
      <c r="F17" s="5" t="str">
        <f>IF($B17="N/A","N/A",IF(E17&gt;15,"No",IF(E17&lt;-15,"No","Yes")))</f>
        <v>N/A</v>
      </c>
      <c r="G17" s="5">
        <v>0.7316030308</v>
      </c>
      <c r="H17" s="5" t="str">
        <f>IF($B17="N/A","N/A",IF(G17&gt;15,"No",IF(G17&lt;-15,"No","Yes")))</f>
        <v>N/A</v>
      </c>
      <c r="I17" s="6">
        <v>-0.83799999999999997</v>
      </c>
      <c r="J17" s="6">
        <v>139.4</v>
      </c>
      <c r="K17" s="105" t="str">
        <f t="shared" si="0"/>
        <v>No</v>
      </c>
    </row>
    <row r="18" spans="1:11" x14ac:dyDescent="0.2">
      <c r="A18" s="102" t="s">
        <v>814</v>
      </c>
      <c r="B18" s="22" t="s">
        <v>213</v>
      </c>
      <c r="C18" s="64">
        <v>11564.191067</v>
      </c>
      <c r="D18" s="5" t="str">
        <f>IF($B18="N/A","N/A",IF(C18&gt;15,"No",IF(C18&lt;-15,"No","Yes")))</f>
        <v>N/A</v>
      </c>
      <c r="E18" s="64">
        <v>22035.116465999999</v>
      </c>
      <c r="F18" s="5" t="str">
        <f>IF($B18="N/A","N/A",IF(E18&gt;15,"No",IF(E18&lt;-15,"No","Yes")))</f>
        <v>N/A</v>
      </c>
      <c r="G18" s="64">
        <v>18567.809216000001</v>
      </c>
      <c r="H18" s="5" t="str">
        <f>IF($B18="N/A","N/A",IF(G18&gt;15,"No",IF(G18&lt;-15,"No","Yes")))</f>
        <v>N/A</v>
      </c>
      <c r="I18" s="6">
        <v>90.55</v>
      </c>
      <c r="J18" s="6">
        <v>-15.7</v>
      </c>
      <c r="K18" s="105" t="str">
        <f t="shared" si="0"/>
        <v>Yes</v>
      </c>
    </row>
    <row r="19" spans="1:11" x14ac:dyDescent="0.2">
      <c r="A19" s="104" t="s">
        <v>306</v>
      </c>
      <c r="B19" s="22" t="s">
        <v>213</v>
      </c>
      <c r="C19" s="23">
        <v>4169</v>
      </c>
      <c r="D19" s="22" t="s">
        <v>213</v>
      </c>
      <c r="E19" s="23">
        <v>2005</v>
      </c>
      <c r="F19" s="22" t="s">
        <v>213</v>
      </c>
      <c r="G19" s="23">
        <v>3108</v>
      </c>
      <c r="H19" s="5" t="str">
        <f>IF($B19="N/A","N/A",IF(G19&gt;15,"No",IF(G19&lt;-15,"No","Yes")))</f>
        <v>N/A</v>
      </c>
      <c r="I19" s="6">
        <v>-51.9</v>
      </c>
      <c r="J19" s="6">
        <v>55.01</v>
      </c>
      <c r="K19" s="105" t="str">
        <f t="shared" si="0"/>
        <v>No</v>
      </c>
    </row>
    <row r="20" spans="1:11" x14ac:dyDescent="0.2">
      <c r="A20" s="104" t="s">
        <v>346</v>
      </c>
      <c r="B20" s="22" t="s">
        <v>213</v>
      </c>
      <c r="C20" s="4">
        <v>0.45822703840000001</v>
      </c>
      <c r="D20" s="22" t="s">
        <v>213</v>
      </c>
      <c r="E20" s="4">
        <v>0.2165874673</v>
      </c>
      <c r="F20" s="22" t="s">
        <v>213</v>
      </c>
      <c r="G20" s="4">
        <v>0.36189526929999999</v>
      </c>
      <c r="H20" s="5" t="str">
        <f>IF($B20="N/A","N/A",IF(G20&gt;15,"No",IF(G20&lt;-15,"No","Yes")))</f>
        <v>N/A</v>
      </c>
      <c r="I20" s="6">
        <v>-52.7</v>
      </c>
      <c r="J20" s="6">
        <v>67.09</v>
      </c>
      <c r="K20" s="105" t="str">
        <f t="shared" si="0"/>
        <v>No</v>
      </c>
    </row>
    <row r="21" spans="1:11" ht="25.5" x14ac:dyDescent="0.2">
      <c r="A21" s="104" t="s">
        <v>815</v>
      </c>
      <c r="B21" s="22" t="s">
        <v>213</v>
      </c>
      <c r="C21" s="24">
        <v>16776.817702</v>
      </c>
      <c r="D21" s="5" t="str">
        <f>IF($B21="N/A","N/A",IF(C21&gt;60,"No",IF(C21&lt;15,"No","Yes")))</f>
        <v>N/A</v>
      </c>
      <c r="E21" s="24">
        <v>14721.522693000001</v>
      </c>
      <c r="F21" s="5" t="str">
        <f>IF($B21="N/A","N/A",IF(E21&gt;60,"No",IF(E21&lt;15,"No","Yes")))</f>
        <v>N/A</v>
      </c>
      <c r="G21" s="24">
        <v>11920.086229</v>
      </c>
      <c r="H21" s="5" t="str">
        <f>IF($B21="N/A","N/A",IF(G21&gt;60,"No",IF(G21&lt;15,"No","Yes")))</f>
        <v>N/A</v>
      </c>
      <c r="I21" s="6">
        <v>-12.3</v>
      </c>
      <c r="J21" s="6">
        <v>-19</v>
      </c>
      <c r="K21" s="105" t="str">
        <f t="shared" si="0"/>
        <v>Yes</v>
      </c>
    </row>
    <row r="22" spans="1:11" x14ac:dyDescent="0.2">
      <c r="A22" s="104" t="s">
        <v>816</v>
      </c>
      <c r="B22" s="22" t="s">
        <v>217</v>
      </c>
      <c r="C22" s="23">
        <v>12</v>
      </c>
      <c r="D22" s="5" t="str">
        <f>IF($B22="N/A","N/A",IF(C22="N/A","N/A",IF(C22=0,"Yes","No")))</f>
        <v>No</v>
      </c>
      <c r="E22" s="23">
        <v>33</v>
      </c>
      <c r="F22" s="5" t="str">
        <f>IF($B22="N/A","N/A",IF(E22="N/A","N/A",IF(E22=0,"Yes","No")))</f>
        <v>No</v>
      </c>
      <c r="G22" s="23">
        <v>60</v>
      </c>
      <c r="H22" s="5" t="str">
        <f>IF($B22="N/A","N/A",IF(G22=0,"Yes","No"))</f>
        <v>No</v>
      </c>
      <c r="I22" s="6">
        <v>175</v>
      </c>
      <c r="J22" s="6">
        <v>81.819999999999993</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461429</v>
      </c>
      <c r="D6" s="5" t="str">
        <f>IF($B6="N/A","N/A",IF(C6&gt;15,"No",IF(C6&lt;-15,"No","Yes")))</f>
        <v>N/A</v>
      </c>
      <c r="E6" s="23">
        <v>520033</v>
      </c>
      <c r="F6" s="5" t="str">
        <f>IF($B6="N/A","N/A",IF(E6&gt;15,"No",IF(E6&lt;-15,"No","Yes")))</f>
        <v>N/A</v>
      </c>
      <c r="G6" s="23">
        <v>453941</v>
      </c>
      <c r="H6" s="5" t="str">
        <f>IF($B6="N/A","N/A",IF(G6&gt;15,"No",IF(G6&lt;-15,"No","Yes")))</f>
        <v>N/A</v>
      </c>
      <c r="I6" s="6">
        <v>12.7</v>
      </c>
      <c r="J6" s="6">
        <v>-12.7</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9090.6528046999993</v>
      </c>
      <c r="D9" s="5" t="str">
        <f>IF($B9="N/A","N/A",IF(C9&gt;7000,"No",IF(C9&lt;2000,"No","Yes")))</f>
        <v>No</v>
      </c>
      <c r="E9" s="64">
        <v>9639.5715772000003</v>
      </c>
      <c r="F9" s="5" t="str">
        <f>IF($B9="N/A","N/A",IF(E9&gt;7000,"No",IF(E9&lt;2000,"No","Yes")))</f>
        <v>No</v>
      </c>
      <c r="G9" s="64">
        <v>10472.864114</v>
      </c>
      <c r="H9" s="5" t="str">
        <f>IF($B9="N/A","N/A",IF(G9&gt;7000,"No",IF(G9&lt;2000,"No","Yes")))</f>
        <v>No</v>
      </c>
      <c r="I9" s="6">
        <v>6.0380000000000003</v>
      </c>
      <c r="J9" s="6">
        <v>8.6440000000000001</v>
      </c>
      <c r="K9" s="105" t="str">
        <f t="shared" si="0"/>
        <v>Yes</v>
      </c>
    </row>
    <row r="10" spans="1:11" x14ac:dyDescent="0.2">
      <c r="A10" s="101" t="s">
        <v>820</v>
      </c>
      <c r="B10" s="22" t="s">
        <v>213</v>
      </c>
      <c r="C10" s="64">
        <v>1692.4531320999999</v>
      </c>
      <c r="D10" s="5" t="str">
        <f>IF($B10="N/A","N/A",IF(C10&gt;15,"No",IF(C10&lt;-15,"No","Yes")))</f>
        <v>N/A</v>
      </c>
      <c r="E10" s="64">
        <v>2007.1601490999999</v>
      </c>
      <c r="F10" s="5" t="str">
        <f>IF($B10="N/A","N/A",IF(E10&gt;15,"No",IF(E10&lt;-15,"No","Yes")))</f>
        <v>N/A</v>
      </c>
      <c r="G10" s="64">
        <v>2143.6972574000001</v>
      </c>
      <c r="H10" s="5" t="str">
        <f>IF($B10="N/A","N/A",IF(G10&gt;15,"No",IF(G10&lt;-15,"No","Yes")))</f>
        <v>N/A</v>
      </c>
      <c r="I10" s="6">
        <v>18.59</v>
      </c>
      <c r="J10" s="6">
        <v>6.8029999999999999</v>
      </c>
      <c r="K10" s="105" t="str">
        <f t="shared" si="0"/>
        <v>Yes</v>
      </c>
    </row>
    <row r="11" spans="1:11" x14ac:dyDescent="0.2">
      <c r="A11" s="101" t="s">
        <v>309</v>
      </c>
      <c r="B11" s="22" t="s">
        <v>219</v>
      </c>
      <c r="C11" s="5">
        <v>6.7232445294999996</v>
      </c>
      <c r="D11" s="5" t="str">
        <f>IF($B11="N/A","N/A",IF(C11&gt;10,"No",IF(C11&lt;=0,"No","Yes")))</f>
        <v>Yes</v>
      </c>
      <c r="E11" s="5">
        <v>5.0460259253000004</v>
      </c>
      <c r="F11" s="5" t="str">
        <f>IF($B11="N/A","N/A",IF(E11&gt;10,"No",IF(E11&lt;=0,"No","Yes")))</f>
        <v>Yes</v>
      </c>
      <c r="G11" s="5">
        <v>3.0871853390999999</v>
      </c>
      <c r="H11" s="5" t="str">
        <f>IF($B11="N/A","N/A",IF(G11&gt;10,"No",IF(G11&lt;=0,"No","Yes")))</f>
        <v>Yes</v>
      </c>
      <c r="I11" s="6">
        <v>-24.9</v>
      </c>
      <c r="J11" s="6">
        <v>-38.799999999999997</v>
      </c>
      <c r="K11" s="105" t="str">
        <f t="shared" si="0"/>
        <v>No</v>
      </c>
    </row>
    <row r="12" spans="1:11" x14ac:dyDescent="0.2">
      <c r="A12" s="101" t="s">
        <v>821</v>
      </c>
      <c r="B12" s="22" t="s">
        <v>213</v>
      </c>
      <c r="C12" s="64">
        <v>1614.3433904000001</v>
      </c>
      <c r="D12" s="5" t="str">
        <f>IF($B12="N/A","N/A",IF(C12&gt;15,"No",IF(C12&lt;-15,"No","Yes")))</f>
        <v>N/A</v>
      </c>
      <c r="E12" s="64">
        <v>1954.4561183000001</v>
      </c>
      <c r="F12" s="5" t="str">
        <f>IF($B12="N/A","N/A",IF(E12&gt;15,"No",IF(E12&lt;-15,"No","Yes")))</f>
        <v>N/A</v>
      </c>
      <c r="G12" s="64">
        <v>2845.6537033999998</v>
      </c>
      <c r="H12" s="5" t="str">
        <f>IF($B12="N/A","N/A",IF(G12&gt;15,"No",IF(G12&lt;-15,"No","Yes")))</f>
        <v>N/A</v>
      </c>
      <c r="I12" s="6">
        <v>21.07</v>
      </c>
      <c r="J12" s="6">
        <v>45.6</v>
      </c>
      <c r="K12" s="105" t="str">
        <f t="shared" si="0"/>
        <v>No</v>
      </c>
    </row>
    <row r="13" spans="1:11" x14ac:dyDescent="0.2">
      <c r="A13" s="101" t="s">
        <v>310</v>
      </c>
      <c r="B13" s="22" t="s">
        <v>214</v>
      </c>
      <c r="C13" s="4">
        <v>99.940619249999997</v>
      </c>
      <c r="D13" s="5" t="str">
        <f>IF($B13="N/A","N/A",IF(C13&gt;100,"No",IF(C13&lt;95,"No","Yes")))</f>
        <v>Yes</v>
      </c>
      <c r="E13" s="4">
        <v>99.877123182999995</v>
      </c>
      <c r="F13" s="5" t="str">
        <f>IF($B13="N/A","N/A",IF(E13&gt;100,"No",IF(E13&lt;95,"No","Yes")))</f>
        <v>Yes</v>
      </c>
      <c r="G13" s="4">
        <v>99.942944127000004</v>
      </c>
      <c r="H13" s="5" t="str">
        <f>IF($B13="N/A","N/A",IF(G13&gt;100,"No",IF(G13&lt;95,"No","Yes")))</f>
        <v>Yes</v>
      </c>
      <c r="I13" s="6">
        <v>-6.4000000000000001E-2</v>
      </c>
      <c r="J13" s="6">
        <v>6.59E-2</v>
      </c>
      <c r="K13" s="105" t="str">
        <f t="shared" si="0"/>
        <v>Yes</v>
      </c>
    </row>
    <row r="14" spans="1:11" x14ac:dyDescent="0.2">
      <c r="A14" s="101" t="s">
        <v>822</v>
      </c>
      <c r="B14" s="22" t="s">
        <v>220</v>
      </c>
      <c r="C14" s="4">
        <v>1.312539168</v>
      </c>
      <c r="D14" s="5" t="str">
        <f>IF($B14="N/A","N/A",IF(C14&gt;1,"Yes","No"))</f>
        <v>Yes</v>
      </c>
      <c r="E14" s="4">
        <v>1.203860653</v>
      </c>
      <c r="F14" s="5" t="str">
        <f>IF($B14="N/A","N/A",IF(E14&gt;1,"Yes","No"))</f>
        <v>Yes</v>
      </c>
      <c r="G14" s="4">
        <v>1.2026000590999999</v>
      </c>
      <c r="H14" s="5" t="str">
        <f>IF($B14="N/A","N/A",IF(G14&gt;1,"Yes","No"))</f>
        <v>Yes</v>
      </c>
      <c r="I14" s="6">
        <v>-8.2799999999999994</v>
      </c>
      <c r="J14" s="6">
        <v>-0.105</v>
      </c>
      <c r="K14" s="105" t="str">
        <f t="shared" si="0"/>
        <v>Yes</v>
      </c>
    </row>
    <row r="15" spans="1:11" x14ac:dyDescent="0.2">
      <c r="A15" s="101" t="s">
        <v>311</v>
      </c>
      <c r="B15" s="22" t="s">
        <v>214</v>
      </c>
      <c r="C15" s="4">
        <v>94.302915507999998</v>
      </c>
      <c r="D15" s="5" t="str">
        <f>IF($B15="N/A","N/A",IF(C15&gt;100,"No",IF(C15&lt;95,"No","Yes")))</f>
        <v>No</v>
      </c>
      <c r="E15" s="4">
        <v>93.865004721000005</v>
      </c>
      <c r="F15" s="5" t="str">
        <f>IF($B15="N/A","N/A",IF(E15&gt;100,"No",IF(E15&lt;95,"No","Yes")))</f>
        <v>No</v>
      </c>
      <c r="G15" s="4">
        <v>92.864050614999996</v>
      </c>
      <c r="H15" s="5" t="str">
        <f>IF($B15="N/A","N/A",IF(G15&gt;100,"No",IF(G15&lt;95,"No","Yes")))</f>
        <v>No</v>
      </c>
      <c r="I15" s="6">
        <v>-0.46400000000000002</v>
      </c>
      <c r="J15" s="6">
        <v>-1.07</v>
      </c>
      <c r="K15" s="105" t="str">
        <f t="shared" si="0"/>
        <v>Yes</v>
      </c>
    </row>
    <row r="16" spans="1:11" x14ac:dyDescent="0.2">
      <c r="A16" s="101" t="s">
        <v>823</v>
      </c>
      <c r="B16" s="22" t="s">
        <v>221</v>
      </c>
      <c r="C16" s="4">
        <v>9.4803293644999993</v>
      </c>
      <c r="D16" s="5" t="str">
        <f>IF($B16="N/A","N/A",IF(C16&gt;3,"Yes","No"))</f>
        <v>Yes</v>
      </c>
      <c r="E16" s="4">
        <v>9.4966125758000004</v>
      </c>
      <c r="F16" s="5" t="str">
        <f>IF($B16="N/A","N/A",IF(E16&gt;3,"Yes","No"))</f>
        <v>Yes</v>
      </c>
      <c r="G16" s="4">
        <v>9.4779669219000002</v>
      </c>
      <c r="H16" s="5" t="str">
        <f>IF($B16="N/A","N/A",IF(G16&gt;3,"Yes","No"))</f>
        <v>Yes</v>
      </c>
      <c r="I16" s="6">
        <v>0.17180000000000001</v>
      </c>
      <c r="J16" s="6">
        <v>-0.19600000000000001</v>
      </c>
      <c r="K16" s="105" t="str">
        <f t="shared" si="0"/>
        <v>Yes</v>
      </c>
    </row>
    <row r="17" spans="1:11" x14ac:dyDescent="0.2">
      <c r="A17" s="101" t="s">
        <v>824</v>
      </c>
      <c r="B17" s="22" t="s">
        <v>222</v>
      </c>
      <c r="C17" s="4">
        <v>4.9521468881999997</v>
      </c>
      <c r="D17" s="5" t="str">
        <f>IF($B17="N/A","N/A",IF(C17&gt;=8,"No",IF(C17&lt;2,"No","Yes")))</f>
        <v>Yes</v>
      </c>
      <c r="E17" s="4">
        <v>4.7106036421999997</v>
      </c>
      <c r="F17" s="5" t="str">
        <f>IF($B17="N/A","N/A",IF(E17&gt;=8,"No",IF(E17&lt;2,"No","Yes")))</f>
        <v>Yes</v>
      </c>
      <c r="G17" s="4">
        <v>4.8094265635999998</v>
      </c>
      <c r="H17" s="5" t="str">
        <f>IF($B17="N/A","N/A",IF(G17&gt;=8,"No",IF(G17&lt;2,"No","Yes")))</f>
        <v>Yes</v>
      </c>
      <c r="I17" s="6">
        <v>-4.88</v>
      </c>
      <c r="J17" s="6">
        <v>2.0979999999999999</v>
      </c>
      <c r="K17" s="105" t="str">
        <f t="shared" si="0"/>
        <v>Yes</v>
      </c>
    </row>
    <row r="18" spans="1:11" x14ac:dyDescent="0.2">
      <c r="A18" s="101" t="s">
        <v>825</v>
      </c>
      <c r="B18" s="22" t="s">
        <v>222</v>
      </c>
      <c r="C18" s="4">
        <v>5.3570553503999996</v>
      </c>
      <c r="D18" s="5" t="str">
        <f>IF($B18="N/A","N/A",IF(C18&gt;=8,"No",IF(C18&lt;2,"No","Yes")))</f>
        <v>Yes</v>
      </c>
      <c r="E18" s="4">
        <v>4.7629610662999999</v>
      </c>
      <c r="F18" s="5" t="str">
        <f>IF($B18="N/A","N/A",IF(E18&gt;=8,"No",IF(E18&lt;2,"No","Yes")))</f>
        <v>Yes</v>
      </c>
      <c r="G18" s="4">
        <v>4.8019392880999998</v>
      </c>
      <c r="H18" s="5" t="str">
        <f>IF($B18="N/A","N/A",IF(G18&gt;=8,"No",IF(G18&lt;2,"No","Yes")))</f>
        <v>Yes</v>
      </c>
      <c r="I18" s="6">
        <v>-11.1</v>
      </c>
      <c r="J18" s="6">
        <v>0.81840000000000002</v>
      </c>
      <c r="K18" s="105" t="str">
        <f t="shared" si="0"/>
        <v>Yes</v>
      </c>
    </row>
    <row r="19" spans="1:11" x14ac:dyDescent="0.2">
      <c r="A19" s="101" t="s">
        <v>312</v>
      </c>
      <c r="B19" s="22" t="s">
        <v>223</v>
      </c>
      <c r="C19" s="4">
        <v>99.813622464000005</v>
      </c>
      <c r="D19" s="5" t="str">
        <f>IF(OR($B19="N/A",$C19="N/A"),"N/A",IF(C19&gt;100,"No",IF(C19&lt;98,"No","Yes")))</f>
        <v>Yes</v>
      </c>
      <c r="E19" s="4">
        <v>99.439843241000005</v>
      </c>
      <c r="F19" s="5" t="str">
        <f>IF(OR($B19="N/A",$E19="N/A"),"N/A",IF(E19&gt;100,"No",IF(E19&lt;98,"No","Yes")))</f>
        <v>Yes</v>
      </c>
      <c r="G19" s="4">
        <v>99.594440687000002</v>
      </c>
      <c r="H19" s="5" t="str">
        <f>IF($B19="N/A","N/A",IF(G19&gt;100,"No",IF(G19&lt;98,"No","Yes")))</f>
        <v>Yes</v>
      </c>
      <c r="I19" s="6">
        <v>-0.374</v>
      </c>
      <c r="J19" s="6">
        <v>0.1555</v>
      </c>
      <c r="K19" s="105" t="str">
        <f t="shared" si="0"/>
        <v>Yes</v>
      </c>
    </row>
    <row r="20" spans="1:11" x14ac:dyDescent="0.2">
      <c r="A20" s="101" t="s">
        <v>31</v>
      </c>
      <c r="B20" s="38" t="s">
        <v>214</v>
      </c>
      <c r="C20" s="4">
        <v>96.304523556000007</v>
      </c>
      <c r="D20" s="5" t="str">
        <f>IF($B20="N/A","N/A",IF(C20&gt;100,"No",IF(C20&lt;95,"No","Yes")))</f>
        <v>Yes</v>
      </c>
      <c r="E20" s="4">
        <v>97.263058306000005</v>
      </c>
      <c r="F20" s="5" t="str">
        <f>IF($B20="N/A","N/A",IF(E20&gt;100,"No",IF(E20&lt;95,"No","Yes")))</f>
        <v>Yes</v>
      </c>
      <c r="G20" s="4">
        <v>96.271321603000004</v>
      </c>
      <c r="H20" s="5" t="str">
        <f>IF($B20="N/A","N/A",IF(G20&gt;100,"No",IF(G20&lt;95,"No","Yes")))</f>
        <v>Yes</v>
      </c>
      <c r="I20" s="6">
        <v>0.99529999999999996</v>
      </c>
      <c r="J20" s="6">
        <v>-1.02</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1681</v>
      </c>
      <c r="B22" s="22" t="s">
        <v>224</v>
      </c>
      <c r="C22" s="4">
        <v>0.10532497959999999</v>
      </c>
      <c r="D22" s="5" t="str">
        <f>IF($B22="N/A","N/A",IF(C22&gt;5,"No",IF(C22&lt;=0,"No","Yes")))</f>
        <v>Yes</v>
      </c>
      <c r="E22" s="4">
        <v>0.13037634149999999</v>
      </c>
      <c r="F22" s="5" t="str">
        <f>IF($B22="N/A","N/A",IF(E22&gt;5,"No",IF(E22&lt;=0,"No","Yes")))</f>
        <v>Yes</v>
      </c>
      <c r="G22" s="4">
        <v>7.0714035499999994E-2</v>
      </c>
      <c r="H22" s="5" t="str">
        <f>IF($B22="N/A","N/A",IF(G22&gt;5,"No",IF(G22&lt;=0,"No","Yes")))</f>
        <v>Yes</v>
      </c>
      <c r="I22" s="6">
        <v>23.78</v>
      </c>
      <c r="J22" s="6">
        <v>-45.8</v>
      </c>
      <c r="K22" s="105" t="str">
        <f t="shared" si="0"/>
        <v>No</v>
      </c>
    </row>
    <row r="23" spans="1:11" x14ac:dyDescent="0.2">
      <c r="A23" s="101" t="s">
        <v>314</v>
      </c>
      <c r="B23" s="22" t="s">
        <v>223</v>
      </c>
      <c r="C23" s="4">
        <v>100</v>
      </c>
      <c r="D23" s="5" t="str">
        <f>IF($B23="N/A","N/A",IF(C23&gt;100,"No",IF(C23&lt;98,"No","Yes")))</f>
        <v>Yes</v>
      </c>
      <c r="E23" s="4">
        <v>99.996346385999999</v>
      </c>
      <c r="F23" s="5" t="str">
        <f>IF($B23="N/A","N/A",IF(E23&gt;100,"No",IF(E23&lt;98,"No","Yes")))</f>
        <v>Yes</v>
      </c>
      <c r="G23" s="4">
        <v>100</v>
      </c>
      <c r="H23" s="5" t="str">
        <f>IF($B23="N/A","N/A",IF(G23&gt;100,"No",IF(G23&lt;98,"No","Yes")))</f>
        <v>Yes</v>
      </c>
      <c r="I23" s="6">
        <v>-4.0000000000000001E-3</v>
      </c>
      <c r="J23" s="6">
        <v>3.7000000000000002E-3</v>
      </c>
      <c r="K23" s="105" t="str">
        <f t="shared" si="0"/>
        <v>Yes</v>
      </c>
    </row>
    <row r="24" spans="1:11" x14ac:dyDescent="0.2">
      <c r="A24" s="101" t="s">
        <v>826</v>
      </c>
      <c r="B24" s="22" t="s">
        <v>225</v>
      </c>
      <c r="C24" s="4">
        <v>1.9534186191</v>
      </c>
      <c r="D24" s="5" t="str">
        <f>IF($B24="N/A","N/A",IF(C24&gt;=2,"Yes","No"))</f>
        <v>No</v>
      </c>
      <c r="E24" s="4">
        <v>1.9500474987</v>
      </c>
      <c r="F24" s="5" t="str">
        <f>IF($B24="N/A","N/A",IF(E24&gt;=2,"Yes","No"))</f>
        <v>No</v>
      </c>
      <c r="G24" s="4">
        <v>3.2279635458999998</v>
      </c>
      <c r="H24" s="5" t="str">
        <f>IF($B24="N/A","N/A",IF(G24&gt;=2,"Yes","No"))</f>
        <v>Yes</v>
      </c>
      <c r="I24" s="6">
        <v>-0.17299999999999999</v>
      </c>
      <c r="J24" s="6">
        <v>65.53</v>
      </c>
      <c r="K24" s="105" t="str">
        <f t="shared" si="0"/>
        <v>No</v>
      </c>
    </row>
    <row r="25" spans="1:11" x14ac:dyDescent="0.2">
      <c r="A25" s="101" t="s">
        <v>827</v>
      </c>
      <c r="B25" s="22" t="s">
        <v>226</v>
      </c>
      <c r="C25" s="4">
        <v>4.5144540112999998</v>
      </c>
      <c r="D25" s="5" t="str">
        <f>IF($B25="N/A","N/A",IF(C25&gt;30,"No",IF(C25&lt;5,"No","Yes")))</f>
        <v>No</v>
      </c>
      <c r="E25" s="4">
        <v>3.6910544716000002</v>
      </c>
      <c r="F25" s="5" t="str">
        <f>IF($B25="N/A","N/A",IF(E25&gt;30,"No",IF(E25&lt;5,"No","Yes")))</f>
        <v>No</v>
      </c>
      <c r="G25" s="4">
        <v>3.8727499828999998</v>
      </c>
      <c r="H25" s="5" t="str">
        <f>IF($B25="N/A","N/A",IF(G25&gt;30,"No",IF(G25&lt;5,"No","Yes")))</f>
        <v>No</v>
      </c>
      <c r="I25" s="6">
        <v>-18.2</v>
      </c>
      <c r="J25" s="6">
        <v>4.923</v>
      </c>
      <c r="K25" s="105" t="str">
        <f t="shared" si="0"/>
        <v>Yes</v>
      </c>
    </row>
    <row r="26" spans="1:11" x14ac:dyDescent="0.2">
      <c r="A26" s="101" t="s">
        <v>828</v>
      </c>
      <c r="B26" s="22" t="s">
        <v>227</v>
      </c>
      <c r="C26" s="4">
        <v>20.812952804999998</v>
      </c>
      <c r="D26" s="5" t="str">
        <f>IF($B26="N/A","N/A",IF(C26&gt;75,"No",IF(C26&lt;15,"No","Yes")))</f>
        <v>Yes</v>
      </c>
      <c r="E26" s="4">
        <v>23.203990661999999</v>
      </c>
      <c r="F26" s="5" t="str">
        <f>IF($B26="N/A","N/A",IF(E26&gt;75,"No",IF(E26&lt;15,"No","Yes")))</f>
        <v>Yes</v>
      </c>
      <c r="G26" s="4">
        <v>25.348007781</v>
      </c>
      <c r="H26" s="5" t="str">
        <f>IF($B26="N/A","N/A",IF(G26&gt;75,"No",IF(G26&lt;15,"No","Yes")))</f>
        <v>Yes</v>
      </c>
      <c r="I26" s="6">
        <v>11.49</v>
      </c>
      <c r="J26" s="6">
        <v>9.24</v>
      </c>
      <c r="K26" s="105" t="str">
        <f t="shared" si="0"/>
        <v>Yes</v>
      </c>
    </row>
    <row r="27" spans="1:11" x14ac:dyDescent="0.2">
      <c r="A27" s="101" t="s">
        <v>829</v>
      </c>
      <c r="B27" s="22" t="s">
        <v>228</v>
      </c>
      <c r="C27" s="4">
        <v>74.672376464999999</v>
      </c>
      <c r="D27" s="5" t="str">
        <f>IF($B27="N/A","N/A",IF(C27&gt;70,"No",IF(C27&lt;25,"No","Yes")))</f>
        <v>No</v>
      </c>
      <c r="E27" s="4">
        <v>73.104570261999996</v>
      </c>
      <c r="F27" s="5" t="str">
        <f>IF($B27="N/A","N/A",IF(E27&gt;70,"No",IF(E27&lt;25,"No","Yes")))</f>
        <v>No</v>
      </c>
      <c r="G27" s="4">
        <v>65.827937992000003</v>
      </c>
      <c r="H27" s="5" t="str">
        <f>IF($B27="N/A","N/A",IF(G27&gt;70,"No",IF(G27&lt;25,"No","Yes")))</f>
        <v>Yes</v>
      </c>
      <c r="I27" s="6">
        <v>-2.1</v>
      </c>
      <c r="J27" s="6">
        <v>-9.9499999999999993</v>
      </c>
      <c r="K27" s="105" t="str">
        <f t="shared" si="0"/>
        <v>Yes</v>
      </c>
    </row>
    <row r="28" spans="1:11" x14ac:dyDescent="0.2">
      <c r="A28" s="101" t="s">
        <v>318</v>
      </c>
      <c r="B28" s="22" t="s">
        <v>229</v>
      </c>
      <c r="C28" s="4">
        <v>64.947370018000001</v>
      </c>
      <c r="D28" s="5" t="str">
        <f>IF($B28="N/A","N/A",IF(C28&gt;70,"No",IF(C28&lt;35,"No","Yes")))</f>
        <v>Yes</v>
      </c>
      <c r="E28" s="4">
        <v>64.557441546999996</v>
      </c>
      <c r="F28" s="5" t="str">
        <f>IF($B28="N/A","N/A",IF(E28&gt;70,"No",IF(E28&lt;35,"No","Yes")))</f>
        <v>Yes</v>
      </c>
      <c r="G28" s="4">
        <v>64.247115815000001</v>
      </c>
      <c r="H28" s="5" t="str">
        <f>IF($B28="N/A","N/A",IF(G28&gt;70,"No",IF(G28&lt;35,"No","Yes")))</f>
        <v>Yes</v>
      </c>
      <c r="I28" s="6">
        <v>-0.6</v>
      </c>
      <c r="J28" s="6">
        <v>-0.48099999999999998</v>
      </c>
      <c r="K28" s="105" t="str">
        <f t="shared" si="0"/>
        <v>Yes</v>
      </c>
    </row>
    <row r="29" spans="1:11" x14ac:dyDescent="0.2">
      <c r="A29" s="101" t="s">
        <v>830</v>
      </c>
      <c r="B29" s="22" t="s">
        <v>220</v>
      </c>
      <c r="C29" s="4">
        <v>1.5786923647</v>
      </c>
      <c r="D29" s="5" t="str">
        <f>IF($B29="N/A","N/A",IF(C29&gt;1,"Yes","No"))</f>
        <v>Yes</v>
      </c>
      <c r="E29" s="4">
        <v>1.5737519361000001</v>
      </c>
      <c r="F29" s="5" t="str">
        <f>IF($B29="N/A","N/A",IF(E29&gt;1,"Yes","No"))</f>
        <v>Yes</v>
      </c>
      <c r="G29" s="4">
        <v>1.8122368366999999</v>
      </c>
      <c r="H29" s="5" t="str">
        <f>IF($B29="N/A","N/A",IF(G29&gt;1,"Yes","No"))</f>
        <v>Yes</v>
      </c>
      <c r="I29" s="6">
        <v>-0.313</v>
      </c>
      <c r="J29" s="6">
        <v>15.15</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99.789446287000004</v>
      </c>
      <c r="D31" s="5" t="str">
        <f>IF($B31="N/A","N/A",IF(C31&gt;15,"No",IF(C31&lt;-15,"No","Yes")))</f>
        <v>N/A</v>
      </c>
      <c r="E31" s="4">
        <v>99.679196950000005</v>
      </c>
      <c r="F31" s="5" t="str">
        <f>IF($B31="N/A","N/A",IF(E31&gt;15,"No",IF(E31&lt;-15,"No","Yes")))</f>
        <v>N/A</v>
      </c>
      <c r="G31" s="4">
        <v>75.396373660999998</v>
      </c>
      <c r="H31" s="5" t="str">
        <f>IF($B31="N/A","N/A",IF(G31&gt;15,"No",IF(G31&lt;-15,"No","Yes")))</f>
        <v>N/A</v>
      </c>
      <c r="I31" s="6">
        <v>-0.11</v>
      </c>
      <c r="J31" s="6">
        <v>-24.4</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37.796321548000002</v>
      </c>
      <c r="H34" s="5" t="str">
        <f>IF($B34="N/A","N/A",IF(G34&gt;=90,"Yes","No"))</f>
        <v>No</v>
      </c>
      <c r="I34" s="6" t="s">
        <v>1750</v>
      </c>
      <c r="J34" s="6" t="s">
        <v>1750</v>
      </c>
      <c r="K34" s="105" t="str">
        <f t="shared" si="0"/>
        <v>N/A</v>
      </c>
    </row>
    <row r="35" spans="1:11" x14ac:dyDescent="0.2">
      <c r="A35" s="101" t="s">
        <v>323</v>
      </c>
      <c r="B35" s="22" t="s">
        <v>213</v>
      </c>
      <c r="C35" s="4">
        <v>27.595794803</v>
      </c>
      <c r="D35" s="5" t="str">
        <f>IF($B35="N/A","N/A",IF(C35&gt;15,"No",IF(C35&lt;-15,"No","Yes")))</f>
        <v>N/A</v>
      </c>
      <c r="E35" s="4">
        <v>21.793616944</v>
      </c>
      <c r="F35" s="5" t="str">
        <f>IF($B35="N/A","N/A",IF(E35&gt;15,"No",IF(E35&lt;-15,"No","Yes")))</f>
        <v>N/A</v>
      </c>
      <c r="G35" s="4">
        <v>21.413575773000002</v>
      </c>
      <c r="H35" s="5" t="str">
        <f>IF($B35="N/A","N/A",IF(G35&gt;15,"No",IF(G35&lt;-15,"No","Yes")))</f>
        <v>N/A</v>
      </c>
      <c r="I35" s="6">
        <v>-21</v>
      </c>
      <c r="J35" s="6">
        <v>-1.74</v>
      </c>
      <c r="K35" s="105" t="str">
        <f t="shared" si="0"/>
        <v>Yes</v>
      </c>
    </row>
    <row r="36" spans="1:11" x14ac:dyDescent="0.2">
      <c r="A36" s="101" t="s">
        <v>1705</v>
      </c>
      <c r="B36" s="22" t="s">
        <v>213</v>
      </c>
      <c r="C36" s="4">
        <v>15.466301423999999</v>
      </c>
      <c r="D36" s="5" t="str">
        <f>IF($B36="N/A","N/A",IF(C36&gt;15,"No",IF(C36&lt;-15,"No","Yes")))</f>
        <v>N/A</v>
      </c>
      <c r="E36" s="4">
        <v>21.675355218</v>
      </c>
      <c r="F36" s="5" t="str">
        <f>IF($B36="N/A","N/A",IF(E36&gt;15,"No",IF(E36&lt;-15,"No","Yes")))</f>
        <v>N/A</v>
      </c>
      <c r="G36" s="4">
        <v>21.383615932000001</v>
      </c>
      <c r="H36" s="5" t="str">
        <f>IF($B36="N/A","N/A",IF(G36&gt;15,"No",IF(G36&lt;-15,"No","Yes")))</f>
        <v>N/A</v>
      </c>
      <c r="I36" s="6">
        <v>40.15</v>
      </c>
      <c r="J36" s="6">
        <v>-1.35</v>
      </c>
      <c r="K36" s="105" t="str">
        <f t="shared" si="0"/>
        <v>Yes</v>
      </c>
    </row>
    <row r="37" spans="1:11" x14ac:dyDescent="0.2">
      <c r="A37" s="101" t="s">
        <v>372</v>
      </c>
      <c r="B37" s="22" t="s">
        <v>231</v>
      </c>
      <c r="C37" s="4">
        <v>83.552615895000002</v>
      </c>
      <c r="D37" s="5" t="str">
        <f>IF($B37="N/A","N/A",IF(C37&gt;90,"No",IF(C37&lt;75,"No","Yes")))</f>
        <v>Yes</v>
      </c>
      <c r="E37" s="4">
        <v>86.788338432000003</v>
      </c>
      <c r="F37" s="5" t="str">
        <f>IF($B37="N/A","N/A",IF(E37&gt;90,"No",IF(E37&lt;75,"No","Yes")))</f>
        <v>Yes</v>
      </c>
      <c r="G37" s="4">
        <v>87.700604264000006</v>
      </c>
      <c r="H37" s="5" t="str">
        <f>IF($B37="N/A","N/A",IF(G37&gt;90,"No",IF(G37&lt;75,"No","Yes")))</f>
        <v>Yes</v>
      </c>
      <c r="I37" s="6">
        <v>3.8730000000000002</v>
      </c>
      <c r="J37" s="6">
        <v>1.0509999999999999</v>
      </c>
      <c r="K37" s="105" t="str">
        <f>IF(J37="Div by 0", "N/A", IF(J37="N/A","N/A", IF(J37&gt;30, "No", IF(J37&lt;-30, "No", "Yes"))))</f>
        <v>Yes</v>
      </c>
    </row>
    <row r="38" spans="1:11" x14ac:dyDescent="0.2">
      <c r="A38" s="101" t="s">
        <v>373</v>
      </c>
      <c r="B38" s="22" t="s">
        <v>232</v>
      </c>
      <c r="C38" s="4">
        <v>8.4311995994999993</v>
      </c>
      <c r="D38" s="5" t="str">
        <f>IF($B38="N/A","N/A",IF(C38&gt;10,"No",IF(C38&lt;1,"No","Yes")))</f>
        <v>Yes</v>
      </c>
      <c r="E38" s="4">
        <v>8.1890956920000004</v>
      </c>
      <c r="F38" s="5" t="str">
        <f>IF($B38="N/A","N/A",IF(E38&gt;10,"No",IF(E38&lt;1,"No","Yes")))</f>
        <v>Yes</v>
      </c>
      <c r="G38" s="4">
        <v>6.9495815534999998</v>
      </c>
      <c r="H38" s="5" t="str">
        <f>IF($B38="N/A","N/A",IF(G38&gt;10,"No",IF(G38&lt;1,"No","Yes")))</f>
        <v>Yes</v>
      </c>
      <c r="I38" s="6">
        <v>-2.87</v>
      </c>
      <c r="J38" s="6">
        <v>-15.1</v>
      </c>
      <c r="K38" s="105" t="str">
        <f>IF(J38="Div by 0", "N/A", IF(J38="N/A","N/A", IF(J38&gt;30, "No", IF(J38&lt;-30, "No", "Yes"))))</f>
        <v>Yes</v>
      </c>
    </row>
    <row r="39" spans="1:11" x14ac:dyDescent="0.2">
      <c r="A39" s="101" t="s">
        <v>374</v>
      </c>
      <c r="B39" s="22" t="s">
        <v>233</v>
      </c>
      <c r="C39" s="4">
        <v>5.8602731948000004</v>
      </c>
      <c r="D39" s="5" t="str">
        <f>IF($B39="N/A","N/A",IF(C39&gt;2,"No",IF(C39&lt;=0,"No","Yes")))</f>
        <v>No</v>
      </c>
      <c r="E39" s="4">
        <v>2.9067386108000002</v>
      </c>
      <c r="F39" s="5" t="str">
        <f>IF($B39="N/A","N/A",IF(E39&gt;2,"No",IF(E39&lt;=0,"No","Yes")))</f>
        <v>No</v>
      </c>
      <c r="G39" s="4">
        <v>3.2643008672999998</v>
      </c>
      <c r="H39" s="5" t="str">
        <f>IF($B39="N/A","N/A",IF(G39&gt;2,"No",IF(G39&lt;=0,"No","Yes")))</f>
        <v>No</v>
      </c>
      <c r="I39" s="6">
        <v>-50.4</v>
      </c>
      <c r="J39" s="6">
        <v>12.3</v>
      </c>
      <c r="K39" s="105" t="str">
        <f>IF(J39="Div by 0", "N/A", IF(J39="N/A","N/A", IF(J39&gt;30, "No", IF(J39&lt;-30, "No", "Yes"))))</f>
        <v>Yes</v>
      </c>
    </row>
    <row r="40" spans="1:11" x14ac:dyDescent="0.2">
      <c r="A40" s="117" t="s">
        <v>375</v>
      </c>
      <c r="B40" s="113" t="s">
        <v>234</v>
      </c>
      <c r="C40" s="118">
        <v>1.4225373783999999</v>
      </c>
      <c r="D40" s="114" t="str">
        <f>IF($B40="N/A","N/A",IF(C40&gt;3,"No",IF(C40&lt;=0,"No","Yes")))</f>
        <v>Yes</v>
      </c>
      <c r="E40" s="118">
        <v>1.2070387841000001</v>
      </c>
      <c r="F40" s="114" t="str">
        <f>IF($B40="N/A","N/A",IF(E40&gt;3,"No",IF(E40&lt;=0,"No","Yes")))</f>
        <v>Yes</v>
      </c>
      <c r="G40" s="118">
        <v>1.1217316788</v>
      </c>
      <c r="H40" s="114" t="str">
        <f>IF($B40="N/A","N/A",IF(G40&gt;3,"No",IF(G40&lt;=0,"No","Yes")))</f>
        <v>Yes</v>
      </c>
      <c r="I40" s="115">
        <v>-15.1</v>
      </c>
      <c r="J40" s="115">
        <v>-7.07</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61591</v>
      </c>
      <c r="D6" s="5" t="str">
        <f>IF($B6="N/A","N/A",IF(C6&gt;15,"No",IF(C6&lt;-15,"No","Yes")))</f>
        <v>N/A</v>
      </c>
      <c r="E6" s="23">
        <v>50268</v>
      </c>
      <c r="F6" s="5" t="str">
        <f>IF($B6="N/A","N/A",IF(E6&gt;15,"No",IF(E6&lt;-15,"No","Yes")))</f>
        <v>N/A</v>
      </c>
      <c r="G6" s="23">
        <v>32525</v>
      </c>
      <c r="H6" s="5" t="str">
        <f>IF($B6="N/A","N/A",IF(G6&gt;15,"No",IF(G6&lt;-15,"No","Yes")))</f>
        <v>N/A</v>
      </c>
      <c r="I6" s="6">
        <v>-18.399999999999999</v>
      </c>
      <c r="J6" s="6">
        <v>-35.299999999999997</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1432.4979624</v>
      </c>
      <c r="D9" s="5" t="str">
        <f>IF($B9="N/A","N/A",IF(C9&gt;15,"No",IF(C9&lt;-15,"No","Yes")))</f>
        <v>N/A</v>
      </c>
      <c r="E9" s="64">
        <v>1395.3793467</v>
      </c>
      <c r="F9" s="5" t="str">
        <f>IF($B9="N/A","N/A",IF(E9&gt;15,"No",IF(E9&lt;-15,"No","Yes")))</f>
        <v>N/A</v>
      </c>
      <c r="G9" s="64">
        <v>1557.1398002000001</v>
      </c>
      <c r="H9" s="5" t="str">
        <f>IF($B9="N/A","N/A",IF(G9&gt;15,"No",IF(G9&lt;-15,"No","Yes")))</f>
        <v>N/A</v>
      </c>
      <c r="I9" s="6">
        <v>-2.59</v>
      </c>
      <c r="J9" s="6">
        <v>11.59</v>
      </c>
      <c r="K9" s="105" t="str">
        <f t="shared" si="0"/>
        <v>Yes</v>
      </c>
    </row>
    <row r="10" spans="1:11" x14ac:dyDescent="0.2">
      <c r="A10" s="101" t="s">
        <v>309</v>
      </c>
      <c r="B10" s="22" t="s">
        <v>213</v>
      </c>
      <c r="C10" s="4">
        <v>0.45298826129999997</v>
      </c>
      <c r="D10" s="5" t="str">
        <f>IF($B10="N/A","N/A",IF(C10&gt;15,"No",IF(C10&lt;-15,"No","Yes")))</f>
        <v>N/A</v>
      </c>
      <c r="E10" s="4">
        <v>0.33619797880000002</v>
      </c>
      <c r="F10" s="5" t="str">
        <f>IF($B10="N/A","N/A",IF(E10&gt;15,"No",IF(E10&lt;-15,"No","Yes")))</f>
        <v>N/A</v>
      </c>
      <c r="G10" s="4">
        <v>0.56264411989999996</v>
      </c>
      <c r="H10" s="5" t="str">
        <f>IF($B10="N/A","N/A",IF(G10&gt;15,"No",IF(G10&lt;-15,"No","Yes")))</f>
        <v>N/A</v>
      </c>
      <c r="I10" s="6">
        <v>-25.8</v>
      </c>
      <c r="J10" s="6">
        <v>67.349999999999994</v>
      </c>
      <c r="K10" s="105" t="str">
        <f t="shared" si="0"/>
        <v>No</v>
      </c>
    </row>
    <row r="11" spans="1:11" x14ac:dyDescent="0.2">
      <c r="A11" s="101" t="s">
        <v>821</v>
      </c>
      <c r="B11" s="22" t="s">
        <v>213</v>
      </c>
      <c r="C11" s="64">
        <v>1822.6845877999999</v>
      </c>
      <c r="D11" s="5" t="str">
        <f>IF($B11="N/A","N/A",IF(C11&gt;15,"No",IF(C11&lt;-15,"No","Yes")))</f>
        <v>N/A</v>
      </c>
      <c r="E11" s="64">
        <v>1901.5621302</v>
      </c>
      <c r="F11" s="5" t="str">
        <f>IF($B11="N/A","N/A",IF(E11&gt;15,"No",IF(E11&lt;-15,"No","Yes")))</f>
        <v>N/A</v>
      </c>
      <c r="G11" s="64">
        <v>5983.1748633999996</v>
      </c>
      <c r="H11" s="5" t="str">
        <f>IF($B11="N/A","N/A",IF(G11&gt;15,"No",IF(G11&lt;-15,"No","Yes")))</f>
        <v>N/A</v>
      </c>
      <c r="I11" s="6">
        <v>4.3280000000000003</v>
      </c>
      <c r="J11" s="6">
        <v>214.6</v>
      </c>
      <c r="K11" s="105" t="str">
        <f t="shared" si="0"/>
        <v>No</v>
      </c>
    </row>
    <row r="12" spans="1:11" x14ac:dyDescent="0.2">
      <c r="A12" s="101" t="s">
        <v>310</v>
      </c>
      <c r="B12" s="22" t="s">
        <v>214</v>
      </c>
      <c r="C12" s="4">
        <v>0.58287736840000004</v>
      </c>
      <c r="D12" s="5" t="str">
        <f>IF($B12="N/A","N/A",IF(C12&gt;100,"No",IF(C12&lt;95,"No","Yes")))</f>
        <v>No</v>
      </c>
      <c r="E12" s="4">
        <v>0.25662449269999998</v>
      </c>
      <c r="F12" s="5" t="str">
        <f>IF($B12="N/A","N/A",IF(E12&gt;100,"No",IF(E12&lt;95,"No","Yes")))</f>
        <v>No</v>
      </c>
      <c r="G12" s="4">
        <v>0.52267486549999997</v>
      </c>
      <c r="H12" s="5" t="str">
        <f>IF($B12="N/A","N/A",IF(G12&gt;100,"No",IF(G12&lt;95,"No","Yes")))</f>
        <v>No</v>
      </c>
      <c r="I12" s="6">
        <v>-56</v>
      </c>
      <c r="J12" s="6">
        <v>103.7</v>
      </c>
      <c r="K12" s="105" t="str">
        <f t="shared" si="0"/>
        <v>No</v>
      </c>
    </row>
    <row r="13" spans="1:11" x14ac:dyDescent="0.2">
      <c r="A13" s="101" t="s">
        <v>822</v>
      </c>
      <c r="B13" s="22" t="s">
        <v>220</v>
      </c>
      <c r="C13" s="4">
        <v>1.3036211699</v>
      </c>
      <c r="D13" s="5" t="str">
        <f>IF($B13="N/A","N/A",IF(C13&gt;1,"Yes","No"))</f>
        <v>Yes</v>
      </c>
      <c r="E13" s="4">
        <v>1.4186046511999999</v>
      </c>
      <c r="F13" s="5" t="str">
        <f>IF($B13="N/A","N/A",IF(E13&gt;1,"Yes","No"))</f>
        <v>Yes</v>
      </c>
      <c r="G13" s="4">
        <v>1.4176470588000001</v>
      </c>
      <c r="H13" s="5" t="str">
        <f>IF($B13="N/A","N/A",IF(G13&gt;1,"Yes","No"))</f>
        <v>Yes</v>
      </c>
      <c r="I13" s="6">
        <v>8.82</v>
      </c>
      <c r="J13" s="6">
        <v>-6.8000000000000005E-2</v>
      </c>
      <c r="K13" s="105" t="str">
        <f t="shared" si="0"/>
        <v>Yes</v>
      </c>
    </row>
    <row r="14" spans="1:11" x14ac:dyDescent="0.2">
      <c r="A14" s="101" t="s">
        <v>311</v>
      </c>
      <c r="B14" s="22" t="s">
        <v>214</v>
      </c>
      <c r="C14" s="4">
        <v>0.57800652689999998</v>
      </c>
      <c r="D14" s="5" t="str">
        <f>IF($B14="N/A","N/A",IF(C14&gt;100,"No",IF(C14&lt;95,"No","Yes")))</f>
        <v>No</v>
      </c>
      <c r="E14" s="4">
        <v>0.26060316700000002</v>
      </c>
      <c r="F14" s="5" t="str">
        <f>IF($B14="N/A","N/A",IF(E14&gt;100,"No",IF(E14&lt;95,"No","Yes")))</f>
        <v>No</v>
      </c>
      <c r="G14" s="4">
        <v>0.51960030749999997</v>
      </c>
      <c r="H14" s="5" t="str">
        <f>IF($B14="N/A","N/A",IF(G14&gt;100,"No",IF(G14&lt;95,"No","Yes")))</f>
        <v>No</v>
      </c>
      <c r="I14" s="6">
        <v>-54.9</v>
      </c>
      <c r="J14" s="6">
        <v>99.38</v>
      </c>
      <c r="K14" s="105" t="str">
        <f t="shared" si="0"/>
        <v>No</v>
      </c>
    </row>
    <row r="15" spans="1:11" x14ac:dyDescent="0.2">
      <c r="A15" s="101" t="s">
        <v>823</v>
      </c>
      <c r="B15" s="22" t="s">
        <v>221</v>
      </c>
      <c r="C15" s="4">
        <v>12.292134831</v>
      </c>
      <c r="D15" s="5" t="str">
        <f>IF($B15="N/A","N/A",IF(C15&gt;3,"Yes","No"))</f>
        <v>Yes</v>
      </c>
      <c r="E15" s="4">
        <v>11.832061069</v>
      </c>
      <c r="F15" s="5" t="str">
        <f>IF($B15="N/A","N/A",IF(E15&gt;3,"Yes","No"))</f>
        <v>Yes</v>
      </c>
      <c r="G15" s="4">
        <v>13.50295858</v>
      </c>
      <c r="H15" s="5" t="str">
        <f>IF($B15="N/A","N/A",IF(G15&gt;3,"Yes","No"))</f>
        <v>Yes</v>
      </c>
      <c r="I15" s="6">
        <v>-3.74</v>
      </c>
      <c r="J15" s="6">
        <v>14.12</v>
      </c>
      <c r="K15" s="105" t="str">
        <f t="shared" si="0"/>
        <v>Yes</v>
      </c>
    </row>
    <row r="16" spans="1:11" x14ac:dyDescent="0.2">
      <c r="A16" s="101" t="s">
        <v>824</v>
      </c>
      <c r="B16" s="22" t="s">
        <v>222</v>
      </c>
      <c r="C16" s="4">
        <v>7.0463054666999998</v>
      </c>
      <c r="D16" s="5" t="str">
        <f>IF($B16="N/A","N/A",IF(C16&gt;=8,"No",IF(C16&lt;2,"No","Yes")))</f>
        <v>Yes</v>
      </c>
      <c r="E16" s="4">
        <v>7.3805005171999998</v>
      </c>
      <c r="F16" s="5" t="str">
        <f>IF($B16="N/A","N/A",IF(E16&gt;=8,"No",IF(E16&lt;2,"No","Yes")))</f>
        <v>Yes</v>
      </c>
      <c r="G16" s="4">
        <v>7.5382321290999998</v>
      </c>
      <c r="H16" s="5" t="str">
        <f>IF($B16="N/A","N/A",IF(G16&gt;=8,"No",IF(G16&lt;2,"No","Yes")))</f>
        <v>Yes</v>
      </c>
      <c r="I16" s="6">
        <v>4.7430000000000003</v>
      </c>
      <c r="J16" s="6">
        <v>2.137</v>
      </c>
      <c r="K16" s="105" t="str">
        <f t="shared" si="0"/>
        <v>Yes</v>
      </c>
    </row>
    <row r="17" spans="1:11" x14ac:dyDescent="0.2">
      <c r="A17" s="101" t="s">
        <v>312</v>
      </c>
      <c r="B17" s="22" t="s">
        <v>223</v>
      </c>
      <c r="C17" s="4">
        <v>90.483999286</v>
      </c>
      <c r="D17" s="5" t="str">
        <f>IF(OR($B17="N/A",$C17="N/A"),"N/A",IF(C17&gt;100,"No",IF(C17&lt;98,"No","Yes")))</f>
        <v>No</v>
      </c>
      <c r="E17" s="4">
        <v>83.373120076000006</v>
      </c>
      <c r="F17" s="5" t="str">
        <f>IF(OR($B17="N/A",$E17="N/A"),"N/A",IF(E17&gt;100,"No",IF(E17&lt;98,"No","Yes")))</f>
        <v>No</v>
      </c>
      <c r="G17" s="4">
        <v>87.864719446999999</v>
      </c>
      <c r="H17" s="5" t="str">
        <f>IF($B17="N/A","N/A",IF(G17&gt;100,"No",IF(G17&lt;98,"No","Yes")))</f>
        <v>No</v>
      </c>
      <c r="I17" s="6">
        <v>-7.86</v>
      </c>
      <c r="J17" s="6">
        <v>5.3869999999999996</v>
      </c>
      <c r="K17" s="105" t="str">
        <f t="shared" si="0"/>
        <v>Yes</v>
      </c>
    </row>
    <row r="18" spans="1:11" x14ac:dyDescent="0.2">
      <c r="A18" s="101" t="s">
        <v>31</v>
      </c>
      <c r="B18" s="22" t="s">
        <v>214</v>
      </c>
      <c r="C18" s="4">
        <v>90.355733791999995</v>
      </c>
      <c r="D18" s="5" t="str">
        <f>IF($B18="N/A","N/A",IF(C18&gt;100,"No",IF(C18&lt;95,"No","Yes")))</f>
        <v>No</v>
      </c>
      <c r="E18" s="4">
        <v>83.311450625000006</v>
      </c>
      <c r="F18" s="5" t="str">
        <f>IF($B18="N/A","N/A",IF(E18&gt;100,"No",IF(E18&lt;95,"No","Yes")))</f>
        <v>No</v>
      </c>
      <c r="G18" s="4">
        <v>81.703305150000006</v>
      </c>
      <c r="H18" s="5" t="str">
        <f>IF($B18="N/A","N/A",IF(G18&gt;100,"No",IF(G18&lt;95,"No","Yes")))</f>
        <v>No</v>
      </c>
      <c r="I18" s="6">
        <v>-7.8</v>
      </c>
      <c r="J18" s="6">
        <v>-1.93</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99.910701239000005</v>
      </c>
      <c r="D20" s="5" t="str">
        <f>IF($B20="N/A","N/A",IF(C20&gt;100,"No",IF(C20&lt;98,"No","Yes")))</f>
        <v>Yes</v>
      </c>
      <c r="E20" s="4">
        <v>99.820959655999999</v>
      </c>
      <c r="F20" s="5" t="str">
        <f>IF($B20="N/A","N/A",IF(E20&gt;100,"No",IF(E20&lt;98,"No","Yes")))</f>
        <v>Yes</v>
      </c>
      <c r="G20" s="4">
        <v>99.981552652000005</v>
      </c>
      <c r="H20" s="5" t="str">
        <f>IF($B20="N/A","N/A",IF(G20&gt;100,"No",IF(G20&lt;98,"No","Yes")))</f>
        <v>Yes</v>
      </c>
      <c r="I20" s="6">
        <v>-0.09</v>
      </c>
      <c r="J20" s="6">
        <v>0.16089999999999999</v>
      </c>
      <c r="K20" s="105" t="str">
        <f t="shared" si="0"/>
        <v>Yes</v>
      </c>
    </row>
    <row r="21" spans="1:11" x14ac:dyDescent="0.2">
      <c r="A21" s="101" t="s">
        <v>826</v>
      </c>
      <c r="B21" s="22" t="s">
        <v>225</v>
      </c>
      <c r="C21" s="4">
        <v>1.192050182</v>
      </c>
      <c r="D21" s="5" t="str">
        <f>IF($B21="N/A","N/A",IF(C21&gt;=2,"Yes","No"))</f>
        <v>No</v>
      </c>
      <c r="E21" s="4">
        <v>1.1961616644999999</v>
      </c>
      <c r="F21" s="5" t="str">
        <f>IF($B21="N/A","N/A",IF(E21&gt;=2,"Yes","No"))</f>
        <v>No</v>
      </c>
      <c r="G21" s="4">
        <v>1.4297180110000001</v>
      </c>
      <c r="H21" s="5" t="str">
        <f>IF($B21="N/A","N/A",IF(G21&gt;=2,"Yes","No"))</f>
        <v>No</v>
      </c>
      <c r="I21" s="6">
        <v>0.34489999999999998</v>
      </c>
      <c r="J21" s="6">
        <v>19.53</v>
      </c>
      <c r="K21" s="105" t="str">
        <f t="shared" si="0"/>
        <v>Yes</v>
      </c>
    </row>
    <row r="22" spans="1:11" x14ac:dyDescent="0.2">
      <c r="A22" s="101" t="s">
        <v>827</v>
      </c>
      <c r="B22" s="22" t="s">
        <v>226</v>
      </c>
      <c r="C22" s="4">
        <v>5.2977119085000002</v>
      </c>
      <c r="D22" s="5" t="str">
        <f>IF($B22="N/A","N/A",IF(C22&gt;30,"No",IF(C22&lt;5,"No","Yes")))</f>
        <v>Yes</v>
      </c>
      <c r="E22" s="4">
        <v>4.6793415440999997</v>
      </c>
      <c r="F22" s="5" t="str">
        <f>IF($B22="N/A","N/A",IF(E22&gt;30,"No",IF(E22&lt;5,"No","Yes")))</f>
        <v>No</v>
      </c>
      <c r="G22" s="4">
        <v>4.6034625910999996</v>
      </c>
      <c r="H22" s="5" t="str">
        <f>IF($B22="N/A","N/A",IF(G22&gt;30,"No",IF(G22&lt;5,"No","Yes")))</f>
        <v>No</v>
      </c>
      <c r="I22" s="6">
        <v>-11.7</v>
      </c>
      <c r="J22" s="6">
        <v>-1.62</v>
      </c>
      <c r="K22" s="105" t="str">
        <f t="shared" si="0"/>
        <v>Yes</v>
      </c>
    </row>
    <row r="23" spans="1:11" x14ac:dyDescent="0.2">
      <c r="A23" s="101" t="s">
        <v>828</v>
      </c>
      <c r="B23" s="22" t="s">
        <v>227</v>
      </c>
      <c r="C23" s="4">
        <v>37.592628705000003</v>
      </c>
      <c r="D23" s="5" t="str">
        <f>IF($B23="N/A","N/A",IF(C23&gt;75,"No",IF(C23&lt;15,"No","Yes")))</f>
        <v>Yes</v>
      </c>
      <c r="E23" s="4">
        <v>38.401291403000002</v>
      </c>
      <c r="F23" s="5" t="str">
        <f>IF($B23="N/A","N/A",IF(E23&gt;75,"No",IF(E23&lt;15,"No","Yes")))</f>
        <v>Yes</v>
      </c>
      <c r="G23" s="4">
        <v>40.041206678999998</v>
      </c>
      <c r="H23" s="5" t="str">
        <f>IF($B23="N/A","N/A",IF(G23&gt;75,"No",IF(G23&lt;15,"No","Yes")))</f>
        <v>Yes</v>
      </c>
      <c r="I23" s="6">
        <v>2.1509999999999998</v>
      </c>
      <c r="J23" s="6">
        <v>4.2699999999999996</v>
      </c>
      <c r="K23" s="105" t="str">
        <f t="shared" si="0"/>
        <v>Yes</v>
      </c>
    </row>
    <row r="24" spans="1:11" x14ac:dyDescent="0.2">
      <c r="A24" s="101" t="s">
        <v>829</v>
      </c>
      <c r="B24" s="22" t="s">
        <v>228</v>
      </c>
      <c r="C24" s="4">
        <v>57.106409255999999</v>
      </c>
      <c r="D24" s="5" t="str">
        <f>IF($B24="N/A","N/A",IF(C24&gt;70,"No",IF(C24&lt;25,"No","Yes")))</f>
        <v>Yes</v>
      </c>
      <c r="E24" s="4">
        <v>56.915381242999999</v>
      </c>
      <c r="F24" s="5" t="str">
        <f>IF($B24="N/A","N/A",IF(E24&gt;70,"No",IF(E24&lt;25,"No","Yes")))</f>
        <v>Yes</v>
      </c>
      <c r="G24" s="4">
        <v>50.502782988</v>
      </c>
      <c r="H24" s="5" t="str">
        <f>IF($B24="N/A","N/A",IF(G24&gt;70,"No",IF(G24&lt;25,"No","Yes")))</f>
        <v>Yes</v>
      </c>
      <c r="I24" s="6">
        <v>-0.33500000000000002</v>
      </c>
      <c r="J24" s="6">
        <v>-11.3</v>
      </c>
      <c r="K24" s="105" t="str">
        <f t="shared" si="0"/>
        <v>Yes</v>
      </c>
    </row>
    <row r="25" spans="1:11" x14ac:dyDescent="0.2">
      <c r="A25" s="101" t="s">
        <v>318</v>
      </c>
      <c r="B25" s="22" t="s">
        <v>229</v>
      </c>
      <c r="C25" s="4">
        <v>6.3548245684999998</v>
      </c>
      <c r="D25" s="5" t="str">
        <f>IF($B25="N/A","N/A",IF(C25&gt;70,"No",IF(C25&lt;35,"No","Yes")))</f>
        <v>No</v>
      </c>
      <c r="E25" s="4">
        <v>6.4116336437000001</v>
      </c>
      <c r="F25" s="5" t="str">
        <f>IF($B25="N/A","N/A",IF(E25&gt;70,"No",IF(E25&lt;35,"No","Yes")))</f>
        <v>No</v>
      </c>
      <c r="G25" s="4">
        <v>11.935434280999999</v>
      </c>
      <c r="H25" s="5" t="str">
        <f>IF($B25="N/A","N/A",IF(G25&gt;70,"No",IF(G25&lt;35,"No","Yes")))</f>
        <v>No</v>
      </c>
      <c r="I25" s="6">
        <v>0.89400000000000002</v>
      </c>
      <c r="J25" s="6">
        <v>86.15</v>
      </c>
      <c r="K25" s="105" t="str">
        <f t="shared" si="0"/>
        <v>No</v>
      </c>
    </row>
    <row r="26" spans="1:11" x14ac:dyDescent="0.2">
      <c r="A26" s="101" t="s">
        <v>830</v>
      </c>
      <c r="B26" s="22" t="s">
        <v>220</v>
      </c>
      <c r="C26" s="4">
        <v>1.5153295861</v>
      </c>
      <c r="D26" s="5" t="str">
        <f>IF($B26="N/A","N/A",IF(C26&gt;1,"Yes","No"))</f>
        <v>Yes</v>
      </c>
      <c r="E26" s="4">
        <v>1.5563139932000001</v>
      </c>
      <c r="F26" s="5" t="str">
        <f>IF($B26="N/A","N/A",IF(E26&gt;1,"Yes","No"))</f>
        <v>Yes</v>
      </c>
      <c r="G26" s="4">
        <v>1.6298299844999999</v>
      </c>
      <c r="H26" s="5" t="str">
        <f>IF($B26="N/A","N/A",IF(G26&gt;1,"Yes","No"))</f>
        <v>Yes</v>
      </c>
      <c r="I26" s="6">
        <v>2.7050000000000001</v>
      </c>
      <c r="J26" s="6">
        <v>4.7240000000000002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4.3433827287</v>
      </c>
      <c r="D28" s="5" t="str">
        <f>IF($B28="N/A","N/A",IF(C28&gt;15,"No",IF(C28&lt;-15,"No","Yes")))</f>
        <v>N/A</v>
      </c>
      <c r="E28" s="4">
        <v>2.2339435309</v>
      </c>
      <c r="F28" s="5" t="str">
        <f>IF($B28="N/A","N/A",IF(E28&gt;15,"No",IF(E28&lt;-15,"No","Yes")))</f>
        <v>N/A</v>
      </c>
      <c r="G28" s="4">
        <v>48.428645027999998</v>
      </c>
      <c r="H28" s="5" t="str">
        <f>IF($B28="N/A","N/A",IF(G28&gt;15,"No",IF(G28&lt;-15,"No","Yes")))</f>
        <v>N/A</v>
      </c>
      <c r="I28" s="6">
        <v>-48.6</v>
      </c>
      <c r="J28" s="6">
        <v>2068</v>
      </c>
      <c r="K28" s="105" t="str">
        <f t="shared" si="0"/>
        <v>No</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98.723404255000005</v>
      </c>
      <c r="H30" s="5" t="str">
        <f>IF($B30="N/A","N/A",IF(G30&gt;15,"No",IF(G30&lt;-15,"No","Yes")))</f>
        <v>N/A</v>
      </c>
      <c r="I30" s="6">
        <v>0</v>
      </c>
      <c r="J30" s="6">
        <v>-1.28</v>
      </c>
      <c r="K30" s="105" t="str">
        <f t="shared" si="0"/>
        <v>Yes</v>
      </c>
    </row>
    <row r="31" spans="1:11" x14ac:dyDescent="0.2">
      <c r="A31" s="117" t="s">
        <v>322</v>
      </c>
      <c r="B31" s="113" t="s">
        <v>230</v>
      </c>
      <c r="C31" s="118">
        <v>0</v>
      </c>
      <c r="D31" s="114" t="str">
        <f>IF($B31="N/A","N/A",IF(C31&gt;=90,"Yes","No"))</f>
        <v>No</v>
      </c>
      <c r="E31" s="118">
        <v>0</v>
      </c>
      <c r="F31" s="114" t="str">
        <f>IF($B31="N/A","N/A",IF(E31&gt;=90,"Yes","No"))</f>
        <v>No</v>
      </c>
      <c r="G31" s="118">
        <v>0.17524980779999999</v>
      </c>
      <c r="H31" s="114" t="str">
        <f>IF($B31="N/A","N/A",IF(G31&gt;=90,"Yes","No"))</f>
        <v>No</v>
      </c>
      <c r="I31" s="115" t="s">
        <v>1750</v>
      </c>
      <c r="J31" s="115" t="s">
        <v>1750</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386791</v>
      </c>
      <c r="D6" s="5" t="str">
        <f>IF(OR($B6="N/A",$C6="N/A"),"N/A",IF(C6&lt;0,"No","Yes"))</f>
        <v>N/A</v>
      </c>
      <c r="E6" s="23">
        <v>355422</v>
      </c>
      <c r="F6" s="5" t="str">
        <f>IF($B6="N/A","N/A",IF(E6&lt;0,"No","Yes"))</f>
        <v>N/A</v>
      </c>
      <c r="G6" s="23">
        <v>372346</v>
      </c>
      <c r="H6" s="5" t="str">
        <f>IF($B6="N/A","N/A",IF(G6&lt;0,"No","Yes"))</f>
        <v>N/A</v>
      </c>
      <c r="I6" s="6">
        <v>-8.11</v>
      </c>
      <c r="J6" s="6">
        <v>4.7619999999999996</v>
      </c>
      <c r="K6" s="105" t="str">
        <f t="shared" ref="K6:K35" si="0">IF(J6="Div by 0", "N/A", IF(J6="N/A","N/A", IF(J6&gt;30, "No", IF(J6&lt;-30, "No", "Yes"))))</f>
        <v>Yes</v>
      </c>
    </row>
    <row r="7" spans="1:11" x14ac:dyDescent="0.2">
      <c r="A7" s="101" t="s">
        <v>435</v>
      </c>
      <c r="B7" s="73" t="s">
        <v>213</v>
      </c>
      <c r="C7" s="5">
        <v>8.7346913448999999</v>
      </c>
      <c r="D7" s="5" t="str">
        <f t="shared" ref="D7:D17" si="1">IF(OR($B7="N/A",$C7="N/A"),"N/A",IF(C7&lt;0,"No","Yes"))</f>
        <v>N/A</v>
      </c>
      <c r="E7" s="5">
        <v>9.0267344171000001</v>
      </c>
      <c r="F7" s="5" t="str">
        <f t="shared" ref="F7:F17" si="2">IF($B7="N/A","N/A",IF(E7&lt;0,"No","Yes"))</f>
        <v>N/A</v>
      </c>
      <c r="G7" s="5">
        <v>1.2217131377999999</v>
      </c>
      <c r="H7" s="5" t="str">
        <f t="shared" ref="H7:H17" si="3">IF($B7="N/A","N/A",IF(G7&lt;0,"No","Yes"))</f>
        <v>N/A</v>
      </c>
      <c r="I7" s="6">
        <v>3.343</v>
      </c>
      <c r="J7" s="6">
        <v>-86.5</v>
      </c>
      <c r="K7" s="105" t="str">
        <f t="shared" si="0"/>
        <v>No</v>
      </c>
    </row>
    <row r="8" spans="1:11" x14ac:dyDescent="0.2">
      <c r="A8" s="101" t="s">
        <v>436</v>
      </c>
      <c r="B8" s="73" t="s">
        <v>213</v>
      </c>
      <c r="C8" s="5">
        <v>33.530252771999997</v>
      </c>
      <c r="D8" s="5" t="str">
        <f t="shared" si="1"/>
        <v>N/A</v>
      </c>
      <c r="E8" s="5">
        <v>29.304882646999999</v>
      </c>
      <c r="F8" s="5" t="str">
        <f t="shared" si="2"/>
        <v>N/A</v>
      </c>
      <c r="G8" s="5">
        <v>1.7918817443999999</v>
      </c>
      <c r="H8" s="5" t="str">
        <f t="shared" si="3"/>
        <v>N/A</v>
      </c>
      <c r="I8" s="6">
        <v>-12.6</v>
      </c>
      <c r="J8" s="6">
        <v>-93.9</v>
      </c>
      <c r="K8" s="105" t="str">
        <f t="shared" si="0"/>
        <v>No</v>
      </c>
    </row>
    <row r="9" spans="1:11" x14ac:dyDescent="0.2">
      <c r="A9" s="101" t="s">
        <v>437</v>
      </c>
      <c r="B9" s="73" t="s">
        <v>213</v>
      </c>
      <c r="C9" s="5">
        <v>16.984624772</v>
      </c>
      <c r="D9" s="5" t="str">
        <f t="shared" si="1"/>
        <v>N/A</v>
      </c>
      <c r="E9" s="5">
        <v>11.140559673</v>
      </c>
      <c r="F9" s="5" t="str">
        <f t="shared" si="2"/>
        <v>N/A</v>
      </c>
      <c r="G9" s="5">
        <v>0.48744984499999999</v>
      </c>
      <c r="H9" s="5" t="str">
        <f t="shared" si="3"/>
        <v>N/A</v>
      </c>
      <c r="I9" s="6">
        <v>-34.4</v>
      </c>
      <c r="J9" s="6">
        <v>-95.6</v>
      </c>
      <c r="K9" s="105" t="str">
        <f t="shared" si="0"/>
        <v>No</v>
      </c>
    </row>
    <row r="10" spans="1:11" x14ac:dyDescent="0.2">
      <c r="A10" s="101" t="s">
        <v>438</v>
      </c>
      <c r="B10" s="73" t="s">
        <v>213</v>
      </c>
      <c r="C10" s="5">
        <v>40.642879487999998</v>
      </c>
      <c r="D10" s="5" t="str">
        <f t="shared" si="1"/>
        <v>N/A</v>
      </c>
      <c r="E10" s="5">
        <v>50.397555582000003</v>
      </c>
      <c r="F10" s="5" t="str">
        <f t="shared" si="2"/>
        <v>N/A</v>
      </c>
      <c r="G10" s="5">
        <v>1.6616265515999999</v>
      </c>
      <c r="H10" s="5" t="str">
        <f t="shared" si="3"/>
        <v>N/A</v>
      </c>
      <c r="I10" s="6">
        <v>24</v>
      </c>
      <c r="J10" s="6">
        <v>-96.7</v>
      </c>
      <c r="K10" s="105" t="str">
        <f t="shared" si="0"/>
        <v>No</v>
      </c>
    </row>
    <row r="11" spans="1:11" x14ac:dyDescent="0.2">
      <c r="A11" s="102" t="s">
        <v>324</v>
      </c>
      <c r="B11" s="73" t="s">
        <v>213</v>
      </c>
      <c r="C11" s="5">
        <v>72.524438262999993</v>
      </c>
      <c r="D11" s="5" t="str">
        <f t="shared" si="1"/>
        <v>N/A</v>
      </c>
      <c r="E11" s="5">
        <v>69.686457224999998</v>
      </c>
      <c r="F11" s="5" t="str">
        <f t="shared" si="2"/>
        <v>N/A</v>
      </c>
      <c r="G11" s="5">
        <v>90.957335381999997</v>
      </c>
      <c r="H11" s="5" t="str">
        <f t="shared" si="3"/>
        <v>N/A</v>
      </c>
      <c r="I11" s="6">
        <v>-3.91</v>
      </c>
      <c r="J11" s="6">
        <v>30.52</v>
      </c>
      <c r="K11" s="105" t="str">
        <f t="shared" si="0"/>
        <v>No</v>
      </c>
    </row>
    <row r="12" spans="1:11" x14ac:dyDescent="0.2">
      <c r="A12" s="102" t="s">
        <v>310</v>
      </c>
      <c r="B12" s="73" t="s">
        <v>213</v>
      </c>
      <c r="C12" s="5">
        <v>77.463022666000001</v>
      </c>
      <c r="D12" s="5" t="str">
        <f t="shared" si="1"/>
        <v>N/A</v>
      </c>
      <c r="E12" s="5">
        <v>87.010933481999999</v>
      </c>
      <c r="F12" s="5" t="str">
        <f t="shared" si="2"/>
        <v>N/A</v>
      </c>
      <c r="G12" s="5">
        <v>93.053235431999994</v>
      </c>
      <c r="H12" s="5" t="str">
        <f t="shared" si="3"/>
        <v>N/A</v>
      </c>
      <c r="I12" s="6">
        <v>12.33</v>
      </c>
      <c r="J12" s="6">
        <v>6.944</v>
      </c>
      <c r="K12" s="105" t="str">
        <f t="shared" si="0"/>
        <v>Yes</v>
      </c>
    </row>
    <row r="13" spans="1:11" x14ac:dyDescent="0.2">
      <c r="A13" s="102" t="s">
        <v>822</v>
      </c>
      <c r="B13" s="73" t="s">
        <v>213</v>
      </c>
      <c r="C13" s="5">
        <v>1.3233328883</v>
      </c>
      <c r="D13" s="5" t="str">
        <f t="shared" si="1"/>
        <v>N/A</v>
      </c>
      <c r="E13" s="5">
        <v>1.2879685438999999</v>
      </c>
      <c r="F13" s="5" t="str">
        <f t="shared" si="2"/>
        <v>N/A</v>
      </c>
      <c r="G13" s="5">
        <v>1.2491716693999999</v>
      </c>
      <c r="H13" s="5" t="str">
        <f t="shared" si="3"/>
        <v>N/A</v>
      </c>
      <c r="I13" s="6">
        <v>-2.67</v>
      </c>
      <c r="J13" s="6">
        <v>-3.01</v>
      </c>
      <c r="K13" s="105" t="str">
        <f t="shared" si="0"/>
        <v>Yes</v>
      </c>
    </row>
    <row r="14" spans="1:11" x14ac:dyDescent="0.2">
      <c r="A14" s="102" t="s">
        <v>311</v>
      </c>
      <c r="B14" s="73" t="s">
        <v>213</v>
      </c>
      <c r="C14" s="5">
        <v>85.758200165000005</v>
      </c>
      <c r="D14" s="5" t="str">
        <f t="shared" si="1"/>
        <v>N/A</v>
      </c>
      <c r="E14" s="5">
        <v>86.823831952000006</v>
      </c>
      <c r="F14" s="5" t="str">
        <f t="shared" si="2"/>
        <v>N/A</v>
      </c>
      <c r="G14" s="5">
        <v>91.949423386000007</v>
      </c>
      <c r="H14" s="5" t="str">
        <f t="shared" si="3"/>
        <v>N/A</v>
      </c>
      <c r="I14" s="6">
        <v>1.2430000000000001</v>
      </c>
      <c r="J14" s="6">
        <v>5.9029999999999996</v>
      </c>
      <c r="K14" s="105" t="str">
        <f t="shared" si="0"/>
        <v>Yes</v>
      </c>
    </row>
    <row r="15" spans="1:11" x14ac:dyDescent="0.2">
      <c r="A15" s="102" t="s">
        <v>823</v>
      </c>
      <c r="B15" s="73" t="s">
        <v>213</v>
      </c>
      <c r="C15" s="5">
        <v>10.215423342999999</v>
      </c>
      <c r="D15" s="5" t="str">
        <f t="shared" si="1"/>
        <v>N/A</v>
      </c>
      <c r="E15" s="5">
        <v>11.216655703000001</v>
      </c>
      <c r="F15" s="5" t="str">
        <f t="shared" si="2"/>
        <v>N/A</v>
      </c>
      <c r="G15" s="5">
        <v>11.007751847</v>
      </c>
      <c r="H15" s="5" t="str">
        <f t="shared" si="3"/>
        <v>N/A</v>
      </c>
      <c r="I15" s="6">
        <v>9.8010000000000002</v>
      </c>
      <c r="J15" s="6">
        <v>-1.86</v>
      </c>
      <c r="K15" s="105" t="str">
        <f t="shared" si="0"/>
        <v>Yes</v>
      </c>
    </row>
    <row r="16" spans="1:11" x14ac:dyDescent="0.2">
      <c r="A16" s="102" t="s">
        <v>832</v>
      </c>
      <c r="B16" s="73" t="s">
        <v>213</v>
      </c>
      <c r="C16" s="5">
        <v>3.5074409504999999</v>
      </c>
      <c r="D16" s="5" t="str">
        <f t="shared" si="1"/>
        <v>N/A</v>
      </c>
      <c r="E16" s="5">
        <v>3.7119091442999999</v>
      </c>
      <c r="F16" s="5" t="str">
        <f t="shared" si="2"/>
        <v>N/A</v>
      </c>
      <c r="G16" s="5">
        <v>3.5596731127000001</v>
      </c>
      <c r="H16" s="5" t="str">
        <f t="shared" si="3"/>
        <v>N/A</v>
      </c>
      <c r="I16" s="6">
        <v>5.83</v>
      </c>
      <c r="J16" s="6">
        <v>-4.0999999999999996</v>
      </c>
      <c r="K16" s="105" t="str">
        <f t="shared" si="0"/>
        <v>Yes</v>
      </c>
    </row>
    <row r="17" spans="1:11" x14ac:dyDescent="0.2">
      <c r="A17" s="102" t="s">
        <v>825</v>
      </c>
      <c r="B17" s="73" t="s">
        <v>213</v>
      </c>
      <c r="C17" s="5">
        <v>5.7844156365000003</v>
      </c>
      <c r="D17" s="5" t="str">
        <f t="shared" si="1"/>
        <v>N/A</v>
      </c>
      <c r="E17" s="5">
        <v>20.562643209000001</v>
      </c>
      <c r="F17" s="5" t="str">
        <f t="shared" si="2"/>
        <v>N/A</v>
      </c>
      <c r="G17" s="5">
        <v>7.5464405106000001</v>
      </c>
      <c r="H17" s="5" t="str">
        <f t="shared" si="3"/>
        <v>N/A</v>
      </c>
      <c r="I17" s="6">
        <v>255.5</v>
      </c>
      <c r="J17" s="6">
        <v>-63.3</v>
      </c>
      <c r="K17" s="105" t="str">
        <f t="shared" si="0"/>
        <v>No</v>
      </c>
    </row>
    <row r="18" spans="1:11" x14ac:dyDescent="0.2">
      <c r="A18" s="101" t="s">
        <v>312</v>
      </c>
      <c r="B18" s="22" t="s">
        <v>223</v>
      </c>
      <c r="C18" s="5">
        <v>99.571603268999993</v>
      </c>
      <c r="D18" s="5" t="str">
        <f>IF(OR($B18="N/A",$C18="N/A"),"N/A",IF(C18&gt;100,"No",IF(C18&lt;98,"No","Yes")))</f>
        <v>Yes</v>
      </c>
      <c r="E18" s="5">
        <v>97.854381552000007</v>
      </c>
      <c r="F18" s="5" t="str">
        <f>IF(OR($B18="N/A",$E18="N/A"),"N/A",IF(E18&gt;100,"No",IF(E18&lt;98,"No","Yes")))</f>
        <v>No</v>
      </c>
      <c r="G18" s="5">
        <v>94.564464235000003</v>
      </c>
      <c r="H18" s="5" t="str">
        <f>IF($B18="N/A","N/A",IF(G18&gt;100,"No",IF(G18&lt;98,"No","Yes")))</f>
        <v>No</v>
      </c>
      <c r="I18" s="6">
        <v>-1.72</v>
      </c>
      <c r="J18" s="6">
        <v>-3.36</v>
      </c>
      <c r="K18" s="105" t="str">
        <f t="shared" si="0"/>
        <v>Yes</v>
      </c>
    </row>
    <row r="19" spans="1:11" x14ac:dyDescent="0.2">
      <c r="A19" s="101" t="s">
        <v>31</v>
      </c>
      <c r="B19" s="22" t="s">
        <v>214</v>
      </c>
      <c r="C19" s="5">
        <v>97.434273289999993</v>
      </c>
      <c r="D19" s="5" t="str">
        <f>IF(OR($B19="N/A",$C19="N/A"),"N/A",IF(C19&gt;100,"No",IF(C19&lt;95,"No","Yes")))</f>
        <v>Yes</v>
      </c>
      <c r="E19" s="5">
        <v>96.093094969000006</v>
      </c>
      <c r="F19" s="5" t="str">
        <f>IF(OR($B19="N/A",$E19="N/A"),"N/A",IF(E19&gt;100,"No",IF(E19&lt;98,"No","Yes")))</f>
        <v>No</v>
      </c>
      <c r="G19" s="5">
        <v>91.825613810999997</v>
      </c>
      <c r="H19" s="5" t="str">
        <f>IF($B19="N/A","N/A",IF(G19&gt;100,"No",IF(G19&lt;95,"No","Yes")))</f>
        <v>No</v>
      </c>
      <c r="I19" s="6">
        <v>-1.38</v>
      </c>
      <c r="J19" s="6">
        <v>-4.4400000000000004</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3.6712333E-2</v>
      </c>
      <c r="D21" s="5" t="str">
        <f t="shared" si="4"/>
        <v>N/A</v>
      </c>
      <c r="E21" s="5">
        <v>2.0820320600000001E-2</v>
      </c>
      <c r="F21" s="5" t="str">
        <f t="shared" si="5"/>
        <v>N/A</v>
      </c>
      <c r="G21" s="5">
        <v>2.6856740999999999E-3</v>
      </c>
      <c r="H21" s="5" t="str">
        <f t="shared" si="6"/>
        <v>N/A</v>
      </c>
      <c r="I21" s="6">
        <v>-43.3</v>
      </c>
      <c r="J21" s="6">
        <v>-87.1</v>
      </c>
      <c r="K21" s="105" t="str">
        <f t="shared" si="0"/>
        <v>No</v>
      </c>
    </row>
    <row r="22" spans="1:11" x14ac:dyDescent="0.2">
      <c r="A22" s="102" t="s">
        <v>314</v>
      </c>
      <c r="B22" s="73" t="s">
        <v>213</v>
      </c>
      <c r="C22" s="5">
        <v>99.998965850000005</v>
      </c>
      <c r="D22" s="5" t="str">
        <f t="shared" si="4"/>
        <v>N/A</v>
      </c>
      <c r="E22" s="5">
        <v>99.998874576999995</v>
      </c>
      <c r="F22" s="5" t="str">
        <f t="shared" si="5"/>
        <v>N/A</v>
      </c>
      <c r="G22" s="5">
        <v>99.987914466999996</v>
      </c>
      <c r="H22" s="5" t="str">
        <f t="shared" si="6"/>
        <v>N/A</v>
      </c>
      <c r="I22" s="6">
        <v>0</v>
      </c>
      <c r="J22" s="6">
        <v>-1.0999999999999999E-2</v>
      </c>
      <c r="K22" s="105" t="str">
        <f t="shared" si="0"/>
        <v>Yes</v>
      </c>
    </row>
    <row r="23" spans="1:11" x14ac:dyDescent="0.2">
      <c r="A23" s="102" t="s">
        <v>826</v>
      </c>
      <c r="B23" s="73" t="s">
        <v>213</v>
      </c>
      <c r="C23" s="5">
        <v>1.9029672661999999</v>
      </c>
      <c r="D23" s="5" t="str">
        <f t="shared" si="4"/>
        <v>N/A</v>
      </c>
      <c r="E23" s="5">
        <v>1.8477314036000001</v>
      </c>
      <c r="F23" s="5" t="str">
        <f t="shared" si="5"/>
        <v>N/A</v>
      </c>
      <c r="G23" s="5">
        <v>4.7230601046</v>
      </c>
      <c r="H23" s="5" t="str">
        <f t="shared" si="6"/>
        <v>N/A</v>
      </c>
      <c r="I23" s="6">
        <v>-2.9</v>
      </c>
      <c r="J23" s="6">
        <v>155.6</v>
      </c>
      <c r="K23" s="105" t="str">
        <f t="shared" si="0"/>
        <v>No</v>
      </c>
    </row>
    <row r="24" spans="1:11" x14ac:dyDescent="0.2">
      <c r="A24" s="102" t="s">
        <v>315</v>
      </c>
      <c r="B24" s="73" t="s">
        <v>213</v>
      </c>
      <c r="C24" s="5">
        <v>5.5891226954000004</v>
      </c>
      <c r="D24" s="5" t="str">
        <f t="shared" si="4"/>
        <v>N/A</v>
      </c>
      <c r="E24" s="5">
        <v>4.9260307580999996</v>
      </c>
      <c r="F24" s="5" t="str">
        <f t="shared" si="5"/>
        <v>N/A</v>
      </c>
      <c r="G24" s="5">
        <v>4.5054942103000002</v>
      </c>
      <c r="H24" s="5" t="str">
        <f t="shared" si="6"/>
        <v>N/A</v>
      </c>
      <c r="I24" s="6">
        <v>-11.9</v>
      </c>
      <c r="J24" s="6">
        <v>-8.5399999999999991</v>
      </c>
      <c r="K24" s="105" t="str">
        <f t="shared" si="0"/>
        <v>Yes</v>
      </c>
    </row>
    <row r="25" spans="1:11" x14ac:dyDescent="0.2">
      <c r="A25" s="102" t="s">
        <v>316</v>
      </c>
      <c r="B25" s="73" t="s">
        <v>213</v>
      </c>
      <c r="C25" s="5">
        <v>30.352623019999999</v>
      </c>
      <c r="D25" s="5" t="str">
        <f t="shared" si="4"/>
        <v>N/A</v>
      </c>
      <c r="E25" s="5">
        <v>30.825675683</v>
      </c>
      <c r="F25" s="5" t="str">
        <f t="shared" si="5"/>
        <v>N/A</v>
      </c>
      <c r="G25" s="5">
        <v>35.267700060000003</v>
      </c>
      <c r="H25" s="5" t="str">
        <f t="shared" si="6"/>
        <v>N/A</v>
      </c>
      <c r="I25" s="6">
        <v>1.5589999999999999</v>
      </c>
      <c r="J25" s="6">
        <v>14.41</v>
      </c>
      <c r="K25" s="105" t="str">
        <f t="shared" si="0"/>
        <v>Yes</v>
      </c>
    </row>
    <row r="26" spans="1:11" x14ac:dyDescent="0.2">
      <c r="A26" s="102" t="s">
        <v>317</v>
      </c>
      <c r="B26" s="73" t="s">
        <v>213</v>
      </c>
      <c r="C26" s="5">
        <v>62.833807755000002</v>
      </c>
      <c r="D26" s="5" t="str">
        <f t="shared" si="4"/>
        <v>N/A</v>
      </c>
      <c r="E26" s="5">
        <v>63.286890366000002</v>
      </c>
      <c r="F26" s="5" t="str">
        <f t="shared" si="5"/>
        <v>N/A</v>
      </c>
      <c r="G26" s="5">
        <v>53.908531000000004</v>
      </c>
      <c r="H26" s="5" t="str">
        <f t="shared" si="6"/>
        <v>N/A</v>
      </c>
      <c r="I26" s="6">
        <v>0.72109999999999996</v>
      </c>
      <c r="J26" s="6">
        <v>-14.8</v>
      </c>
      <c r="K26" s="105" t="str">
        <f t="shared" si="0"/>
        <v>Yes</v>
      </c>
    </row>
    <row r="27" spans="1:11" x14ac:dyDescent="0.2">
      <c r="A27" s="102" t="s">
        <v>318</v>
      </c>
      <c r="B27" s="73" t="s">
        <v>213</v>
      </c>
      <c r="C27" s="5">
        <v>41.215023100000003</v>
      </c>
      <c r="D27" s="5" t="str">
        <f t="shared" si="4"/>
        <v>N/A</v>
      </c>
      <c r="E27" s="5">
        <v>46.043013657000003</v>
      </c>
      <c r="F27" s="5" t="str">
        <f t="shared" si="5"/>
        <v>N/A</v>
      </c>
      <c r="G27" s="5">
        <v>31.304485613000001</v>
      </c>
      <c r="H27" s="5" t="str">
        <f t="shared" si="6"/>
        <v>N/A</v>
      </c>
      <c r="I27" s="6">
        <v>11.71</v>
      </c>
      <c r="J27" s="6">
        <v>-32</v>
      </c>
      <c r="K27" s="105" t="str">
        <f t="shared" si="0"/>
        <v>No</v>
      </c>
    </row>
    <row r="28" spans="1:11" x14ac:dyDescent="0.2">
      <c r="A28" s="102" t="s">
        <v>830</v>
      </c>
      <c r="B28" s="73" t="s">
        <v>213</v>
      </c>
      <c r="C28" s="5">
        <v>1.5280084810000001</v>
      </c>
      <c r="D28" s="5" t="str">
        <f t="shared" si="4"/>
        <v>N/A</v>
      </c>
      <c r="E28" s="5">
        <v>1.5270674072999999</v>
      </c>
      <c r="F28" s="5" t="str">
        <f t="shared" si="5"/>
        <v>N/A</v>
      </c>
      <c r="G28" s="5">
        <v>1.9455306663</v>
      </c>
      <c r="H28" s="5" t="str">
        <f t="shared" si="6"/>
        <v>N/A</v>
      </c>
      <c r="I28" s="6">
        <v>-6.2E-2</v>
      </c>
      <c r="J28" s="6">
        <v>27.4</v>
      </c>
      <c r="K28" s="105" t="str">
        <f t="shared" si="0"/>
        <v>Yes</v>
      </c>
    </row>
    <row r="29" spans="1:11" x14ac:dyDescent="0.2">
      <c r="A29" s="102" t="s">
        <v>319</v>
      </c>
      <c r="B29" s="73" t="s">
        <v>213</v>
      </c>
      <c r="C29" s="5">
        <v>5.3790083806000002</v>
      </c>
      <c r="D29" s="5" t="str">
        <f t="shared" si="4"/>
        <v>N/A</v>
      </c>
      <c r="E29" s="5">
        <v>2.4051769967999999</v>
      </c>
      <c r="F29" s="5" t="str">
        <f t="shared" si="5"/>
        <v>N/A</v>
      </c>
      <c r="G29" s="5">
        <v>0</v>
      </c>
      <c r="H29" s="5" t="str">
        <f t="shared" si="6"/>
        <v>N/A</v>
      </c>
      <c r="I29" s="6">
        <v>-55.3</v>
      </c>
      <c r="J29" s="6">
        <v>-100</v>
      </c>
      <c r="K29" s="105" t="str">
        <f t="shared" si="0"/>
        <v>No</v>
      </c>
    </row>
    <row r="30" spans="1:11" x14ac:dyDescent="0.2">
      <c r="A30" s="102" t="s">
        <v>831</v>
      </c>
      <c r="B30" s="73" t="s">
        <v>213</v>
      </c>
      <c r="C30" s="5">
        <v>90.209891103000004</v>
      </c>
      <c r="D30" s="5" t="str">
        <f t="shared" si="4"/>
        <v>N/A</v>
      </c>
      <c r="E30" s="5">
        <v>91.702872647000007</v>
      </c>
      <c r="F30" s="5" t="str">
        <f t="shared" si="5"/>
        <v>N/A</v>
      </c>
      <c r="G30" s="5">
        <v>69.341374901999998</v>
      </c>
      <c r="H30" s="5" t="str">
        <f t="shared" si="6"/>
        <v>N/A</v>
      </c>
      <c r="I30" s="6">
        <v>1.655</v>
      </c>
      <c r="J30" s="6">
        <v>-24.4</v>
      </c>
      <c r="K30" s="105" t="str">
        <f t="shared" si="0"/>
        <v>Yes</v>
      </c>
    </row>
    <row r="31" spans="1:11" x14ac:dyDescent="0.2">
      <c r="A31" s="101" t="s">
        <v>320</v>
      </c>
      <c r="B31" s="22" t="s">
        <v>213</v>
      </c>
      <c r="C31" s="5">
        <v>53.900874635999998</v>
      </c>
      <c r="D31" s="5" t="str">
        <f t="shared" si="4"/>
        <v>N/A</v>
      </c>
      <c r="E31" s="5">
        <v>35.492886179000003</v>
      </c>
      <c r="F31" s="5" t="str">
        <f t="shared" si="5"/>
        <v>N/A</v>
      </c>
      <c r="G31" s="5" t="s">
        <v>1750</v>
      </c>
      <c r="H31" s="5" t="str">
        <f t="shared" si="6"/>
        <v>N/A</v>
      </c>
      <c r="I31" s="6">
        <v>-34.200000000000003</v>
      </c>
      <c r="J31" s="6" t="s">
        <v>1750</v>
      </c>
      <c r="K31" s="105" t="str">
        <f t="shared" si="0"/>
        <v>N/A</v>
      </c>
    </row>
    <row r="32" spans="1:11" x14ac:dyDescent="0.2">
      <c r="A32" s="101" t="s">
        <v>321</v>
      </c>
      <c r="B32" s="22" t="s">
        <v>213</v>
      </c>
      <c r="C32" s="5">
        <v>99.570958701999999</v>
      </c>
      <c r="D32" s="5" t="str">
        <f t="shared" si="4"/>
        <v>N/A</v>
      </c>
      <c r="E32" s="5">
        <v>99.695473415999999</v>
      </c>
      <c r="F32" s="5" t="str">
        <f t="shared" si="5"/>
        <v>N/A</v>
      </c>
      <c r="G32" s="5">
        <v>99.731518713</v>
      </c>
      <c r="H32" s="5" t="str">
        <f t="shared" si="6"/>
        <v>N/A</v>
      </c>
      <c r="I32" s="6">
        <v>0.12509999999999999</v>
      </c>
      <c r="J32" s="6">
        <v>3.6200000000000003E-2</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1750</v>
      </c>
      <c r="J33" s="6" t="s">
        <v>1750</v>
      </c>
      <c r="K33" s="105" t="str">
        <f t="shared" si="0"/>
        <v>N/A</v>
      </c>
    </row>
    <row r="34" spans="1:11" x14ac:dyDescent="0.2">
      <c r="A34" s="102" t="s">
        <v>323</v>
      </c>
      <c r="B34" s="73" t="s">
        <v>213</v>
      </c>
      <c r="C34" s="5">
        <v>20.954986026</v>
      </c>
      <c r="D34" s="5" t="str">
        <f t="shared" si="4"/>
        <v>N/A</v>
      </c>
      <c r="E34" s="5">
        <v>19.031742548</v>
      </c>
      <c r="F34" s="5" t="str">
        <f t="shared" si="5"/>
        <v>N/A</v>
      </c>
      <c r="G34" s="5">
        <v>14.766641779</v>
      </c>
      <c r="H34" s="5" t="str">
        <f t="shared" si="6"/>
        <v>N/A</v>
      </c>
      <c r="I34" s="6">
        <v>-9.18</v>
      </c>
      <c r="J34" s="6">
        <v>-22.4</v>
      </c>
      <c r="K34" s="105" t="str">
        <f t="shared" si="0"/>
        <v>Yes</v>
      </c>
    </row>
    <row r="35" spans="1:11" x14ac:dyDescent="0.2">
      <c r="A35" s="102" t="s">
        <v>1705</v>
      </c>
      <c r="B35" s="73" t="s">
        <v>213</v>
      </c>
      <c r="C35" s="5">
        <v>3.0295430865999999</v>
      </c>
      <c r="D35" s="5" t="str">
        <f t="shared" si="4"/>
        <v>N/A</v>
      </c>
      <c r="E35" s="5">
        <v>4.0821896224999996</v>
      </c>
      <c r="F35" s="5" t="str">
        <f>IF($B35="N/A","N/A",IF(E35&lt;0,"No","Yes"))</f>
        <v>N/A</v>
      </c>
      <c r="G35" s="5">
        <v>4.5667202010999999</v>
      </c>
      <c r="H35" s="5" t="str">
        <f t="shared" si="6"/>
        <v>N/A</v>
      </c>
      <c r="I35" s="6">
        <v>34.75</v>
      </c>
      <c r="J35" s="6">
        <v>11.87</v>
      </c>
      <c r="K35" s="105" t="str">
        <f t="shared" si="0"/>
        <v>Yes</v>
      </c>
    </row>
    <row r="36" spans="1:11" x14ac:dyDescent="0.2">
      <c r="A36" s="103" t="s">
        <v>372</v>
      </c>
      <c r="B36" s="1" t="s">
        <v>213</v>
      </c>
      <c r="C36" s="4">
        <v>85.016455914999995</v>
      </c>
      <c r="D36" s="5" t="str">
        <f t="shared" ref="D36:D39" si="7">IF($B36="N/A","N/A",IF(C36&lt;0,"No","Yes"))</f>
        <v>N/A</v>
      </c>
      <c r="E36" s="4">
        <v>80.635695033000005</v>
      </c>
      <c r="F36" s="5" t="str">
        <f t="shared" ref="F36:F39" si="8">IF($B36="N/A","N/A",IF(E36&lt;0,"No","Yes"))</f>
        <v>N/A</v>
      </c>
      <c r="G36" s="4">
        <v>87.205448696000005</v>
      </c>
      <c r="H36" s="5" t="str">
        <f t="shared" ref="H36:H39" si="9">IF($B36="N/A","N/A",IF(G36&lt;0,"No","Yes"))</f>
        <v>N/A</v>
      </c>
      <c r="I36" s="6">
        <v>-5.15</v>
      </c>
      <c r="J36" s="6">
        <v>8.1470000000000002</v>
      </c>
      <c r="K36" s="105" t="str">
        <f>IF(J36="Div by 0", "N/A", IF(J36="N/A","N/A", IF(J36&gt;30, "No", IF(J36&lt;-30, "No", "Yes"))))</f>
        <v>Yes</v>
      </c>
    </row>
    <row r="37" spans="1:11" x14ac:dyDescent="0.2">
      <c r="A37" s="103" t="s">
        <v>373</v>
      </c>
      <c r="B37" s="1" t="s">
        <v>213</v>
      </c>
      <c r="C37" s="4">
        <v>7.6692580748000001</v>
      </c>
      <c r="D37" s="5" t="str">
        <f t="shared" si="7"/>
        <v>N/A</v>
      </c>
      <c r="E37" s="4">
        <v>10.869051437</v>
      </c>
      <c r="F37" s="5" t="str">
        <f t="shared" si="8"/>
        <v>N/A</v>
      </c>
      <c r="G37" s="4">
        <v>10.806078218</v>
      </c>
      <c r="H37" s="5" t="str">
        <f t="shared" si="9"/>
        <v>N/A</v>
      </c>
      <c r="I37" s="6">
        <v>41.72</v>
      </c>
      <c r="J37" s="6">
        <v>-0.57899999999999996</v>
      </c>
      <c r="K37" s="105" t="str">
        <f>IF(J37="Div by 0", "N/A", IF(J37="N/A","N/A", IF(J37&gt;30, "No", IF(J37&lt;-30, "No", "Yes"))))</f>
        <v>Yes</v>
      </c>
    </row>
    <row r="38" spans="1:11" x14ac:dyDescent="0.2">
      <c r="A38" s="103" t="s">
        <v>374</v>
      </c>
      <c r="B38" s="1" t="s">
        <v>213</v>
      </c>
      <c r="C38" s="4">
        <v>4.9489259057000003</v>
      </c>
      <c r="D38" s="5" t="str">
        <f t="shared" si="7"/>
        <v>N/A</v>
      </c>
      <c r="E38" s="4">
        <v>5.7419068037000001</v>
      </c>
      <c r="F38" s="5" t="str">
        <f t="shared" si="8"/>
        <v>N/A</v>
      </c>
      <c r="G38" s="4">
        <v>0.63919043040000001</v>
      </c>
      <c r="H38" s="5" t="str">
        <f t="shared" si="9"/>
        <v>N/A</v>
      </c>
      <c r="I38" s="6">
        <v>16.02</v>
      </c>
      <c r="J38" s="6">
        <v>-88.9</v>
      </c>
      <c r="K38" s="105" t="str">
        <f>IF(J38="Div by 0", "N/A", IF(J38="N/A","N/A", IF(J38&gt;30, "No", IF(J38&lt;-30, "No", "Yes"))))</f>
        <v>No</v>
      </c>
    </row>
    <row r="39" spans="1:11" x14ac:dyDescent="0.2">
      <c r="A39" s="120" t="s">
        <v>375</v>
      </c>
      <c r="B39" s="121" t="s">
        <v>213</v>
      </c>
      <c r="C39" s="118">
        <v>1.1093846547999999</v>
      </c>
      <c r="D39" s="114" t="str">
        <f t="shared" si="7"/>
        <v>N/A</v>
      </c>
      <c r="E39" s="118">
        <v>1.2115175762999999</v>
      </c>
      <c r="F39" s="114" t="str">
        <f t="shared" si="8"/>
        <v>N/A</v>
      </c>
      <c r="G39" s="118">
        <v>1.1599426340000001</v>
      </c>
      <c r="H39" s="114" t="str">
        <f t="shared" si="9"/>
        <v>N/A</v>
      </c>
      <c r="I39" s="115">
        <v>9.2059999999999995</v>
      </c>
      <c r="J39" s="115">
        <v>-4.26</v>
      </c>
      <c r="K39" s="116" t="str">
        <f>IF(J39="Div by 0", "N/A", IF(J39="N/A","N/A", IF(J39&gt;30, "No", IF(J39&lt;-30, "No", "Yes"))))</f>
        <v>Yes</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3318456</v>
      </c>
      <c r="D7" s="19" t="str">
        <f>IF($B7="N/A","N/A",IF(C7&gt;15,"No",IF(C7&lt;-15,"No","Yes")))</f>
        <v>N/A</v>
      </c>
      <c r="E7" s="18">
        <v>5022734</v>
      </c>
      <c r="F7" s="19" t="str">
        <f>IF($B7="N/A","N/A",IF(E7&gt;15,"No",IF(E7&lt;-15,"No","Yes")))</f>
        <v>N/A</v>
      </c>
      <c r="G7" s="18">
        <v>5930171</v>
      </c>
      <c r="H7" s="19" t="str">
        <f>IF($B7="N/A","N/A",IF(G7&gt;15,"No",IF(G7&lt;-15,"No","Yes")))</f>
        <v>N/A</v>
      </c>
      <c r="I7" s="20">
        <v>51.36</v>
      </c>
      <c r="J7" s="20">
        <v>18.07</v>
      </c>
      <c r="K7" s="106" t="str">
        <f t="shared" ref="K7:K24" si="0">IF(J7="Div by 0", "N/A", IF(J7="N/A","N/A", IF(J7&gt;30, "No", IF(J7&lt;-30, "No", "Yes"))))</f>
        <v>Yes</v>
      </c>
    </row>
    <row r="8" spans="1:11" x14ac:dyDescent="0.2">
      <c r="A8" s="122" t="s">
        <v>362</v>
      </c>
      <c r="B8" s="17" t="s">
        <v>213</v>
      </c>
      <c r="C8" s="21">
        <v>82.770270269999997</v>
      </c>
      <c r="D8" s="19" t="str">
        <f>IF($B8="N/A","N/A",IF(C8&gt;15,"No",IF(C8&lt;-15,"No","Yes")))</f>
        <v>N/A</v>
      </c>
      <c r="E8" s="21">
        <v>51.566158987999998</v>
      </c>
      <c r="F8" s="19" t="str">
        <f>IF($B8="N/A","N/A",IF(E8&gt;15,"No",IF(E8&lt;-15,"No","Yes")))</f>
        <v>N/A</v>
      </c>
      <c r="G8" s="21">
        <v>37.830730344999999</v>
      </c>
      <c r="H8" s="19" t="str">
        <f>IF($B8="N/A","N/A",IF(G8&gt;15,"No",IF(G8&lt;-15,"No","Yes")))</f>
        <v>N/A</v>
      </c>
      <c r="I8" s="20">
        <v>-37.700000000000003</v>
      </c>
      <c r="J8" s="20">
        <v>-26.6</v>
      </c>
      <c r="K8" s="106" t="str">
        <f t="shared" si="0"/>
        <v>Yes</v>
      </c>
    </row>
    <row r="9" spans="1:11" x14ac:dyDescent="0.2">
      <c r="A9" s="122" t="s">
        <v>119</v>
      </c>
      <c r="B9" s="22" t="s">
        <v>213</v>
      </c>
      <c r="C9" s="4">
        <v>17.229729729999999</v>
      </c>
      <c r="D9" s="5" t="str">
        <f>IF($B9="N/A","N/A",IF(C9&gt;15,"No",IF(C9&lt;-15,"No","Yes")))</f>
        <v>N/A</v>
      </c>
      <c r="E9" s="4">
        <v>48.433841012000002</v>
      </c>
      <c r="F9" s="5" t="str">
        <f>IF($B9="N/A","N/A",IF(E9&gt;15,"No",IF(E9&lt;-15,"No","Yes")))</f>
        <v>N/A</v>
      </c>
      <c r="G9" s="4">
        <v>62.169269655000001</v>
      </c>
      <c r="H9" s="5" t="str">
        <f>IF($B9="N/A","N/A",IF(G9&gt;15,"No",IF(G9&lt;-15,"No","Yes")))</f>
        <v>N/A</v>
      </c>
      <c r="I9" s="6">
        <v>181.1</v>
      </c>
      <c r="J9" s="6">
        <v>28.36</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98.559631347000007</v>
      </c>
      <c r="D11" s="5" t="str">
        <f>IF(OR($B11="N/A",$C11="N/A"),"N/A",IF(C11&gt;100,"No",IF(C11&lt;95,"No","Yes")))</f>
        <v>Yes</v>
      </c>
      <c r="E11" s="4">
        <v>99.330404517000005</v>
      </c>
      <c r="F11" s="5" t="str">
        <f>IF(OR($B11="N/A",$E11="N/A"),"N/A",IF(E11&gt;100,"No",IF(E11&lt;95,"No","Yes")))</f>
        <v>Yes</v>
      </c>
      <c r="G11" s="4">
        <v>99.854186330000005</v>
      </c>
      <c r="H11" s="5" t="str">
        <f>IF($B11="N/A","N/A",IF(G11&gt;100,"No",IF(G11&lt;95,"No","Yes")))</f>
        <v>Yes</v>
      </c>
      <c r="I11" s="6">
        <v>0.78200000000000003</v>
      </c>
      <c r="J11" s="6">
        <v>0.52729999999999999</v>
      </c>
      <c r="K11" s="105" t="str">
        <f t="shared" si="0"/>
        <v>Yes</v>
      </c>
    </row>
    <row r="12" spans="1:11" x14ac:dyDescent="0.2">
      <c r="A12" s="122" t="s">
        <v>348</v>
      </c>
      <c r="B12" s="22" t="s">
        <v>213</v>
      </c>
      <c r="C12" s="4">
        <v>100</v>
      </c>
      <c r="D12" s="5" t="str">
        <f t="shared" ref="D12:D13" si="1">IF(OR($B12="N/A",$C12="N/A"),"N/A",IF(C12&gt;100,"No",IF(C12&lt;95,"No","Yes")))</f>
        <v>N/A</v>
      </c>
      <c r="E12" s="4">
        <v>100</v>
      </c>
      <c r="F12" s="5" t="str">
        <f t="shared" ref="F12:F13" si="2">IF(OR($B12="N/A",$E12="N/A"),"N/A",IF(E12&gt;100,"No",IF(E12&lt;95,"No","Yes")))</f>
        <v>N/A</v>
      </c>
      <c r="G12" s="4">
        <v>100</v>
      </c>
      <c r="H12" s="5" t="str">
        <f t="shared" ref="H12:H13" si="3">IF($B12="N/A","N/A",IF(G12&gt;100,"No",IF(G12&lt;95,"No","Yes")))</f>
        <v>N/A</v>
      </c>
      <c r="I12" s="6">
        <v>0</v>
      </c>
      <c r="J12" s="6">
        <v>0</v>
      </c>
      <c r="K12" s="105" t="str">
        <f t="shared" si="0"/>
        <v>Yes</v>
      </c>
    </row>
    <row r="13" spans="1:11" x14ac:dyDescent="0.2">
      <c r="A13" s="122" t="s">
        <v>835</v>
      </c>
      <c r="B13" s="22" t="s">
        <v>214</v>
      </c>
      <c r="C13" s="4">
        <v>75.821134889000007</v>
      </c>
      <c r="D13" s="5" t="str">
        <f t="shared" si="1"/>
        <v>No</v>
      </c>
      <c r="E13" s="4">
        <v>87.05704901</v>
      </c>
      <c r="F13" s="5" t="str">
        <f t="shared" si="2"/>
        <v>No</v>
      </c>
      <c r="G13" s="4">
        <v>95.761977184000003</v>
      </c>
      <c r="H13" s="5" t="str">
        <f t="shared" si="3"/>
        <v>Yes</v>
      </c>
      <c r="I13" s="6">
        <v>14.82</v>
      </c>
      <c r="J13" s="6">
        <v>9.9990000000000006</v>
      </c>
      <c r="K13" s="105" t="str">
        <f t="shared" si="0"/>
        <v>Yes</v>
      </c>
    </row>
    <row r="14" spans="1:11" x14ac:dyDescent="0.2">
      <c r="A14" s="122" t="s">
        <v>13</v>
      </c>
      <c r="B14" s="22" t="s">
        <v>213</v>
      </c>
      <c r="C14" s="23">
        <v>2746695</v>
      </c>
      <c r="D14" s="5" t="str">
        <f>IF($B14="N/A","N/A",IF(C14&gt;15,"No",IF(C14&lt;-15,"No","Yes")))</f>
        <v>N/A</v>
      </c>
      <c r="E14" s="23">
        <v>2590031</v>
      </c>
      <c r="F14" s="5" t="str">
        <f>IF($B14="N/A","N/A",IF(E14&gt;15,"No",IF(E14&lt;-15,"No","Yes")))</f>
        <v>N/A</v>
      </c>
      <c r="G14" s="23">
        <v>2243427</v>
      </c>
      <c r="H14" s="5" t="str">
        <f>IF($B14="N/A","N/A",IF(G14&gt;15,"No",IF(G14&lt;-15,"No","Yes")))</f>
        <v>N/A</v>
      </c>
      <c r="I14" s="6">
        <v>-5.7</v>
      </c>
      <c r="J14" s="6">
        <v>-13.4</v>
      </c>
      <c r="K14" s="105" t="str">
        <f t="shared" si="0"/>
        <v>Yes</v>
      </c>
    </row>
    <row r="15" spans="1:11" x14ac:dyDescent="0.2">
      <c r="A15" s="122" t="s">
        <v>439</v>
      </c>
      <c r="B15" s="22" t="s">
        <v>215</v>
      </c>
      <c r="C15" s="4">
        <v>7.1295138338999999</v>
      </c>
      <c r="D15" s="5" t="str">
        <f>IF($B15="N/A","N/A",IF(C15&gt;20,"No",IF(C15&lt;5,"No","Yes")))</f>
        <v>Yes</v>
      </c>
      <c r="E15" s="4">
        <v>6.6314650288000001</v>
      </c>
      <c r="F15" s="5" t="str">
        <f>IF($B15="N/A","N/A",IF(E15&gt;20,"No",IF(E15&lt;5,"No","Yes")))</f>
        <v>Yes</v>
      </c>
      <c r="G15" s="4">
        <v>4.2021425257000002</v>
      </c>
      <c r="H15" s="5" t="str">
        <f>IF($B15="N/A","N/A",IF(G15&gt;20,"No",IF(G15&lt;5,"No","Yes")))</f>
        <v>No</v>
      </c>
      <c r="I15" s="6">
        <v>-6.99</v>
      </c>
      <c r="J15" s="6">
        <v>-36.6</v>
      </c>
      <c r="K15" s="105" t="str">
        <f t="shared" si="0"/>
        <v>No</v>
      </c>
    </row>
    <row r="16" spans="1:11" x14ac:dyDescent="0.2">
      <c r="A16" s="122" t="s">
        <v>440</v>
      </c>
      <c r="B16" s="17" t="s">
        <v>213</v>
      </c>
      <c r="C16" s="4">
        <v>92.870486166000006</v>
      </c>
      <c r="D16" s="5" t="str">
        <f>IF($B16="N/A","N/A",IF(C16&gt;15,"No",IF(C16&lt;-15,"No","Yes")))</f>
        <v>N/A</v>
      </c>
      <c r="E16" s="4">
        <v>93.368534971000003</v>
      </c>
      <c r="F16" s="5" t="str">
        <f>IF($B16="N/A","N/A",IF(E16&gt;15,"No",IF(E16&lt;-15,"No","Yes")))</f>
        <v>N/A</v>
      </c>
      <c r="G16" s="4">
        <v>95.797857473999997</v>
      </c>
      <c r="H16" s="5" t="str">
        <f>IF($B16="N/A","N/A",IF(G16&gt;15,"No",IF(G16&lt;-15,"No","Yes")))</f>
        <v>N/A</v>
      </c>
      <c r="I16" s="6">
        <v>0.5363</v>
      </c>
      <c r="J16" s="6">
        <v>2.6019999999999999</v>
      </c>
      <c r="K16" s="105" t="str">
        <f t="shared" si="0"/>
        <v>Yes</v>
      </c>
    </row>
    <row r="17" spans="1:11" x14ac:dyDescent="0.2">
      <c r="A17" s="122" t="s">
        <v>441</v>
      </c>
      <c r="B17" s="22" t="s">
        <v>235</v>
      </c>
      <c r="C17" s="4">
        <v>62.165693679</v>
      </c>
      <c r="D17" s="5" t="str">
        <f>IF($B17="N/A","N/A",IF(C17&gt;1,"Yes","No"))</f>
        <v>Yes</v>
      </c>
      <c r="E17" s="4">
        <v>48.845438530000003</v>
      </c>
      <c r="F17" s="5" t="str">
        <f>IF($B17="N/A","N/A",IF(E17&gt;1,"Yes","No"))</f>
        <v>Yes</v>
      </c>
      <c r="G17" s="4">
        <v>9.9428686558999999</v>
      </c>
      <c r="H17" s="5" t="str">
        <f>IF($B17="N/A","N/A",IF(G17&gt;1,"Yes","No"))</f>
        <v>Yes</v>
      </c>
      <c r="I17" s="6">
        <v>-21.4</v>
      </c>
      <c r="J17" s="6">
        <v>-79.599999999999994</v>
      </c>
      <c r="K17" s="105" t="str">
        <f t="shared" si="0"/>
        <v>No</v>
      </c>
    </row>
    <row r="18" spans="1:11" x14ac:dyDescent="0.2">
      <c r="A18" s="122" t="s">
        <v>857</v>
      </c>
      <c r="B18" s="22" t="s">
        <v>213</v>
      </c>
      <c r="C18" s="75">
        <v>1584.2552548000001</v>
      </c>
      <c r="D18" s="5" t="str">
        <f>IF($B18="N/A","N/A",IF(C18&gt;15,"No",IF(C18&lt;-15,"No","Yes")))</f>
        <v>N/A</v>
      </c>
      <c r="E18" s="75">
        <v>1563.3390039999999</v>
      </c>
      <c r="F18" s="5" t="str">
        <f>IF($B18="N/A","N/A",IF(E18&gt;15,"No",IF(E18&lt;-15,"No","Yes")))</f>
        <v>N/A</v>
      </c>
      <c r="G18" s="75">
        <v>1578.5557942</v>
      </c>
      <c r="H18" s="5" t="str">
        <f>IF($B18="N/A","N/A",IF(G18&gt;15,"No",IF(G18&lt;-15,"No","Yes")))</f>
        <v>N/A</v>
      </c>
      <c r="I18" s="6">
        <v>-1.32</v>
      </c>
      <c r="J18" s="6">
        <v>0.97340000000000004</v>
      </c>
      <c r="K18" s="105" t="str">
        <f t="shared" si="0"/>
        <v>Yes</v>
      </c>
    </row>
    <row r="19" spans="1:11" x14ac:dyDescent="0.2">
      <c r="A19" s="104" t="s">
        <v>131</v>
      </c>
      <c r="B19" s="22" t="s">
        <v>213</v>
      </c>
      <c r="C19" s="23">
        <v>1518</v>
      </c>
      <c r="D19" s="22" t="s">
        <v>213</v>
      </c>
      <c r="E19" s="23">
        <v>1131</v>
      </c>
      <c r="F19" s="22" t="s">
        <v>213</v>
      </c>
      <c r="G19" s="23">
        <v>3872</v>
      </c>
      <c r="H19" s="5" t="str">
        <f>IF($B19="N/A","N/A",IF(G19&gt;15,"No",IF(G19&lt;-15,"No","Yes")))</f>
        <v>N/A</v>
      </c>
      <c r="I19" s="6">
        <v>-25.5</v>
      </c>
      <c r="J19" s="6">
        <v>242.4</v>
      </c>
      <c r="K19" s="105" t="str">
        <f t="shared" si="0"/>
        <v>No</v>
      </c>
    </row>
    <row r="20" spans="1:11" x14ac:dyDescent="0.2">
      <c r="A20" s="104" t="s">
        <v>346</v>
      </c>
      <c r="B20" s="17" t="s">
        <v>213</v>
      </c>
      <c r="C20" s="4">
        <v>4.5744165400000002E-2</v>
      </c>
      <c r="D20" s="22" t="s">
        <v>213</v>
      </c>
      <c r="E20" s="4">
        <v>2.2517616899999999E-2</v>
      </c>
      <c r="F20" s="22" t="s">
        <v>213</v>
      </c>
      <c r="G20" s="4">
        <v>6.5293226800000007E-2</v>
      </c>
      <c r="H20" s="5" t="str">
        <f>IF($B20="N/A","N/A",IF(G20&gt;15,"No",IF(G20&lt;-15,"No","Yes")))</f>
        <v>N/A</v>
      </c>
      <c r="I20" s="6">
        <v>-50.8</v>
      </c>
      <c r="J20" s="6">
        <v>190</v>
      </c>
      <c r="K20" s="105" t="str">
        <f t="shared" si="0"/>
        <v>No</v>
      </c>
    </row>
    <row r="21" spans="1:11" ht="25.5" x14ac:dyDescent="0.2">
      <c r="A21" s="104" t="s">
        <v>836</v>
      </c>
      <c r="B21" s="22" t="s">
        <v>213</v>
      </c>
      <c r="C21" s="75">
        <v>3416.030303</v>
      </c>
      <c r="D21" s="5" t="str">
        <f>IF($B21="N/A","N/A",IF(C21&gt;60,"No",IF(C21&lt;15,"No","Yes")))</f>
        <v>N/A</v>
      </c>
      <c r="E21" s="75">
        <v>3654.2113174000001</v>
      </c>
      <c r="F21" s="5" t="str">
        <f>IF($B21="N/A","N/A",IF(E21&gt;60,"No",IF(E21&lt;15,"No","Yes")))</f>
        <v>N/A</v>
      </c>
      <c r="G21" s="75">
        <v>2584.6967974999998</v>
      </c>
      <c r="H21" s="5" t="str">
        <f>IF($B21="N/A","N/A",IF(G21&gt;60,"No",IF(G21&lt;15,"No","Yes")))</f>
        <v>N/A</v>
      </c>
      <c r="I21" s="6">
        <v>6.9720000000000004</v>
      </c>
      <c r="J21" s="6">
        <v>-29.3</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1750</v>
      </c>
      <c r="J22" s="6" t="s">
        <v>1750</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2550869</v>
      </c>
      <c r="D6" s="5" t="str">
        <f>IF($B6="N/A","N/A",IF(C6&gt;15,"No",IF(C6&lt;-15,"No","Yes")))</f>
        <v>N/A</v>
      </c>
      <c r="E6" s="23">
        <v>2418274</v>
      </c>
      <c r="F6" s="5" t="str">
        <f>IF($B6="N/A","N/A",IF(E6&gt;15,"No",IF(E6&lt;-15,"No","Yes")))</f>
        <v>N/A</v>
      </c>
      <c r="G6" s="23">
        <v>2149155</v>
      </c>
      <c r="H6" s="5" t="str">
        <f>IF($B6="N/A","N/A",IF(G6&gt;15,"No",IF(G6&lt;-15,"No","Yes")))</f>
        <v>N/A</v>
      </c>
      <c r="I6" s="6">
        <v>-5.2</v>
      </c>
      <c r="J6" s="6">
        <v>-11.1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194.7215516</v>
      </c>
      <c r="D9" s="5" t="str">
        <f>IF($B9="N/A","N/A",IF(C9&gt;100,"No",IF(C9&lt;50,"No","Yes")))</f>
        <v>No</v>
      </c>
      <c r="E9" s="24">
        <v>199.60672668000001</v>
      </c>
      <c r="F9" s="5" t="str">
        <f>IF($B9="N/A","N/A",IF(E9&gt;100,"No",IF(E9&lt;50,"No","Yes")))</f>
        <v>No</v>
      </c>
      <c r="G9" s="24">
        <v>212.89178978000001</v>
      </c>
      <c r="H9" s="5" t="str">
        <f>IF($B9="N/A","N/A",IF(G9&gt;100,"No",IF(G9&lt;50,"No","Yes")))</f>
        <v>No</v>
      </c>
      <c r="I9" s="6">
        <v>2.5089999999999999</v>
      </c>
      <c r="J9" s="6">
        <v>6.6559999999999997</v>
      </c>
      <c r="K9" s="105" t="str">
        <f t="shared" si="0"/>
        <v>Yes</v>
      </c>
    </row>
    <row r="10" spans="1:11" ht="25.5" x14ac:dyDescent="0.2">
      <c r="A10" s="124" t="s">
        <v>839</v>
      </c>
      <c r="B10" s="22" t="s">
        <v>213</v>
      </c>
      <c r="C10" s="24">
        <v>267.82301933999997</v>
      </c>
      <c r="D10" s="5" t="str">
        <f>IF($B10="N/A","N/A",IF(C10&gt;15,"No",IF(C10&lt;-15,"No","Yes")))</f>
        <v>N/A</v>
      </c>
      <c r="E10" s="24">
        <v>272.39931446000003</v>
      </c>
      <c r="F10" s="5" t="str">
        <f>IF($B10="N/A","N/A",IF(E10&gt;15,"No",IF(E10&lt;-15,"No","Yes")))</f>
        <v>N/A</v>
      </c>
      <c r="G10" s="24">
        <v>239.97041569999999</v>
      </c>
      <c r="H10" s="5" t="str">
        <f>IF($B10="N/A","N/A",IF(G10&gt;15,"No",IF(G10&lt;-15,"No","Yes")))</f>
        <v>N/A</v>
      </c>
      <c r="I10" s="6">
        <v>1.7090000000000001</v>
      </c>
      <c r="J10" s="6">
        <v>-11.9</v>
      </c>
      <c r="K10" s="105" t="str">
        <f t="shared" si="0"/>
        <v>Yes</v>
      </c>
    </row>
    <row r="11" spans="1:11" ht="25.5" x14ac:dyDescent="0.2">
      <c r="A11" s="124" t="s">
        <v>840</v>
      </c>
      <c r="B11" s="22" t="s">
        <v>213</v>
      </c>
      <c r="C11" s="24">
        <v>587.09835663000001</v>
      </c>
      <c r="D11" s="5" t="str">
        <f>IF($B11="N/A","N/A",IF(C11&gt;15,"No",IF(C11&lt;-15,"No","Yes")))</f>
        <v>N/A</v>
      </c>
      <c r="E11" s="24">
        <v>593.32408810000004</v>
      </c>
      <c r="F11" s="5" t="str">
        <f>IF($B11="N/A","N/A",IF(E11&gt;15,"No",IF(E11&lt;-15,"No","Yes")))</f>
        <v>N/A</v>
      </c>
      <c r="G11" s="24">
        <v>597.21782786999995</v>
      </c>
      <c r="H11" s="5" t="str">
        <f>IF($B11="N/A","N/A",IF(G11&gt;15,"No",IF(G11&lt;-15,"No","Yes")))</f>
        <v>N/A</v>
      </c>
      <c r="I11" s="6">
        <v>1.06</v>
      </c>
      <c r="J11" s="6">
        <v>0.65629999999999999</v>
      </c>
      <c r="K11" s="105" t="str">
        <f t="shared" si="0"/>
        <v>Yes</v>
      </c>
    </row>
    <row r="12" spans="1:11" ht="25.5" x14ac:dyDescent="0.2">
      <c r="A12" s="124" t="s">
        <v>841</v>
      </c>
      <c r="B12" s="22" t="s">
        <v>213</v>
      </c>
      <c r="C12" s="24">
        <v>707.03436019000003</v>
      </c>
      <c r="D12" s="5" t="str">
        <f>IF($B12="N/A","N/A",IF(C12&gt;15,"No",IF(C12&lt;-15,"No","Yes")))</f>
        <v>N/A</v>
      </c>
      <c r="E12" s="24">
        <v>736.45003167000004</v>
      </c>
      <c r="F12" s="5" t="str">
        <f>IF($B12="N/A","N/A",IF(E12&gt;15,"No",IF(E12&lt;-15,"No","Yes")))</f>
        <v>N/A</v>
      </c>
      <c r="G12" s="24">
        <v>790.02895474000002</v>
      </c>
      <c r="H12" s="5" t="str">
        <f>IF($B12="N/A","N/A",IF(G12&gt;15,"No",IF(G12&lt;-15,"No","Yes")))</f>
        <v>N/A</v>
      </c>
      <c r="I12" s="6">
        <v>4.16</v>
      </c>
      <c r="J12" s="6">
        <v>7.2750000000000004</v>
      </c>
      <c r="K12" s="105" t="str">
        <f t="shared" si="0"/>
        <v>Yes</v>
      </c>
    </row>
    <row r="13" spans="1:11" x14ac:dyDescent="0.2">
      <c r="A13" s="124" t="s">
        <v>650</v>
      </c>
      <c r="B13" s="22" t="s">
        <v>237</v>
      </c>
      <c r="C13" s="4">
        <v>88.739092443000004</v>
      </c>
      <c r="D13" s="5" t="str">
        <f>IF($B13="N/A","N/A",IF(C13&gt;99,"No",IF(C13&lt;75,"No","Yes")))</f>
        <v>Yes</v>
      </c>
      <c r="E13" s="4">
        <v>87.657312611999998</v>
      </c>
      <c r="F13" s="5" t="str">
        <f>IF($B13="N/A","N/A",IF(E13&gt;99,"No",IF(E13&lt;75,"No","Yes")))</f>
        <v>Yes</v>
      </c>
      <c r="G13" s="4">
        <v>77.383483276000007</v>
      </c>
      <c r="H13" s="5" t="str">
        <f>IF($B13="N/A","N/A",IF(G13&gt;99,"No",IF(G13&lt;75,"No","Yes")))</f>
        <v>Yes</v>
      </c>
      <c r="I13" s="6">
        <v>-1.22</v>
      </c>
      <c r="J13" s="6">
        <v>-11.7</v>
      </c>
      <c r="K13" s="105" t="str">
        <f t="shared" ref="K13:K24" si="1">IF(J13="Div by 0", "N/A", IF(J13="N/A","N/A", IF(J13&gt;30, "No", IF(J13&lt;-30, "No", "Yes"))))</f>
        <v>Yes</v>
      </c>
    </row>
    <row r="14" spans="1:11" x14ac:dyDescent="0.2">
      <c r="A14" s="124" t="s">
        <v>492</v>
      </c>
      <c r="B14" s="22" t="s">
        <v>213</v>
      </c>
      <c r="C14" s="5">
        <v>94.212627749000006</v>
      </c>
      <c r="D14" s="5" t="str">
        <f>IF($B14="N/A","N/A",IF(C14&gt;15,"No",IF(C14&lt;-15,"No","Yes")))</f>
        <v>N/A</v>
      </c>
      <c r="E14" s="5">
        <v>92.305148518999999</v>
      </c>
      <c r="F14" s="5" t="str">
        <f>IF($B14="N/A","N/A",IF(E14&gt;15,"No",IF(E14&lt;-15,"No","Yes")))</f>
        <v>N/A</v>
      </c>
      <c r="G14" s="5">
        <v>43.945881493999998</v>
      </c>
      <c r="H14" s="5" t="str">
        <f>IF($B14="N/A","N/A",IF(G14&gt;15,"No",IF(G14&lt;-15,"No","Yes")))</f>
        <v>N/A</v>
      </c>
      <c r="I14" s="6">
        <v>-2.02</v>
      </c>
      <c r="J14" s="6">
        <v>-52.4</v>
      </c>
      <c r="K14" s="105" t="str">
        <f t="shared" si="1"/>
        <v>No</v>
      </c>
    </row>
    <row r="15" spans="1:11" x14ac:dyDescent="0.2">
      <c r="A15" s="124" t="s">
        <v>842</v>
      </c>
      <c r="B15" s="22" t="s">
        <v>213</v>
      </c>
      <c r="C15" s="23">
        <v>9.3627215238999995</v>
      </c>
      <c r="D15" s="5" t="str">
        <f>IF($B15="N/A","N/A",IF(C15&gt;15,"No",IF(C15&lt;-15,"No","Yes")))</f>
        <v>N/A</v>
      </c>
      <c r="E15" s="6">
        <v>9.3256998210000006</v>
      </c>
      <c r="F15" s="5" t="str">
        <f>IF($B15="N/A","N/A",IF(E15&gt;15,"No",IF(E15&lt;-15,"No","Yes")))</f>
        <v>N/A</v>
      </c>
      <c r="G15" s="6">
        <v>9.3072243657999998</v>
      </c>
      <c r="H15" s="5" t="str">
        <f>IF($B15="N/A","N/A",IF(G15&gt;15,"No",IF(G15&lt;-15,"No","Yes")))</f>
        <v>N/A</v>
      </c>
      <c r="I15" s="6">
        <v>-0.39500000000000002</v>
      </c>
      <c r="J15" s="6">
        <v>-0.19800000000000001</v>
      </c>
      <c r="K15" s="105" t="str">
        <f t="shared" si="1"/>
        <v>Yes</v>
      </c>
    </row>
    <row r="16" spans="1:11" x14ac:dyDescent="0.2">
      <c r="A16" s="125" t="s">
        <v>651</v>
      </c>
      <c r="B16" s="38" t="s">
        <v>238</v>
      </c>
      <c r="C16" s="5">
        <v>10.948190597</v>
      </c>
      <c r="D16" s="5" t="str">
        <f>IF($B16="N/A","N/A",IF(C16&gt;20,"No",IF(C16&lt;=0,"No","Yes")))</f>
        <v>Yes</v>
      </c>
      <c r="E16" s="5">
        <v>11.530413841</v>
      </c>
      <c r="F16" s="5" t="str">
        <f>IF($B16="N/A","N/A",IF(E16&gt;20,"No",IF(E16&lt;=0,"No","Yes")))</f>
        <v>Yes</v>
      </c>
      <c r="G16" s="5">
        <v>20.691713719999999</v>
      </c>
      <c r="H16" s="5" t="str">
        <f>IF($B16="N/A","N/A",IF(G16&gt;20,"No",IF(G16&lt;=0,"No","Yes")))</f>
        <v>No</v>
      </c>
      <c r="I16" s="6">
        <v>5.3179999999999996</v>
      </c>
      <c r="J16" s="6">
        <v>79.45</v>
      </c>
      <c r="K16" s="105" t="str">
        <f t="shared" si="1"/>
        <v>No</v>
      </c>
    </row>
    <row r="17" spans="1:11" x14ac:dyDescent="0.2">
      <c r="A17" s="125" t="s">
        <v>369</v>
      </c>
      <c r="B17" s="22" t="s">
        <v>213</v>
      </c>
      <c r="C17" s="5">
        <v>83.838452559000004</v>
      </c>
      <c r="D17" s="5" t="str">
        <f>IF($B17="N/A","N/A",IF(C17&gt;15,"No",IF(C17&lt;-15,"No","Yes")))</f>
        <v>N/A</v>
      </c>
      <c r="E17" s="5">
        <v>86.672141788999994</v>
      </c>
      <c r="F17" s="5" t="str">
        <f>IF($B17="N/A","N/A",IF(E17&gt;15,"No",IF(E17&lt;-15,"No","Yes")))</f>
        <v>N/A</v>
      </c>
      <c r="G17" s="5">
        <v>85.094345137999994</v>
      </c>
      <c r="H17" s="5" t="str">
        <f>IF($B17="N/A","N/A",IF(G17&gt;15,"No",IF(G17&lt;-15,"No","Yes")))</f>
        <v>N/A</v>
      </c>
      <c r="I17" s="6">
        <v>3.38</v>
      </c>
      <c r="J17" s="6">
        <v>-1.82</v>
      </c>
      <c r="K17" s="105" t="str">
        <f t="shared" si="1"/>
        <v>Yes</v>
      </c>
    </row>
    <row r="18" spans="1:11" x14ac:dyDescent="0.2">
      <c r="A18" s="125" t="s">
        <v>843</v>
      </c>
      <c r="B18" s="22" t="s">
        <v>213</v>
      </c>
      <c r="C18" s="6">
        <v>7.7777986581</v>
      </c>
      <c r="D18" s="5" t="str">
        <f>IF($B18="N/A","N/A",IF(C18&gt;15,"No",IF(C18&lt;-15,"No","Yes")))</f>
        <v>N/A</v>
      </c>
      <c r="E18" s="6">
        <v>7.5833809180999996</v>
      </c>
      <c r="F18" s="5" t="str">
        <f>IF($B18="N/A","N/A",IF(E18&gt;15,"No",IF(E18&lt;-15,"No","Yes")))</f>
        <v>N/A</v>
      </c>
      <c r="G18" s="6">
        <v>7.2048772237999996</v>
      </c>
      <c r="H18" s="5" t="str">
        <f>IF($B18="N/A","N/A",IF(G18&gt;15,"No",IF(G18&lt;-15,"No","Yes")))</f>
        <v>N/A</v>
      </c>
      <c r="I18" s="6">
        <v>-2.5</v>
      </c>
      <c r="J18" s="6">
        <v>-4.99</v>
      </c>
      <c r="K18" s="105" t="str">
        <f t="shared" si="1"/>
        <v>Yes</v>
      </c>
    </row>
    <row r="19" spans="1:11" x14ac:dyDescent="0.2">
      <c r="A19" s="124" t="s">
        <v>652</v>
      </c>
      <c r="B19" s="38" t="s">
        <v>239</v>
      </c>
      <c r="C19" s="5">
        <v>1.5837739999999999E-2</v>
      </c>
      <c r="D19" s="5" t="str">
        <f>IF($B19="N/A","N/A",IF(C19&gt;10,"No",IF(C19&lt;=0,"No","Yes")))</f>
        <v>Yes</v>
      </c>
      <c r="E19" s="5">
        <v>3.5645257700000002E-2</v>
      </c>
      <c r="F19" s="5" t="str">
        <f>IF($B19="N/A","N/A",IF(E19&gt;10,"No",IF(E19&lt;=0,"No","Yes")))</f>
        <v>Yes</v>
      </c>
      <c r="G19" s="5">
        <v>1.0615800163</v>
      </c>
      <c r="H19" s="5" t="str">
        <f>IF($B19="N/A","N/A",IF(G19&gt;10,"No",IF(G19&lt;=0,"No","Yes")))</f>
        <v>Yes</v>
      </c>
      <c r="I19" s="6">
        <v>125.1</v>
      </c>
      <c r="J19" s="6">
        <v>2878</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2.0644312951999999</v>
      </c>
      <c r="H20" s="5" t="str">
        <f>IF($B20="N/A","N/A",IF(G20&gt;15,"No",IF(G20&lt;-15,"No","Yes")))</f>
        <v>N/A</v>
      </c>
      <c r="I20" s="6">
        <v>0</v>
      </c>
      <c r="J20" s="6">
        <v>-97.9</v>
      </c>
      <c r="K20" s="105" t="str">
        <f t="shared" si="1"/>
        <v>No</v>
      </c>
    </row>
    <row r="21" spans="1:11" x14ac:dyDescent="0.2">
      <c r="A21" s="124" t="s">
        <v>844</v>
      </c>
      <c r="B21" s="22" t="s">
        <v>213</v>
      </c>
      <c r="C21" s="6">
        <v>10.091584158</v>
      </c>
      <c r="D21" s="5" t="str">
        <f>IF($B21="N/A","N/A",IF(C21&gt;15,"No",IF(C21&lt;-15,"No","Yes")))</f>
        <v>N/A</v>
      </c>
      <c r="E21" s="6">
        <v>9.9547563804999992</v>
      </c>
      <c r="F21" s="5" t="str">
        <f>IF($B21="N/A","N/A",IF(E21&gt;15,"No",IF(E21&lt;-15,"No","Yes")))</f>
        <v>N/A</v>
      </c>
      <c r="G21" s="6">
        <v>10.360934182999999</v>
      </c>
      <c r="H21" s="5" t="str">
        <f>IF($B21="N/A","N/A",IF(G21&gt;15,"No",IF(G21&lt;-15,"No","Yes")))</f>
        <v>N/A</v>
      </c>
      <c r="I21" s="6">
        <v>-1.36</v>
      </c>
      <c r="J21" s="6">
        <v>4.08</v>
      </c>
      <c r="K21" s="105" t="str">
        <f t="shared" si="1"/>
        <v>Yes</v>
      </c>
    </row>
    <row r="22" spans="1:11" x14ac:dyDescent="0.2">
      <c r="A22" s="124" t="s">
        <v>1682</v>
      </c>
      <c r="B22" s="38" t="s">
        <v>224</v>
      </c>
      <c r="C22" s="5">
        <v>0.29687922039999998</v>
      </c>
      <c r="D22" s="5" t="str">
        <f>IF($B22="N/A","N/A",IF(C22&gt;5,"No",IF(C22&lt;=0,"No","Yes")))</f>
        <v>Yes</v>
      </c>
      <c r="E22" s="5">
        <v>0.77662828939999995</v>
      </c>
      <c r="F22" s="5" t="str">
        <f>IF($B22="N/A","N/A",IF(E22&gt;5,"No",IF(E22&lt;=0,"No","Yes")))</f>
        <v>Yes</v>
      </c>
      <c r="G22" s="5">
        <v>0.86322298760000005</v>
      </c>
      <c r="H22" s="5" t="str">
        <f>IF($B22="N/A","N/A",IF(G22&gt;5,"No",IF(G22&lt;=0,"No","Yes")))</f>
        <v>Yes</v>
      </c>
      <c r="I22" s="6">
        <v>161.6</v>
      </c>
      <c r="J22" s="6">
        <v>11.15</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59.055627426000001</v>
      </c>
      <c r="H23" s="5" t="str">
        <f>IF($B23="N/A","N/A",IF(G23&gt;15,"No",IF(G23&lt;-15,"No","Yes")))</f>
        <v>N/A</v>
      </c>
      <c r="I23" s="6">
        <v>0</v>
      </c>
      <c r="J23" s="6">
        <v>-40.9</v>
      </c>
      <c r="K23" s="105" t="str">
        <f t="shared" si="1"/>
        <v>No</v>
      </c>
    </row>
    <row r="24" spans="1:11" x14ac:dyDescent="0.2">
      <c r="A24" s="124" t="s">
        <v>845</v>
      </c>
      <c r="B24" s="22" t="s">
        <v>213</v>
      </c>
      <c r="C24" s="6">
        <v>5.4609797966000002</v>
      </c>
      <c r="D24" s="5" t="str">
        <f>IF($B24="N/A","N/A",IF(C24&gt;15,"No",IF(C24&lt;-15,"No","Yes")))</f>
        <v>N/A</v>
      </c>
      <c r="E24" s="6">
        <v>5.4637665726</v>
      </c>
      <c r="F24" s="5" t="str">
        <f>IF($B24="N/A","N/A",IF(E24&gt;15,"No",IF(E24&lt;-15,"No","Yes")))</f>
        <v>N/A</v>
      </c>
      <c r="G24" s="6">
        <v>5.5039247901000001</v>
      </c>
      <c r="H24" s="5" t="str">
        <f>IF($B24="N/A","N/A",IF(G24&gt;15,"No",IF(G24&lt;-15,"No","Yes")))</f>
        <v>N/A</v>
      </c>
      <c r="I24" s="6">
        <v>5.0999999999999997E-2</v>
      </c>
      <c r="J24" s="6">
        <v>0.73499999999999999</v>
      </c>
      <c r="K24" s="105" t="str">
        <f t="shared" si="1"/>
        <v>Yes</v>
      </c>
    </row>
    <row r="25" spans="1:11" x14ac:dyDescent="0.2">
      <c r="A25" s="124" t="s">
        <v>15</v>
      </c>
      <c r="B25" s="22" t="s">
        <v>240</v>
      </c>
      <c r="C25" s="5">
        <v>4.0922524834000003</v>
      </c>
      <c r="D25" s="5" t="str">
        <f>IF($B25="N/A","N/A",IF(C25&gt;20,"No",IF(C25&lt;1,"No","Yes")))</f>
        <v>Yes</v>
      </c>
      <c r="E25" s="5">
        <v>3.9464924156999999</v>
      </c>
      <c r="F25" s="5" t="str">
        <f>IF($B25="N/A","N/A",IF(E25&gt;20,"No",IF(E25&lt;1,"No","Yes")))</f>
        <v>Yes</v>
      </c>
      <c r="G25" s="5">
        <v>1.6214279566000001</v>
      </c>
      <c r="H25" s="5" t="str">
        <f>IF($B25="N/A","N/A",IF(G25&gt;20,"No",IF(G25&lt;1,"No","Yes")))</f>
        <v>Yes</v>
      </c>
      <c r="I25" s="6">
        <v>-3.56</v>
      </c>
      <c r="J25" s="6">
        <v>-58.9</v>
      </c>
      <c r="K25" s="105" t="str">
        <f t="shared" ref="K25:K34" si="2">IF(J25="Div by 0", "N/A", IF(J25="N/A","N/A", IF(J25&gt;30, "No", IF(J25&lt;-30, "No", "Yes"))))</f>
        <v>No</v>
      </c>
    </row>
    <row r="26" spans="1:11" x14ac:dyDescent="0.2">
      <c r="A26" s="124" t="s">
        <v>159</v>
      </c>
      <c r="B26" s="22" t="s">
        <v>214</v>
      </c>
      <c r="C26" s="5">
        <v>93.974680785000004</v>
      </c>
      <c r="D26" s="5" t="str">
        <f>IF($B26="N/A","N/A",IF(C26&gt;100,"No",IF(C26&lt;95,"No","Yes")))</f>
        <v>No</v>
      </c>
      <c r="E26" s="5">
        <v>88.524170545000004</v>
      </c>
      <c r="F26" s="5" t="str">
        <f>IF($B26="N/A","N/A",IF(E26&gt;100,"No",IF(E26&lt;95,"No","Yes")))</f>
        <v>No</v>
      </c>
      <c r="G26" s="5">
        <v>93.073091516999995</v>
      </c>
      <c r="H26" s="5" t="str">
        <f>IF($B26="N/A","N/A",IF(G26&gt;100,"No",IF(G26&lt;95,"No","Yes")))</f>
        <v>No</v>
      </c>
      <c r="I26" s="6">
        <v>-5.8</v>
      </c>
      <c r="J26" s="6">
        <v>5.1390000000000002</v>
      </c>
      <c r="K26" s="105" t="str">
        <f t="shared" si="2"/>
        <v>Yes</v>
      </c>
    </row>
    <row r="27" spans="1:11" x14ac:dyDescent="0.2">
      <c r="A27" s="124" t="s">
        <v>32</v>
      </c>
      <c r="B27" s="22" t="s">
        <v>214</v>
      </c>
      <c r="C27" s="5">
        <v>99.999607976999997</v>
      </c>
      <c r="D27" s="5" t="str">
        <f>IF($B27="N/A","N/A",IF(C27&gt;100,"No",IF(C27&lt;95,"No","Yes")))</f>
        <v>Yes</v>
      </c>
      <c r="E27" s="5">
        <v>100</v>
      </c>
      <c r="F27" s="5" t="str">
        <f>IF($B27="N/A","N/A",IF(E27&gt;100,"No",IF(E27&lt;95,"No","Yes")))</f>
        <v>Yes</v>
      </c>
      <c r="G27" s="5">
        <v>100</v>
      </c>
      <c r="H27" s="5" t="str">
        <f>IF($B27="N/A","N/A",IF(G27&gt;100,"No",IF(G27&lt;95,"No","Yes")))</f>
        <v>Yes</v>
      </c>
      <c r="I27" s="6">
        <v>4.0000000000000002E-4</v>
      </c>
      <c r="J27" s="6">
        <v>0</v>
      </c>
      <c r="K27" s="105" t="str">
        <f t="shared" si="2"/>
        <v>Yes</v>
      </c>
    </row>
    <row r="28" spans="1:11" x14ac:dyDescent="0.2">
      <c r="A28" s="124" t="s">
        <v>846</v>
      </c>
      <c r="B28" s="22" t="s">
        <v>226</v>
      </c>
      <c r="C28" s="5">
        <v>9.2540199202999993</v>
      </c>
      <c r="D28" s="5" t="str">
        <f>IF($B28="N/A","N/A",IF(C28&gt;30,"No",IF(C28&lt;5,"No","Yes")))</f>
        <v>Yes</v>
      </c>
      <c r="E28" s="5">
        <v>8.9106941561999999</v>
      </c>
      <c r="F28" s="5" t="str">
        <f>IF($B28="N/A","N/A",IF(E28&gt;30,"No",IF(E28&lt;5,"No","Yes")))</f>
        <v>Yes</v>
      </c>
      <c r="G28" s="5">
        <v>12.718626623</v>
      </c>
      <c r="H28" s="5" t="str">
        <f>IF($B28="N/A","N/A",IF(G28&gt;30,"No",IF(G28&lt;5,"No","Yes")))</f>
        <v>Yes</v>
      </c>
      <c r="I28" s="6">
        <v>-3.71</v>
      </c>
      <c r="J28" s="6">
        <v>42.73</v>
      </c>
      <c r="K28" s="105" t="str">
        <f t="shared" si="2"/>
        <v>No</v>
      </c>
    </row>
    <row r="29" spans="1:11" x14ac:dyDescent="0.2">
      <c r="A29" s="124" t="s">
        <v>847</v>
      </c>
      <c r="B29" s="22" t="s">
        <v>227</v>
      </c>
      <c r="C29" s="5">
        <v>44.927101028000003</v>
      </c>
      <c r="D29" s="5" t="str">
        <f>IF($B29="N/A","N/A",IF(C29&gt;75,"No",IF(C29&lt;15,"No","Yes")))</f>
        <v>Yes</v>
      </c>
      <c r="E29" s="5">
        <v>43.435772786999998</v>
      </c>
      <c r="F29" s="5" t="str">
        <f>IF($B29="N/A","N/A",IF(E29&gt;75,"No",IF(E29&lt;15,"No","Yes")))</f>
        <v>Yes</v>
      </c>
      <c r="G29" s="5">
        <v>44.104496884</v>
      </c>
      <c r="H29" s="5" t="str">
        <f>IF($B29="N/A","N/A",IF(G29&gt;75,"No",IF(G29&lt;15,"No","Yes")))</f>
        <v>Yes</v>
      </c>
      <c r="I29" s="6">
        <v>-3.32</v>
      </c>
      <c r="J29" s="6">
        <v>1.54</v>
      </c>
      <c r="K29" s="105" t="str">
        <f t="shared" si="2"/>
        <v>Yes</v>
      </c>
    </row>
    <row r="30" spans="1:11" x14ac:dyDescent="0.2">
      <c r="A30" s="124" t="s">
        <v>848</v>
      </c>
      <c r="B30" s="22" t="s">
        <v>228</v>
      </c>
      <c r="C30" s="5">
        <v>45.818879052</v>
      </c>
      <c r="D30" s="5" t="str">
        <f>IF($B30="N/A","N/A",IF(C30&gt;70,"No",IF(C30&lt;25,"No","Yes")))</f>
        <v>Yes</v>
      </c>
      <c r="E30" s="5">
        <v>47.653533056999997</v>
      </c>
      <c r="F30" s="5" t="str">
        <f>IF($B30="N/A","N/A",IF(E30&gt;70,"No",IF(E30&lt;25,"No","Yes")))</f>
        <v>Yes</v>
      </c>
      <c r="G30" s="5">
        <v>41.619194520999997</v>
      </c>
      <c r="H30" s="5" t="str">
        <f>IF($B30="N/A","N/A",IF(G30&gt;70,"No",IF(G30&lt;25,"No","Yes")))</f>
        <v>Yes</v>
      </c>
      <c r="I30" s="6">
        <v>4.0039999999999996</v>
      </c>
      <c r="J30" s="6">
        <v>-12.7</v>
      </c>
      <c r="K30" s="105" t="str">
        <f t="shared" si="2"/>
        <v>Yes</v>
      </c>
    </row>
    <row r="31" spans="1:11" x14ac:dyDescent="0.2">
      <c r="A31" s="124" t="s">
        <v>160</v>
      </c>
      <c r="B31" s="22" t="s">
        <v>214</v>
      </c>
      <c r="C31" s="5">
        <v>99.998980739999993</v>
      </c>
      <c r="D31" s="5" t="str">
        <f>IF($B31="N/A","N/A",IF(C31&gt;100,"No",IF(C31&lt;95,"No","Yes")))</f>
        <v>Yes</v>
      </c>
      <c r="E31" s="5">
        <v>99.997684298999999</v>
      </c>
      <c r="F31" s="5" t="str">
        <f>IF($B31="N/A","N/A",IF(E31&gt;100,"No",IF(E31&lt;95,"No","Yes")))</f>
        <v>Yes</v>
      </c>
      <c r="G31" s="5">
        <v>99.727567346000001</v>
      </c>
      <c r="H31" s="5" t="str">
        <f>IF($B31="N/A","N/A",IF(G31&gt;100,"No",IF(G31&lt;95,"No","Yes")))</f>
        <v>Yes</v>
      </c>
      <c r="I31" s="6">
        <v>-1E-3</v>
      </c>
      <c r="J31" s="6">
        <v>-0.27</v>
      </c>
      <c r="K31" s="105" t="str">
        <f t="shared" si="2"/>
        <v>Yes</v>
      </c>
    </row>
    <row r="32" spans="1:11" x14ac:dyDescent="0.2">
      <c r="A32" s="103" t="s">
        <v>372</v>
      </c>
      <c r="B32" s="22" t="s">
        <v>241</v>
      </c>
      <c r="C32" s="5">
        <v>0.2184745669</v>
      </c>
      <c r="D32" s="5" t="str">
        <f>IF($B32="N/A","N/A",IF(C32&gt;5,"No",IF(C32&lt;1,"No","Yes")))</f>
        <v>No</v>
      </c>
      <c r="E32" s="5">
        <v>0.25137763549999997</v>
      </c>
      <c r="F32" s="5" t="str">
        <f>IF($B32="N/A","N/A",IF(E32&gt;5,"No",IF(E32&lt;1,"No","Yes")))</f>
        <v>No</v>
      </c>
      <c r="G32" s="5">
        <v>0.2411180208</v>
      </c>
      <c r="H32" s="5" t="str">
        <f>IF($B32="N/A","N/A",IF(G32&gt;5,"No",IF(G32&lt;1,"No","Yes")))</f>
        <v>No</v>
      </c>
      <c r="I32" s="6">
        <v>15.06</v>
      </c>
      <c r="J32" s="6">
        <v>-4.08</v>
      </c>
      <c r="K32" s="105" t="str">
        <f t="shared" si="2"/>
        <v>Yes</v>
      </c>
    </row>
    <row r="33" spans="1:11" x14ac:dyDescent="0.2">
      <c r="A33" s="103" t="s">
        <v>374</v>
      </c>
      <c r="B33" s="22" t="s">
        <v>242</v>
      </c>
      <c r="C33" s="5">
        <v>99.401929303000003</v>
      </c>
      <c r="D33" s="5" t="str">
        <f>IF($B33="N/A","N/A",IF(C33&gt;98,"No",IF(C33&lt;8,"No","Yes")))</f>
        <v>No</v>
      </c>
      <c r="E33" s="5">
        <v>99.378192876</v>
      </c>
      <c r="F33" s="5" t="str">
        <f>IF($B33="N/A","N/A",IF(E33&gt;98,"No",IF(E33&lt;8,"No","Yes")))</f>
        <v>No</v>
      </c>
      <c r="G33" s="5">
        <v>97.212904606999999</v>
      </c>
      <c r="H33" s="5" t="str">
        <f>IF($B33="N/A","N/A",IF(G33&gt;98,"No",IF(G33&lt;8,"No","Yes")))</f>
        <v>Yes</v>
      </c>
      <c r="I33" s="6">
        <v>-2.4E-2</v>
      </c>
      <c r="J33" s="6">
        <v>-2.1800000000000002</v>
      </c>
      <c r="K33" s="105" t="str">
        <f t="shared" si="2"/>
        <v>Yes</v>
      </c>
    </row>
    <row r="34" spans="1:11" x14ac:dyDescent="0.2">
      <c r="A34" s="120" t="s">
        <v>375</v>
      </c>
      <c r="B34" s="126" t="s">
        <v>224</v>
      </c>
      <c r="C34" s="114">
        <v>9.9926730899999996E-2</v>
      </c>
      <c r="D34" s="114" t="str">
        <f>IF($B34="N/A","N/A",IF(C34&gt;5,"No",IF(C34&lt;=0,"No","Yes")))</f>
        <v>Yes</v>
      </c>
      <c r="E34" s="114">
        <v>0.10267653710000001</v>
      </c>
      <c r="F34" s="114" t="str">
        <f>IF($B34="N/A","N/A",IF(E34&gt;5,"No",IF(E34&lt;=0,"No","Yes")))</f>
        <v>Yes</v>
      </c>
      <c r="G34" s="114">
        <v>0.1123697453</v>
      </c>
      <c r="H34" s="114" t="str">
        <f>IF($B34="N/A","N/A",IF(G34&gt;5,"No",IF(G34&lt;=0,"No","Yes")))</f>
        <v>Yes</v>
      </c>
      <c r="I34" s="115">
        <v>2.7519999999999998</v>
      </c>
      <c r="J34" s="115">
        <v>9.4410000000000007</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195826</v>
      </c>
      <c r="D6" s="5" t="str">
        <f>IF($B6="N/A","N/A",IF(C6&gt;15,"No",IF(C6&lt;-15,"No","Yes")))</f>
        <v>N/A</v>
      </c>
      <c r="E6" s="23">
        <v>171757</v>
      </c>
      <c r="F6" s="5" t="str">
        <f>IF($B6="N/A","N/A",IF(E6&gt;15,"No",IF(E6&lt;-15,"No","Yes")))</f>
        <v>N/A</v>
      </c>
      <c r="G6" s="23">
        <v>94272</v>
      </c>
      <c r="H6" s="5" t="str">
        <f>IF($B6="N/A","N/A",IF(G6&gt;15,"No",IF(G6&lt;-15,"No","Yes")))</f>
        <v>N/A</v>
      </c>
      <c r="I6" s="6">
        <v>-12.3</v>
      </c>
      <c r="J6" s="6">
        <v>-45.1</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24">
        <v>1193.7512025999999</v>
      </c>
      <c r="D9" s="5" t="str">
        <f>IF($B9="N/A","N/A",IF(C9&gt;15,"No",IF(C9&lt;-15,"No","Yes")))</f>
        <v>N/A</v>
      </c>
      <c r="E9" s="24">
        <v>1216.6013903</v>
      </c>
      <c r="F9" s="5" t="str">
        <f>IF($B9="N/A","N/A",IF(E9&gt;15,"No",IF(E9&lt;-15,"No","Yes")))</f>
        <v>N/A</v>
      </c>
      <c r="G9" s="24">
        <v>1228.7549538000001</v>
      </c>
      <c r="H9" s="5" t="str">
        <f>IF($B9="N/A","N/A",IF(G9&gt;15,"No",IF(G9&lt;-15,"No","Yes")))</f>
        <v>N/A</v>
      </c>
      <c r="I9" s="6">
        <v>1.9139999999999999</v>
      </c>
      <c r="J9" s="6">
        <v>0.999</v>
      </c>
      <c r="K9" s="105" t="str">
        <f t="shared" si="0"/>
        <v>Yes</v>
      </c>
    </row>
    <row r="10" spans="1:11" x14ac:dyDescent="0.2">
      <c r="A10" s="124" t="s">
        <v>650</v>
      </c>
      <c r="B10" s="22" t="s">
        <v>237</v>
      </c>
      <c r="C10" s="4">
        <v>99.601176554999995</v>
      </c>
      <c r="D10" s="5" t="str">
        <f>IF($B10="N/A","N/A",IF(C10&gt;99,"No",IF(C10&lt;75,"No","Yes")))</f>
        <v>No</v>
      </c>
      <c r="E10" s="4">
        <v>99.757797353000001</v>
      </c>
      <c r="F10" s="5" t="str">
        <f>IF($B10="N/A","N/A",IF(E10&gt;99,"No",IF(E10&lt;75,"No","Yes")))</f>
        <v>No</v>
      </c>
      <c r="G10" s="4">
        <v>99.544933809</v>
      </c>
      <c r="H10" s="5" t="str">
        <f>IF($B10="N/A","N/A",IF(G10&gt;99,"No",IF(G10&lt;75,"No","Yes")))</f>
        <v>No</v>
      </c>
      <c r="I10" s="6">
        <v>0.15720000000000001</v>
      </c>
      <c r="J10" s="6">
        <v>-0.21299999999999999</v>
      </c>
      <c r="K10" s="105" t="str">
        <f t="shared" si="0"/>
        <v>Yes</v>
      </c>
    </row>
    <row r="11" spans="1:11" x14ac:dyDescent="0.2">
      <c r="A11" s="125" t="s">
        <v>651</v>
      </c>
      <c r="B11" s="38" t="s">
        <v>238</v>
      </c>
      <c r="C11" s="5">
        <v>0.32682074900000002</v>
      </c>
      <c r="D11" s="5" t="str">
        <f>IF($B11="N/A","N/A",IF(C11&gt;20,"No",IF(C11&lt;=0,"No","Yes")))</f>
        <v>Yes</v>
      </c>
      <c r="E11" s="5">
        <v>0.15254108999999999</v>
      </c>
      <c r="F11" s="5" t="str">
        <f>IF($B11="N/A","N/A",IF(E11&gt;20,"No",IF(E11&lt;=0,"No","Yes")))</f>
        <v>Yes</v>
      </c>
      <c r="G11" s="5">
        <v>0.41793957910000001</v>
      </c>
      <c r="H11" s="5" t="str">
        <f>IF($B11="N/A","N/A",IF(G11&gt;20,"No",IF(G11&lt;=0,"No","Yes")))</f>
        <v>Yes</v>
      </c>
      <c r="I11" s="6">
        <v>-53.3</v>
      </c>
      <c r="J11" s="6">
        <v>174</v>
      </c>
      <c r="K11" s="105" t="str">
        <f t="shared" si="0"/>
        <v>No</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1750</v>
      </c>
      <c r="J12" s="6" t="s">
        <v>1750</v>
      </c>
      <c r="K12" s="105" t="str">
        <f t="shared" si="0"/>
        <v>N/A</v>
      </c>
    </row>
    <row r="13" spans="1:11" x14ac:dyDescent="0.2">
      <c r="A13" s="124" t="s">
        <v>653</v>
      </c>
      <c r="B13" s="38" t="s">
        <v>224</v>
      </c>
      <c r="C13" s="5">
        <v>7.2002696300000002E-2</v>
      </c>
      <c r="D13" s="5" t="str">
        <f>IF($B13="N/A","N/A",IF(C13&gt;5,"No",IF(C13&lt;=0,"No","Yes")))</f>
        <v>Yes</v>
      </c>
      <c r="E13" s="5">
        <v>8.9661556700000006E-2</v>
      </c>
      <c r="F13" s="5" t="str">
        <f>IF($B13="N/A","N/A",IF(E13&gt;5,"No",IF(E13&lt;=0,"No","Yes")))</f>
        <v>Yes</v>
      </c>
      <c r="G13" s="5">
        <v>3.7126612400000002E-2</v>
      </c>
      <c r="H13" s="5" t="str">
        <f>IF($B13="N/A","N/A",IF(G13&gt;5,"No",IF(G13&lt;=0,"No","Yes")))</f>
        <v>Yes</v>
      </c>
      <c r="I13" s="6">
        <v>24.53</v>
      </c>
      <c r="J13" s="6">
        <v>-58.6</v>
      </c>
      <c r="K13" s="105" t="str">
        <f t="shared" si="0"/>
        <v>No</v>
      </c>
    </row>
    <row r="14" spans="1:11" x14ac:dyDescent="0.2">
      <c r="A14" s="124" t="s">
        <v>159</v>
      </c>
      <c r="B14" s="22" t="s">
        <v>214</v>
      </c>
      <c r="C14" s="5">
        <v>0.11387660469999999</v>
      </c>
      <c r="D14" s="5" t="str">
        <f>IF($B14="N/A","N/A",IF(C14&gt;100,"No",IF(C14&lt;95,"No","Yes")))</f>
        <v>No</v>
      </c>
      <c r="E14" s="5">
        <v>0.12634128450000001</v>
      </c>
      <c r="F14" s="5" t="str">
        <f>IF($B14="N/A","N/A",IF(E14&gt;100,"No",IF(E14&lt;95,"No","Yes")))</f>
        <v>No</v>
      </c>
      <c r="G14" s="5">
        <v>0.15911405300000001</v>
      </c>
      <c r="H14" s="5" t="str">
        <f>IF($B14="N/A","N/A",IF(G14&gt;100,"No",IF(G14&lt;95,"No","Yes")))</f>
        <v>No</v>
      </c>
      <c r="I14" s="6">
        <v>10.95</v>
      </c>
      <c r="J14" s="6">
        <v>25.94</v>
      </c>
      <c r="K14" s="105" t="str">
        <f t="shared" si="0"/>
        <v>Yes</v>
      </c>
    </row>
    <row r="15" spans="1:11" x14ac:dyDescent="0.2">
      <c r="A15" s="124" t="s">
        <v>32</v>
      </c>
      <c r="B15" s="22" t="s">
        <v>214</v>
      </c>
      <c r="C15" s="5">
        <v>55.657062903000003</v>
      </c>
      <c r="D15" s="5" t="str">
        <f>IF($B15="N/A","N/A",IF(C15&gt;100,"No",IF(C15&lt;95,"No","Yes")))</f>
        <v>No</v>
      </c>
      <c r="E15" s="5">
        <v>54.265619450999999</v>
      </c>
      <c r="F15" s="5" t="str">
        <f>IF($B15="N/A","N/A",IF(E15&gt;100,"No",IF(E15&lt;95,"No","Yes")))</f>
        <v>No</v>
      </c>
      <c r="G15" s="5">
        <v>59.338934148</v>
      </c>
      <c r="H15" s="5" t="str">
        <f>IF($B15="N/A","N/A",IF(G15&gt;100,"No",IF(G15&lt;95,"No","Yes")))</f>
        <v>No</v>
      </c>
      <c r="I15" s="6">
        <v>-2.5</v>
      </c>
      <c r="J15" s="6">
        <v>9.3490000000000002</v>
      </c>
      <c r="K15" s="105" t="str">
        <f t="shared" si="0"/>
        <v>Yes</v>
      </c>
    </row>
    <row r="16" spans="1:11" x14ac:dyDescent="0.2">
      <c r="A16" s="124" t="s">
        <v>846</v>
      </c>
      <c r="B16" s="22" t="s">
        <v>226</v>
      </c>
      <c r="C16" s="5">
        <v>6.3757557964</v>
      </c>
      <c r="D16" s="5" t="str">
        <f>IF($B16="N/A","N/A",IF(C16&gt;30,"No",IF(C16&lt;5,"No","Yes")))</f>
        <v>Yes</v>
      </c>
      <c r="E16" s="5">
        <v>6.3805589829000002</v>
      </c>
      <c r="F16" s="5" t="str">
        <f>IF($B16="N/A","N/A",IF(E16&gt;30,"No",IF(E16&lt;5,"No","Yes")))</f>
        <v>Yes</v>
      </c>
      <c r="G16" s="5">
        <v>5.7365033964999999</v>
      </c>
      <c r="H16" s="5" t="str">
        <f>IF($B16="N/A","N/A",IF(G16&gt;30,"No",IF(G16&lt;5,"No","Yes")))</f>
        <v>Yes</v>
      </c>
      <c r="I16" s="6">
        <v>7.5300000000000006E-2</v>
      </c>
      <c r="J16" s="6">
        <v>-10.1</v>
      </c>
      <c r="K16" s="105" t="str">
        <f t="shared" si="0"/>
        <v>Yes</v>
      </c>
    </row>
    <row r="17" spans="1:11" x14ac:dyDescent="0.2">
      <c r="A17" s="124" t="s">
        <v>847</v>
      </c>
      <c r="B17" s="22" t="s">
        <v>227</v>
      </c>
      <c r="C17" s="5">
        <v>25.013991981</v>
      </c>
      <c r="D17" s="5" t="str">
        <f>IF($B17="N/A","N/A",IF(C17&gt;75,"No",IF(C17&lt;15,"No","Yes")))</f>
        <v>Yes</v>
      </c>
      <c r="E17" s="5">
        <v>25.156375731000001</v>
      </c>
      <c r="F17" s="5" t="str">
        <f>IF($B17="N/A","N/A",IF(E17&gt;75,"No",IF(E17&lt;15,"No","Yes")))</f>
        <v>Yes</v>
      </c>
      <c r="G17" s="5">
        <v>29.758670003999999</v>
      </c>
      <c r="H17" s="5" t="str">
        <f>IF($B17="N/A","N/A",IF(G17&gt;75,"No",IF(G17&lt;15,"No","Yes")))</f>
        <v>Yes</v>
      </c>
      <c r="I17" s="6">
        <v>0.56920000000000004</v>
      </c>
      <c r="J17" s="6">
        <v>18.29</v>
      </c>
      <c r="K17" s="105" t="str">
        <f t="shared" si="0"/>
        <v>Yes</v>
      </c>
    </row>
    <row r="18" spans="1:11" x14ac:dyDescent="0.2">
      <c r="A18" s="124" t="s">
        <v>848</v>
      </c>
      <c r="B18" s="22" t="s">
        <v>228</v>
      </c>
      <c r="C18" s="5">
        <v>68.601994660000003</v>
      </c>
      <c r="D18" s="5" t="str">
        <f>IF($B18="N/A","N/A",IF(C18&gt;70,"No",IF(C18&lt;25,"No","Yes")))</f>
        <v>Yes</v>
      </c>
      <c r="E18" s="5">
        <v>68.458773671000003</v>
      </c>
      <c r="F18" s="5" t="str">
        <f>IF($B18="N/A","N/A",IF(E18&gt;70,"No",IF(E18&lt;25,"No","Yes")))</f>
        <v>Yes</v>
      </c>
      <c r="G18" s="5">
        <v>60.918841616000002</v>
      </c>
      <c r="H18" s="5" t="str">
        <f>IF($B18="N/A","N/A",IF(G18&gt;70,"No",IF(G18&lt;25,"No","Yes")))</f>
        <v>Yes</v>
      </c>
      <c r="I18" s="6">
        <v>-0.20899999999999999</v>
      </c>
      <c r="J18" s="6">
        <v>-11</v>
      </c>
      <c r="K18" s="105" t="str">
        <f t="shared" si="0"/>
        <v>Yes</v>
      </c>
    </row>
    <row r="19" spans="1:11" x14ac:dyDescent="0.2">
      <c r="A19" s="124" t="s">
        <v>160</v>
      </c>
      <c r="B19" s="22" t="s">
        <v>214</v>
      </c>
      <c r="C19" s="5">
        <v>99.088476505000003</v>
      </c>
      <c r="D19" s="5" t="str">
        <f>IF($B19="N/A","N/A",IF(C19&gt;100,"No",IF(C19&lt;95,"No","Yes")))</f>
        <v>Yes</v>
      </c>
      <c r="E19" s="5">
        <v>99.452132954999996</v>
      </c>
      <c r="F19" s="5" t="str">
        <f>IF($B19="N/A","N/A",IF(E19&gt;100,"No",IF(E19&lt;95,"No","Yes")))</f>
        <v>Yes</v>
      </c>
      <c r="G19" s="5">
        <v>84.159665648000001</v>
      </c>
      <c r="H19" s="5" t="str">
        <f>IF($B19="N/A","N/A",IF(G19&gt;100,"No",IF(G19&lt;95,"No","Yes")))</f>
        <v>No</v>
      </c>
      <c r="I19" s="6">
        <v>0.36699999999999999</v>
      </c>
      <c r="J19" s="6">
        <v>-15.4</v>
      </c>
      <c r="K19" s="105" t="str">
        <f t="shared" si="0"/>
        <v>Yes</v>
      </c>
    </row>
    <row r="20" spans="1:11" x14ac:dyDescent="0.2">
      <c r="A20" s="103" t="s">
        <v>372</v>
      </c>
      <c r="B20" s="22" t="s">
        <v>241</v>
      </c>
      <c r="C20" s="5">
        <v>5.6836170886000001</v>
      </c>
      <c r="D20" s="5" t="str">
        <f>IF($B20="N/A","N/A",IF(C20&gt;5,"No",IF(C20&lt;1,"No","Yes")))</f>
        <v>No</v>
      </c>
      <c r="E20" s="5">
        <v>5.9683157017999999</v>
      </c>
      <c r="F20" s="5" t="str">
        <f>IF($B20="N/A","N/A",IF(E20&gt;5,"No",IF(E20&lt;1,"No","Yes")))</f>
        <v>No</v>
      </c>
      <c r="G20" s="5">
        <v>5.4013917176000001</v>
      </c>
      <c r="H20" s="5" t="str">
        <f>IF($B20="N/A","N/A",IF(G20&gt;5,"No",IF(G20&lt;1,"No","Yes")))</f>
        <v>No</v>
      </c>
      <c r="I20" s="6">
        <v>5.0090000000000003</v>
      </c>
      <c r="J20" s="6">
        <v>-9.5</v>
      </c>
      <c r="K20" s="105" t="str">
        <f t="shared" si="0"/>
        <v>Yes</v>
      </c>
    </row>
    <row r="21" spans="1:11" x14ac:dyDescent="0.2">
      <c r="A21" s="103" t="s">
        <v>374</v>
      </c>
      <c r="B21" s="22" t="s">
        <v>242</v>
      </c>
      <c r="C21" s="5">
        <v>86.130544463000007</v>
      </c>
      <c r="D21" s="5" t="str">
        <f>IF($B21="N/A","N/A",IF(C21&gt;98,"No",IF(C21&lt;8,"No","Yes")))</f>
        <v>Yes</v>
      </c>
      <c r="E21" s="5">
        <v>86.256164232000003</v>
      </c>
      <c r="F21" s="5" t="str">
        <f>IF($B21="N/A","N/A",IF(E21&gt;98,"No",IF(E21&lt;8,"No","Yes")))</f>
        <v>Yes</v>
      </c>
      <c r="G21" s="5">
        <v>73.485234215999995</v>
      </c>
      <c r="H21" s="5" t="str">
        <f>IF($B21="N/A","N/A",IF(G21&gt;98,"No",IF(G21&lt;8,"No","Yes")))</f>
        <v>Yes</v>
      </c>
      <c r="I21" s="6">
        <v>0.14580000000000001</v>
      </c>
      <c r="J21" s="6">
        <v>-14.8</v>
      </c>
      <c r="K21" s="105" t="str">
        <f t="shared" si="0"/>
        <v>Yes</v>
      </c>
    </row>
    <row r="22" spans="1:11" x14ac:dyDescent="0.2">
      <c r="A22" s="120" t="s">
        <v>375</v>
      </c>
      <c r="B22" s="126" t="s">
        <v>224</v>
      </c>
      <c r="C22" s="114">
        <v>0.35746019429999998</v>
      </c>
      <c r="D22" s="114" t="str">
        <f>IF($B22="N/A","N/A",IF(C22&gt;5,"No",IF(C22&lt;=0,"No","Yes")))</f>
        <v>Yes</v>
      </c>
      <c r="E22" s="114">
        <v>0.363886188</v>
      </c>
      <c r="F22" s="114" t="str">
        <f>IF($B22="N/A","N/A",IF(E22&gt;5,"No",IF(E22&lt;=0,"No","Yes")))</f>
        <v>Yes</v>
      </c>
      <c r="G22" s="114">
        <v>0.29170909709999998</v>
      </c>
      <c r="H22" s="114" t="str">
        <f>IF($B22="N/A","N/A",IF(G22&gt;5,"No",IF(G22&lt;=0,"No","Yes")))</f>
        <v>Yes</v>
      </c>
      <c r="I22" s="115">
        <v>1.798</v>
      </c>
      <c r="J22" s="115">
        <v>-19.8</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2019-10-01T23:09:16Z</dcterms:modified>
  <dc:language>English</dc:language>
</cp:coreProperties>
</file>