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<sst xmlns="http://schemas.openxmlformats.org/spreadsheetml/2006/main" count="6855" uniqueCount="1749">
  <si>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</si>
  <si>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</si>
  <si>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</si>
  <si>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</si>
  <si>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</si>
  <si>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</si>
  <si>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</si>
  <si>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</si>
  <si>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</si>
  <si>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</si>
  <si>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</si>
  <si>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</si>
  <si>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</si>
  <si>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</si>
  <si>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</si>
  <si>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</si>
  <si>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</si>
  <si>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</si>
  <si>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</si>
  <si>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</si>
  <si>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</si>
  <si>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</si>
  <si>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</si>
  <si>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</si>
  <si>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</si>
  <si>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</si>
  <si>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</si>
  <si>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</si>
  <si>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</si>
  <si>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</si>
  <si>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</si>
  <si>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</si>
  <si>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</si>
  <si>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</si>
  <si>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</si>
  <si>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</si>
  <si>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</si>
  <si>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</si>
  <si>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</si>
  <si>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</si>
  <si>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</si>
  <si>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</si>
  <si>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</si>
  <si>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</si>
  <si>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</si>
  <si>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</si>
  <si>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</si>
  <si>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</si>
  <si>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</si>
  <si>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</si>
  <si>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</si>
  <si>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</si>
  <si>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</si>
  <si>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</si>
  <si>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</si>
  <si>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</si>
  <si>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</si>
  <si>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</si>
  <si>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</si>
  <si>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</si>
  <si>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</si>
  <si>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</si>
  <si>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</si>
  <si>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</si>
  <si>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</si>
  <si>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</si>
  <si>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</si>
  <si>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</si>
  <si>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</si>
  <si>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</si>
  <si>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</si>
  <si>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</si>
  <si>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</si>
  <si>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</si>
  <si>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</si>
  <si>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</si>
  <si>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</si>
  <si>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</si>
  <si>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</si>
  <si>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</si>
  <si>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</si>
  <si>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</si>
  <si>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</si>
  <si>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</si>
  <si>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</si>
  <si>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</si>
  <si>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</si>
  <si>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</si>
  <si>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</si>
  <si>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</si>
  <si>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</si>
  <si>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</si>
  <si>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</si>
  <si>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</si>
  <si>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</si>
  <si>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</si>
  <si>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</si>
  <si>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</si>
  <si>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</si>
  <si>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</si>
  <si>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</si>
  <si>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</si>
  <si>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</si>
  <si>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</si>
  <si>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</si>
  <si>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</si>
  <si>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</si>
  <si>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</si>
  <si>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</si>
  <si>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</si>
  <si>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</si>
  <si>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</si>
  <si>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</si>
  <si>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</si>
  <si>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</si>
  <si>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</si>
  <si>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</si>
  <si>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</si>
  <si>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</si>
  <si>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</si>
  <si>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</si>
  <si>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</si>
  <si>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</si>
  <si>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</si>
  <si>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</si>
  <si>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</si>
  <si>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</si>
  <si>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</si>
  <si>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</si>
  <si>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</si>
  <si>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</si>
  <si>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</si>
  <si>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</si>
  <si>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</si>
  <si>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</si>
  <si>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</si>
  <si>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</si>
  <si>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</si>
  <si>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</si>
  <si>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</si>
  <si>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</si>
  <si>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</si>
  <si>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</si>
  <si>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</si>
  <si>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</si>
  <si>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</si>
  <si>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</si>
  <si>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</si>
  <si>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</si>
  <si>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</si>
  <si>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</si>
  <si>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</si>
  <si>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</si>
  <si>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</si>
  <si>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</si>
  <si>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</si>
  <si>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</si>
  <si>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</si>
  <si>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</si>
  <si>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</si>
  <si>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</si>
  <si>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</si>
  <si>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</si>
  <si>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</si>
  <si>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</si>
  <si>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</si>
  <si>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</si>
  <si>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</si>
  <si>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</si>
  <si>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</si>
  <si>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</si>
  <si>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</si>
  <si>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</si>
  <si>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</si>
  <si>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</si>
  <si>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</si>
  <si>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</si>
  <si>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</si>
  <si>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</si>
  <si>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</si>
  <si>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</si>
  <si>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</si>
  <si>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</si>
  <si>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</si>
  <si>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</si>
  <si>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</si>
  <si>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</si>
  <si>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</si>
  <si>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</si>
  <si>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</si>
  <si>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</si>
  <si>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</si>
  <si>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</si>
  <si>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</si>
  <si>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</si>
  <si>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</si>
  <si>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</si>
  <si>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</si>
  <si>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</si>
  <si>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</si>
  <si>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</si>
  <si>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</si>
  <si>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</si>
  <si>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</si>
  <si>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</si>
  <si>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</si>
  <si>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</si>
  <si>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</si>
  <si>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</si>
  <si>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</si>
  <si>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</si>
  <si>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</si>
  <si>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</si>
  <si>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</si>
  <si>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</si>
  <si>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</si>
  <si>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</si>
  <si>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</si>
  <si>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</si>
  <si>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</si>
  <si>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</si>
  <si>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</si>
  <si>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</si>
  <si>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</si>
  <si>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</si>
  <si>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</si>
  <si>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</si>
  <si>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</si>
  <si>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</si>
  <si>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</si>
  <si>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</si>
  <si>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</si>
  <si>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</si>
  <si>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</si>
  <si>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</si>
  <si>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</si>
  <si>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</si>
  <si>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</si>
  <si>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</si>
  <si>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</si>
  <si>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</si>
  <si>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</si>
  <si>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</si>
  <si>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</si>
  <si>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</si>
  <si>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</si>
  <si>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</si>
  <si>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</si>
  <si>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</si>
  <si>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</si>
  <si>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</si>
  <si>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</si>
  <si>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</si>
  <si>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</si>
  <si>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</si>
  <si>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</si>
  <si>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</si>
  <si>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</si>
  <si>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</si>
  <si>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</si>
  <si>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</si>
  <si>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</si>
  <si>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</si>
  <si>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</si>
  <si>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</si>
  <si>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</si>
  <si>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</si>
  <si>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</si>
  <si>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</si>
  <si>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</si>
  <si>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</si>
  <si>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</si>
  <si>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</si>
  <si>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</si>
  <si>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</si>
  <si>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</si>
  <si>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</si>
  <si>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</si>
  <si>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</si>
  <si>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</si>
  <si>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</si>
  <si>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</si>
  <si>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</si>
  <si>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</si>
  <si>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</si>
  <si>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</si>
  <si>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</si>
  <si>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</si>
  <si>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</si>
  <si>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</si>
  <si>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</si>
  <si>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</si>
  <si>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</si>
  <si>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</si>
  <si>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</si>
  <si>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</si>
  <si>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</si>
  <si>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</si>
  <si>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</si>
  <si>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</si>
  <si>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</si>
  <si>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</si>
  <si>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</si>
  <si>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</si>
  <si>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</si>
  <si>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</si>
  <si>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</si>
  <si>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</si>
  <si>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</si>
  <si>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</si>
  <si>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</si>
  <si>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</si>
  <si>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</si>
  <si>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</si>
  <si>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</si>
  <si>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</si>
  <si>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</si>
  <si>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</si>
  <si>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</si>
  <si>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</si>
  <si>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</si>
  <si>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</si>
  <si>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</si>
  <si>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</si>
  <si>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</si>
  <si>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</si>
  <si>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</si>
  <si>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</si>
  <si>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</si>
  <si>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</si>
  <si>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</si>
  <si>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</si>
  <si>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</si>
  <si>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</si>
  <si>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</si>
  <si>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</si>
  <si>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</si>
  <si>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</si>
  <si>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</si>
  <si>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</si>
  <si>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</si>
  <si>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</si>
  <si>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</si>
  <si>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</si>
  <si>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</si>
  <si>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</si>
  <si>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</si>
  <si>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</si>
  <si>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</si>
  <si>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</si>
  <si>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</si>
  <si>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</si>
  <si>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</si>
  <si>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</si>
  <si>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</si>
  <si>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</si>
  <si>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</si>
  <si>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</si>
  <si>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</si>
  <si>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</si>
  <si>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</si>
  <si>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</si>
  <si>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</si>
  <si>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</si>
  <si>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</si>
  <si>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</si>
  <si>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</si>
  <si>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</si>
  <si>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</si>
  <si>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</si>
  <si>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</si>
  <si>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</si>
  <si>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</si>
  <si>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</si>
  <si>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</si>
  <si>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</si>
  <si>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</si>
  <si>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</si>
  <si>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</si>
  <si>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</si>
  <si>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</si>
  <si>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</si>
  <si>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</si>
  <si>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</si>
  <si>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</si>
  <si>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</si>
  <si>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</si>
  <si>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</si>
  <si>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</si>
  <si>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</si>
  <si>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</si>
  <si>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</si>
  <si>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</si>
  <si>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</si>
  <si>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</si>
  <si>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</si>
  <si>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</si>
  <si>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</si>
  <si>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</si>
  <si>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</si>
  <si>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</si>
  <si>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</si>
  <si>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</si>
  <si>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</si>
  <si>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</si>
  <si>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</si>
  <si>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</si>
  <si>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</si>
  <si>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</si>
  <si>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</si>
  <si>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</si>
  <si>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</si>
  <si>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</si>
  <si>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</si>
  <si>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</si>
  <si>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</si>
  <si>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</si>
  <si>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</si>
  <si>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</si>
  <si>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</si>
  <si>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</si>
  <si>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</si>
  <si>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</si>
  <si>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</si>
  <si>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</si>
  <si>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</si>
  <si>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</si>
  <si>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</si>
  <si>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</si>
  <si>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</si>
  <si>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</si>
  <si>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</si>
  <si>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</si>
  <si>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</si>
  <si>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</si>
  <si>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</si>
  <si>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</si>
  <si>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</si>
  <si>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</si>
  <si>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</si>
  <si>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</si>
  <si>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</si>
  <si>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</si>
  <si>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</si>
  <si>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</si>
  <si>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</si>
  <si>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</si>
  <si>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</si>
  <si>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</si>
  <si>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</si>
  <si>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</si>
  <si>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</si>
  <si>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</si>
  <si>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</si>
  <si>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</si>
  <si>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</si>
  <si>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</si>
  <si>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</si>
  <si>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</si>
  <si>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</si>
  <si>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</si>
  <si>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</si>
  <si>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</si>
  <si>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</si>
  <si>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</si>
  <si>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</si>
  <si>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</si>
  <si>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</si>
  <si>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</si>
  <si>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</si>
  <si>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</si>
  <si>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</si>
  <si>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</si>
  <si>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</si>
  <si>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</si>
  <si>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</si>
  <si>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</si>
  <si>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</si>
  <si>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</si>
  <si>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</si>
  <si>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</si>
  <si>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</si>
  <si>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</si>
  <si>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</si>
  <si>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</si>
  <si>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</si>
  <si>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</si>
  <si>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</si>
  <si>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</si>
  <si>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</si>
  <si>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</si>
  <si>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</si>
  <si>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</si>
  <si>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</si>
  <si>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</si>
  <si>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</si>
  <si>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</si>
  <si>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</si>
  <si>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</si>
  <si>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</si>
  <si>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</si>
  <si>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</si>
  <si>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</si>
  <si>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</si>
  <si>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</si>
  <si>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</si>
  <si>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</si>
  <si>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</si>
  <si>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</si>
  <si>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</si>
  <si>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</si>
  <si>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</si>
  <si>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</si>
  <si>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</si>
  <si>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</si>
  <si>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</si>
  <si>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</si>
  <si>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</si>
  <si>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</si>
  <si>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</si>
  <si>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</si>
  <si>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</si>
  <si>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</si>
  <si>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</si>
  <si>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</si>
  <si>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</si>
  <si>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</si>
  <si>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</si>
  <si>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</si>
  <si>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</si>
  <si>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</si>
  <si>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</si>
  <si>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</si>
  <si>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</si>
  <si>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</si>
  <si>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</si>
  <si>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</si>
  <si>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</si>
  <si>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</si>
  <si>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</si>
  <si>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</si>
  <si>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</si>
  <si>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</si>
  <si>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</si>
  <si>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</si>
  <si>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</si>
  <si>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</si>
  <si>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</si>
  <si>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</si>
  <si>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</si>
  <si>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</si>
  <si>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</si>
  <si>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</si>
  <si>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</si>
  <si>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</si>
  <si>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</si>
  <si>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</si>
  <si>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</si>
  <si>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</si>
  <si>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</si>
  <si>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</si>
  <si>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</si>
  <si>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</si>
  <si>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</si>
  <si>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</si>
  <si>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</si>
  <si>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</si>
  <si>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</si>
  <si>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</si>
  <si>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</si>
  <si>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</si>
  <si>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</si>
  <si>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</si>
  <si>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</si>
  <si>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</si>
  <si>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</si>
  <si>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</si>
  <si>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</si>
  <si>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</si>
  <si>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</si>
  <si>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</si>
  <si>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</si>
  <si>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</si>
  <si>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</si>
  <si>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</si>
  <si>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</si>
  <si>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</si>
  <si>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</si>
  <si>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</si>
  <si>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</si>
  <si>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</si>
  <si>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</si>
  <si>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</si>
  <si>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</si>
  <si>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</si>
  <si>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</si>
  <si>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</si>
  <si>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</si>
  <si>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</si>
  <si>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</si>
  <si>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</si>
  <si>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</si>
  <si>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</si>
  <si>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</si>
  <si>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</si>
  <si>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</si>
  <si>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</si>
  <si>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</si>
  <si>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</si>
  <si>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</si>
  <si>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</si>
  <si>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</si>
  <si>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</si>
  <si>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</si>
  <si>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</si>
  <si>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</si>
  <si>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</si>
  <si>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</si>
  <si>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</si>
  <si>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</si>
  <si>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</si>
  <si>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</si>
  <si>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</si>
  <si>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</si>
  <si>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</si>
  <si>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</si>
  <si>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</si>
  <si>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</si>
  <si>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</si>
  <si>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</si>
  <si>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</si>
  <si>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</si>
  <si>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</si>
  <si>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</si>
  <si>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</si>
  <si>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</si>
  <si>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</si>
  <si>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</si>
  <si>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</si>
  <si>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</si>
  <si>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</si>
  <si>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</si>
  <si>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</si>
  <si>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</si>
  <si>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</si>
  <si>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</si>
  <si>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</si>
  <si>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</si>
  <si>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</si>
  <si>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</si>
  <si>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</si>
  <si>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</si>
  <si>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</si>
  <si>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</si>
  <si>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</si>
  <si>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</si>
  <si>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</si>
  <si>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</si>
  <si>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</si>
  <si>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</si>
  <si>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</si>
  <si>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</si>
  <si>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</si>
  <si>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</si>
  <si>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</si>
  <si>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</si>
  <si>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</si>
  <si>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</si>
  <si>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</si>
  <si>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</si>
  <si>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</si>
  <si>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</si>
  <si>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</si>
  <si>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</si>
  <si>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</si>
  <si>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</si>
  <si>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</si>
  <si>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</si>
  <si>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</si>
  <si>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</si>
  <si>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</si>
  <si>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</si>
  <si>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</si>
  <si>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</si>
  <si>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</si>
  <si>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</si>
  <si>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</si>
  <si>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</si>
  <si>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</si>
  <si>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</si>
  <si>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</si>
  <si>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</si>
  <si>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</si>
  <si>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</si>
  <si>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</si>
  <si>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</si>
  <si>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</si>
  <si>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</si>
  <si>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</si>
  <si>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</si>
  <si>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</si>
  <si>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</si>
  <si>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</si>
  <si>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</si>
  <si>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</si>
  <si>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</si>
  <si>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</si>
  <si>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</si>
  <si>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</si>
  <si>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</si>
  <si>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</si>
  <si>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</si>
  <si>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</si>
  <si>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</si>
  <si>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</si>
  <si>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</si>
  <si>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</si>
  <si>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</si>
  <si>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</si>
  <si>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</si>
  <si>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</si>
  <si>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</si>
  <si>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</si>
  <si>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</si>
  <si>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</si>
  <si>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</si>
  <si>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</si>
  <si>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</si>
  <si>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</si>
  <si>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</si>
  <si>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</si>
  <si>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</si>
  <si>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</si>
  <si>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</si>
  <si>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</si>
  <si>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</si>
  <si>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</si>
  <si>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</si>
  <si>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</si>
  <si>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</si>
  <si>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</si>
  <si>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</si>
  <si>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</si>
  <si>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</si>
  <si>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</si>
  <si>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</si>
  <si>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</si>
  <si>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</si>
  <si>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</si>
  <si>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</si>
  <si>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</si>
  <si>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</si>
  <si>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</si>
  <si>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</si>
  <si>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</si>
  <si>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</si>
  <si>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</si>
  <si>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</si>
  <si>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</si>
  <si>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</si>
  <si>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</si>
  <si>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</si>
  <si>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</si>
  <si>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</si>
  <si>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</si>
  <si>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</si>
  <si>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</si>
  <si>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</si>
  <si>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</si>
  <si>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</si>
  <si>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</si>
  <si>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</si>
  <si>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</si>
  <si>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</si>
  <si>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</si>
  <si>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</si>
  <si>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</si>
  <si>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</si>
  <si>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</si>
  <si>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</si>
  <si>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</si>
  <si>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</si>
  <si>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</si>
  <si>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</si>
  <si>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</si>
  <si>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</si>
  <si>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</si>
  <si>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</si>
  <si>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</si>
  <si>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</si>
  <si>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</si>
  <si>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</si>
  <si>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</si>
  <si>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</si>
  <si>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</si>
  <si>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</si>
  <si>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</si>
  <si>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</si>
  <si>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</si>
  <si>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</si>
  <si>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</si>
  <si>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</si>
  <si>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</si>
  <si>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</si>
  <si>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</si>
  <si>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</si>
  <si>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</si>
  <si>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</si>
  <si>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</si>
  <si>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</si>
  <si>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</si>
  <si>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</si>
  <si>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</si>
  <si>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</si>
  <si>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</si>
  <si>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</si>
  <si>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</si>
  <si>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</si>
  <si>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</si>
  <si>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</si>
  <si>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</si>
  <si>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</si>
  <si>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</si>
  <si>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</si>
  <si>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</si>
  <si>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</si>
  <si>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</si>
  <si>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</si>
  <si>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</si>
  <si>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</si>
  <si>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</si>
  <si>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</si>
  <si>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</si>
  <si>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</si>
  <si>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</si>
  <si>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</si>
  <si>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</si>
  <si>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</si>
  <si>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</si>
  <si>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</si>
  <si>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</si>
  <si>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</si>
  <si>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</si>
  <si>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</si>
  <si>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</si>
  <si>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</si>
  <si>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</si>
  <si>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</si>
  <si>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</si>
  <si>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</si>
  <si>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</si>
  <si>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</si>
  <si>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</si>
  <si>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</si>
  <si>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</si>
  <si>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</si>
  <si>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</si>
  <si>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</si>
  <si>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</si>
  <si>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</si>
  <si>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</si>
  <si>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</si>
  <si>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</si>
  <si>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</si>
  <si>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</si>
  <si>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</si>
  <si>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</si>
  <si>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</si>
  <si>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</si>
  <si>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</si>
  <si>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</si>
  <si>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</si>
  <si>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</si>
  <si>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</si>
  <si>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</si>
  <si>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</si>
  <si>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</si>
  <si>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</si>
  <si>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</si>
  <si>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</si>
  <si>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</si>
  <si>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</si>
  <si>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</si>
  <si>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</si>
  <si>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</si>
  <si>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</si>
  <si>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</si>
  <si>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</si>
  <si>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</si>
  <si>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</si>
  <si>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</si>
  <si>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</si>
  <si>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</si>
  <si>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</si>
  <si>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</si>
  <si>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</si>
  <si>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</si>
  <si>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</si>
  <si>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</si>
  <si>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</si>
  <si>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</si>
  <si>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</si>
  <si>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</si>
  <si>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</si>
  <si>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</si>
  <si>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</si>
  <si>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</si>
  <si>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</si>
  <si>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</si>
  <si>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</si>
  <si>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</si>
  <si>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</si>
  <si>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</si>
  <si>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</si>
  <si>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</si>
  <si>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</si>
  <si>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</si>
  <si>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</si>
  <si>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</si>
  <si>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</si>
  <si>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</si>
  <si>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</si>
  <si>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</si>
  <si>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</si>
  <si>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</si>
  <si>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</si>
  <si>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</si>
  <si>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</si>
  <si>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</si>
  <si>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</si>
  <si>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</si>
  <si>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</si>
  <si>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</si>
  <si>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</si>
  <si>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</si>
  <si>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</si>
  <si>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</si>
  <si>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</si>
  <si>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</si>
  <si>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</si>
  <si>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</si>
  <si>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</si>
  <si>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</si>
  <si>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</si>
  <si>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</si>
  <si>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</si>
  <si>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</si>
  <si>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</si>
  <si>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</si>
  <si>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</si>
  <si>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</si>
  <si>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</si>
  <si>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</si>
  <si>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</si>
  <si>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</si>
  <si>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</si>
  <si>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</si>
  <si>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</si>
  <si>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</si>
  <si>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</si>
  <si>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</si>
  <si>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</si>
  <si>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</si>
  <si>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</si>
  <si>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</si>
  <si>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</si>
  <si>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</si>
  <si>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</si>
  <si>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</si>
  <si>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</si>
  <si>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</si>
  <si>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</si>
  <si>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</si>
  <si>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</si>
  <si>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</si>
  <si>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</si>
  <si>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</si>
  <si>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</si>
  <si>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</si>
  <si>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</si>
  <si>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</si>
  <si>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</si>
  <si>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</si>
  <si>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</si>
  <si>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</si>
  <si>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</si>
  <si>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</si>
  <si>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</si>
  <si>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</si>
  <si>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</si>
  <si>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</si>
  <si>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</si>
  <si>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</si>
  <si>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</si>
  <si>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</si>
  <si>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</si>
  <si>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</si>
  <si>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</si>
  <si>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</si>
  <si>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</si>
  <si>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</si>
  <si>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</si>
  <si>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</si>
  <si>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</si>
  <si>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</si>
  <si>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</si>
  <si>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</si>
  <si>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</si>
  <si>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</si>
  <si>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</si>
  <si>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</si>
  <si>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</si>
  <si>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</si>
  <si>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</si>
  <si>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</si>
  <si>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</si>
  <si>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</si>
  <si>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</si>
  <si>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</si>
  <si>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</si>
  <si>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</si>
  <si>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</si>
  <si>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</si>
  <si>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</si>
  <si>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</si>
  <si>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</si>
  <si>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</si>
  <si>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</si>
  <si>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</si>
  <si>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</si>
  <si>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</si>
  <si>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</si>
  <si>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</si>
  <si>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</si>
  <si>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</si>
  <si>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</si>
  <si>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</si>
  <si>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</si>
  <si>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</si>
  <si>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</si>
  <si>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</si>
  <si>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</si>
  <si>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</si>
  <si>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</si>
  <si>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</si>
  <si>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</si>
  <si>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</si>
  <si>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</si>
  <si>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</si>
  <si>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</si>
  <si>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</si>
  <si>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</si>
  <si>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</si>
  <si>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</si>
  <si>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</si>
  <si>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</si>
  <si>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</si>
  <si>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</si>
  <si>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</si>
  <si>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</si>
  <si>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</si>
  <si>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</si>
  <si>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</si>
  <si>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</si>
  <si>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</si>
  <si>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</si>
  <si>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</si>
  <si>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</si>
  <si>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</si>
  <si>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</si>
  <si>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</si>
  <si>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</si>
  <si>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</si>
  <si>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</si>
  <si>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</si>
  <si>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</si>
  <si>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</si>
  <si>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</si>
  <si>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</si>
  <si>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</si>
  <si>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</si>
  <si>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</si>
  <si>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</si>
  <si>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</si>
  <si>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</si>
  <si>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</si>
  <si>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</si>
  <si>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</si>
  <si>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</si>
  <si>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</si>
  <si>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</si>
  <si>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</si>
  <si>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</si>
  <si>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</si>
  <si>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</si>
  <si>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</si>
  <si>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</si>
  <si>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</si>
  <si>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</si>
  <si>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</si>
  <si>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</si>
  <si>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</si>
  <si>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</si>
  <si>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</si>
  <si>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</si>
  <si>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</si>
  <si>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</si>
  <si>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</si>
  <si>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</si>
  <si>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</si>
  <si>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</si>
  <si>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</si>
  <si>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</si>
  <si>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</si>
  <si>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</si>
  <si>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</si>
  <si>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</si>
  <si>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</si>
  <si>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</si>
  <si>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</si>
  <si>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</si>
  <si>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</si>
  <si>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</si>
  <si>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</si>
  <si>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</si>
  <si>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</si>
  <si>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</si>
  <si>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</si>
  <si>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</si>
  <si>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</si>
  <si>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</si>
  <si>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</si>
  <si>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</si>
  <si>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</si>
  <si>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</si>
  <si>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</si>
  <si>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</si>
  <si>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</si>
  <si>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</si>
  <si>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</si>
  <si>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</si>
  <si>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</si>
  <si>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</si>
  <si>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</si>
  <si>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</si>
  <si>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</si>
  <si>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</si>
  <si>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</si>
  <si>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</si>
  <si>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</si>
  <si>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</si>
  <si>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</si>
  <si>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</si>
  <si>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</si>
  <si>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</si>
  <si>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</si>
  <si>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</si>
  <si>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</si>
  <si>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</si>
  <si>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</si>
  <si>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</si>
  <si>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</si>
  <si>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</si>
  <si>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</si>
  <si>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</si>
  <si>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</si>
  <si>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</si>
  <si>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</si>
  <si>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</si>
  <si>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</si>
  <si>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</si>
  <si>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</si>
  <si>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</si>
  <si>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</si>
  <si>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</si>
  <si>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</si>
  <si>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</si>
  <si>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</si>
  <si>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</si>
  <si>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</si>
  <si>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</si>
  <si>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</si>
  <si>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</si>
  <si>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</si>
  <si>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</si>
  <si>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</si>
  <si>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</si>
  <si>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</si>
  <si>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</si>
  <si>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</si>
  <si>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</si>
  <si>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</si>
  <si>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</si>
  <si>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</si>
  <si>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</si>
  <si>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</si>
  <si>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</si>
  <si>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</si>
  <si>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</si>
  <si>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</si>
  <si>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</si>
  <si>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</si>
  <si>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</si>
  <si>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</si>
  <si>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</si>
  <si>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</si>
  <si>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</si>
  <si>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</si>
  <si>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</si>
  <si>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</si>
  <si>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</si>
  <si>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</si>
  <si>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</si>
  <si>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</si>
  <si>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</si>
  <si>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</si>
  <si>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</si>
  <si>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</si>
  <si>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</si>
  <si>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</si>
  <si>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</si>
  <si>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</si>
  <si>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</si>
  <si>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</si>
  <si>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</si>
  <si>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</si>
  <si>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</si>
  <si>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</si>
  <si>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</si>
  <si>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</si>
  <si>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</si>
  <si>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</si>
  <si>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</si>
  <si>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</si>
  <si>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</si>
  <si>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</si>
  <si>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</si>
  <si>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</si>
  <si>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</si>
  <si>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</si>
  <si>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</si>
  <si>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</si>
  <si>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</si>
  <si>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</si>
  <si>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</si>
  <si>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</si>
  <si>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</si>
  <si>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</si>
  <si>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</si>
  <si>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</si>
  <si>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</si>
  <si>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</si>
  <si>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</si>
  <si>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</si>
  <si>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</si>
  <si>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</si>
  <si>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</si>
  <si>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</si>
  <si>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</si>
  <si>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</si>
  <si>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</si>
  <si>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</si>
  <si>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</si>
  <si>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</si>
  <si>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</si>
  <si>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</si>
  <si>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</si>
  <si>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</si>
  <si>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</si>
  <si>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</si>
  <si>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</si>
  <si>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</si>
  <si>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</si>
  <si>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</si>
  <si>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</si>
  <si>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</si>
  <si>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</si>
  <si>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</si>
  <si>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</si>
  <si>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</si>
  <si>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</si>
  <si>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</si>
  <si>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</si>
  <si>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</si>
  <si>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</si>
  <si>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</si>
  <si>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</si>
  <si>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</si>
  <si>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</si>
  <si>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</si>
  <si>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</si>
  <si>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</si>
  <si>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</si>
  <si>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</si>
  <si>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</si>
  <si>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</si>
  <si>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</si>
  <si>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</si>
  <si>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</si>
  <si>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</si>
  <si>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</si>
  <si>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</si>
  <si>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</si>
  <si>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</si>
  <si>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</si>
  <si>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</si>
  <si>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</si>
  <si>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</si>
  <si>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</si>
  <si>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</si>
  <si>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</si>
  <si>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</si>
  <si>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</si>
  <si>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</si>
  <si>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</si>
  <si>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</si>
  <si>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</si>
  <si>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</si>
  <si>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</si>
  <si>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</si>
  <si>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</si>
  <si>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</si>
  <si>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</si>
  <si>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</si>
  <si>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</si>
  <si>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</si>
  <si>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</si>
  <si>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</si>
  <si>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</si>
  <si>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</si>
  <si>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</si>
  <si>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</si>
  <si>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</si>
  <si>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</si>
  <si>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</si>
  <si>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</si>
  <si>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</si>
  <si>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</si>
  <si>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</si>
  <si>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</si>
  <si>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</si>
  <si>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</si>
  <si>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</si>
  <si>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</si>
  <si>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</si>
  <si>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</si>
  <si>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</si>
  <si>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</si>
  <si>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</si>
  <si>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</si>
  <si>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</si>
  <si>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</si>
  <si>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</si>
  <si>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</si>
  <si>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</si>
  <si>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</si>
  <si>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</si>
  <si>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</si>
  <si>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</si>
  <si>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</si>
  <si>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</si>
  <si>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</si>
  <si>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</si>
  <si>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</si>
  <si>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</si>
  <si>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</si>
  <si>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</si>
  <si>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</si>
  <si>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</si>
  <si>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</si>
  <si>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</si>
  <si>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</si>
  <si>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</si>
  <si>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</si>
  <si>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</si>
  <si>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</si>
  <si>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</si>
  <si>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</si>
  <si>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</si>
  <si>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</si>
  <si>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</si>
  <si>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</si>
  <si>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</si>
  <si>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</si>
  <si>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</si>
  <si>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</si>
  <si>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</si>
  <si>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</si>
  <si>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</si>
  <si>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</si>
  <si>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</si>
  <si>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</si>
  <si>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</si>
  <si>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</si>
  <si>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</si>
  <si>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</si>
  <si>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</si>
  <si>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</si>
  <si>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</si>
  <si>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</si>
  <si>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</si>
  <si>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</si>
  <si>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</si>
  <si>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</si>
  <si>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</si>
  <si>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</si>
  <si>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</si>
  <si>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</si>
  <si>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</si>
  <si>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</si>
  <si>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</si>
  <si>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</si>
  <si>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</si>
  <si>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</si>
  <si>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</si>
  <si>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</si>
  <si>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</si>
  <si>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</si>
  <si>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</si>
  <si>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</si>
  <si>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</si>
  <si>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</si>
  <si>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</si>
  <si>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</si>
  <si>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</si>
  <si>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</si>
  <si>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</si>
  <si>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</si>
  <si>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</si>
  <si>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</si>
  <si>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</si>
  <si>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</si>
  <si>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</si>
  <si>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</si>
  <si>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</si>
  <si>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</si>
  <si>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</si>
  <si>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</si>
  <si>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</si>
  <si>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</si>
  <si>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</si>
  <si>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</si>
  <si>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</si>
  <si>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</si>
  <si>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</si>
  <si>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</si>
  <si>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</si>
  <si>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</si>
  <si>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</si>
  <si>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</si>
  <si>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</si>
  <si>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</si>
  <si>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</si>
  <si>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</si>
  <si>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</si>
  <si>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</si>
  <si>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</si>
  <si>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</si>
  <si>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</si>
  <si>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</si>
  <si>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</si>
  <si>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</si>
  <si>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</si>
  <si>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</si>
  <si>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</si>
  <si>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</si>
  <si>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</si>
  <si>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</si>
  <si>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</si>
  <si>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</si>
  <si>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</si>
  <si>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</si>
  <si>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</si>
  <si>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</si>
  <si>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</si>
  <si>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</si>
  <si>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</si>
  <si>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</si>
  <si>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</si>
  <si>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</si>
  <si>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</si>
  <si>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</si>
  <si>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</si>
  <si>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</si>
  <si>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</si>
  <si>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</si>
  <si>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</si>
  <si>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</si>
  <si>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</si>
  <si>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</si>
  <si>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</si>
  <si>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</si>
  <si>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</si>
  <si>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</si>
  <si>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</si>
  <si>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</si>
  <si>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</si>
  <si>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</si>
  <si>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</si>
  <si>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</si>
  <si>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</si>
  <si>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</si>
  <si>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</si>
  <si>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</si>
  <si>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</si>
  <si>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</si>
  <si>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</si>
  <si>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</si>
  <si>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</si>
  <si>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</si>
  <si>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</si>
  <si>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</si>
  <si>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</si>
  <si>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</si>
  <si>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</si>
  <si>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</si>
  <si>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</si>
  <si>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</si>
  <si>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</si>
  <si>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</si>
  <si>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</si>
  <si>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</si>
  <si>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</si>
  <si>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</si>
  <si>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</si>
  <si>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</si>
  <si>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</si>
  <si>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</si>
  <si>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</si>
  <si>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</si>
  <si>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</si>
  <si>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</si>
  <si>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</si>
  <si>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</si>
  <si>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</si>
  <si>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</si>
  <si>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</si>
  <si>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</si>
  <si>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</si>
  <si>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</si>
  <si>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</si>
  <si>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</si>
  <si>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</si>
  <si>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</si>
  <si>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</si>
  <si>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</si>
  <si>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</si>
  <si>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</si>
  <si>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</si>
  <si>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</si>
  <si>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</si>
  <si>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</si>
  <si>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</si>
  <si>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</si>
  <si>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</si>
  <si>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</si>
  <si>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</si>
  <si>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</si>
  <si>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</si>
  <si>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</si>
  <si>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</si>
  <si>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</si>
  <si>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</si>
  <si>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</si>
  <si>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</si>
  <si>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</si>
  <si>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</si>
  <si>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</si>
  <si>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</si>
  <si>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</si>
  <si>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</si>
  <si>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</si>
  <si>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</si>
  <si>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</si>
  <si>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</si>
  <si>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</si>
  <si>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</si>
  <si>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</si>
  <si>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</si>
  <si>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</si>
  <si>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</si>
  <si>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</si>
  <si>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</si>
  <si>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</si>
  <si>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</si>
  <si>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</si>
  <si>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</si>
  <si>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</si>
  <si>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</si>
  <si>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</si>
  <si>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</si>
  <si>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</si>
  <si>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</si>
  <si>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</si>
  <si>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</si>
  <si>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</si>
  <si>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</si>
  <si>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</si>
  <si>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</si>
  <si>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</si>
  <si>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</si>
  <si>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</si>
  <si>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</si>
  <si>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</si>
  <si>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</si>
  <si>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</si>
  <si>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</si>
  <si>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</si>
  <si>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</si>
  <si>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</si>
  <si>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</si>
  <si>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</si>
  <si>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</si>
  <si>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</si>
  <si>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</si>
  <si>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</si>
  <si>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</si>
  <si>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</si>
  <si>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</si>
  <si>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</si>
  <si>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</si>
  <si>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</si>
  <si>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</si>
  <si>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</si>
  <si>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</si>
  <si>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</si>
  <si>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</si>
  <si>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</si>
  <si>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</si>
  <si>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</si>
  <si>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</si>
  <si>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</si>
  <si>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</si>
  <si>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</si>
  <si>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</si>
  <si>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</si>
  <si>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</si>
  <si>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</si>
  <si>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</si>
  <si>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</si>
  <si>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</si>
  <si>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</si>
  <si>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</si>
  <si>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</si>
  <si>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</si>
  <si>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</si>
  <si>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</si>
  <si>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</si>
  <si>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</si>
  <si>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</si>
  <si>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</si>
  <si>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</si>
  <si>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</si>
  <si>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</si>
  <si>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</si>
  <si>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</si>
  <si>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</si>
  <si>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</si>
  <si>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</si>
  <si>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</si>
  <si>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</si>
  <si>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</si>
  <si>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</si>
  <si>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</si>
  <si>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</si>
  <si>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</si>
  <si>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</si>
  <si>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</si>
  <si>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</si>
  <si>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</si>
  <si>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</si>
  <si>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</si>
  <si>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</si>
  <si>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</si>
  <si>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</si>
  <si>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</si>
  <si>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</si>
  <si>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</si>
  <si>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</si>
  <si>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</si>
  <si>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</si>
  <si>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</si>
  <si>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</si>
  <si>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</si>
  <si>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</si>
  <si>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</si>
  <si>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</si>
  <si>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</si>
  <si>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</si>
  <si>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</si>
  <si>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</si>
  <si>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</si>
  <si>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</si>
  <si>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</si>
  <si>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</si>
  <si>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</si>
  <si>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</si>
  <si>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</si>
  <si>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</si>
  <si>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</si>
  <si>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</si>
  <si>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</si>
  <si>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</si>
  <si>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</si>
  <si>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</si>
  <si>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</si>
  <si>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</si>
  <si>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</si>
  <si>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</si>
  <si>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</si>
  <si>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</si>
  <si>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</si>
  <si>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</si>
  <si>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</si>
  <si>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</si>
  <si>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</si>
  <si>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</si>
  <si>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</si>
  <si>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</si>
  <si>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</si>
  <si>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</si>
  <si>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</si>
  <si>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</si>
  <si>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</si>
  <si>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</si>
  <si>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</si>
  <si>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</si>
  <si>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</si>
  <si>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</si>
  <si>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</si>
  <si>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</si>
  <si>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</si>
  <si>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</si>
  <si>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</si>
  <si>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</si>
  <si>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</si>
  <si>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</si>
  <si>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</si>
  <si>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</si>
  <si>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</si>
  <si>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</si>
  <si>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</si>
  <si>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</si>
  <si>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</si>
  <si>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</si>
  <si>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</si>
  <si>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CA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</si>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</sst>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363334</v>
      </c>
      <c r="D6" s="9" t="str">
        <f>IF($B6="N/A","N/A",IF(C6&lt;0,"No","Yes"))</f>
        <v>N/A</v>
      </c>
      <c r="E6" s="36">
        <v>476507</v>
      </c>
      <c r="F6" s="9" t="str">
        <f>IF($B6="N/A","N/A",IF(E6&lt;0,"No","Yes"))</f>
        <v>N/A</v>
      </c>
      <c r="G6" s="36">
        <v>598250</v>
      </c>
      <c r="H6" s="9" t="str">
        <f>IF($B6="N/A","N/A",IF(G6&lt;0,"No","Yes"))</f>
        <v>N/A</v>
      </c>
      <c r="I6" s="10">
        <v>31.15</v>
      </c>
      <c r="J6" s="10">
        <v>25.55</v>
      </c>
      <c r="K6" s="9" t="str">
        <f t="shared" ref="K6:K11" si="0">IF(J6="Div by 0", "N/A", IF(J6="N/A","N/A", IF(J6&gt;30, "No", IF(J6&lt;-30, "No", "Yes"))))</f>
        <v>Yes</v>
      </c>
    </row>
    <row r="7" spans="1:11" x14ac:dyDescent="0.2">
      <c r="A7" s="86" t="s">
        <v>445</v>
      </c>
      <c r="B7" s="105" t="s">
        <v>213</v>
      </c>
      <c r="C7" s="9">
        <v>65.396026796000001</v>
      </c>
      <c r="D7" s="9" t="str">
        <f t="shared" ref="D7:D11" si="1">IF($B7="N/A","N/A",IF(C7&lt;0,"No","Yes"))</f>
        <v>N/A</v>
      </c>
      <c r="E7" s="9">
        <v>63.413549013999997</v>
      </c>
      <c r="F7" s="9" t="str">
        <f t="shared" ref="F7:F11" si="2">IF($B7="N/A","N/A",IF(E7&lt;0,"No","Yes"))</f>
        <v>N/A</v>
      </c>
      <c r="G7" s="9">
        <v>62.805014626000002</v>
      </c>
      <c r="H7" s="9" t="str">
        <f t="shared" ref="H7:H11" si="3">IF($B7="N/A","N/A",IF(G7&lt;0,"No","Yes"))</f>
        <v>N/A</v>
      </c>
      <c r="I7" s="10">
        <v>-3.03</v>
      </c>
      <c r="J7" s="10">
        <v>-0.96</v>
      </c>
      <c r="K7" s="9" t="str">
        <f t="shared" si="0"/>
        <v>Yes</v>
      </c>
    </row>
    <row r="8" spans="1:11" x14ac:dyDescent="0.2">
      <c r="A8" s="86" t="s">
        <v>446</v>
      </c>
      <c r="B8" s="105" t="s">
        <v>213</v>
      </c>
      <c r="C8" s="9">
        <v>32.392784599999999</v>
      </c>
      <c r="D8" s="9" t="str">
        <f t="shared" si="1"/>
        <v>N/A</v>
      </c>
      <c r="E8" s="9">
        <v>32.708858421999999</v>
      </c>
      <c r="F8" s="9" t="str">
        <f t="shared" si="2"/>
        <v>N/A</v>
      </c>
      <c r="G8" s="9">
        <v>33.015628917999997</v>
      </c>
      <c r="H8" s="9" t="str">
        <f t="shared" si="3"/>
        <v>N/A</v>
      </c>
      <c r="I8" s="10">
        <v>0.9758</v>
      </c>
      <c r="J8" s="10">
        <v>0.93789999999999996</v>
      </c>
      <c r="K8" s="9" t="str">
        <f t="shared" si="0"/>
        <v>Yes</v>
      </c>
    </row>
    <row r="9" spans="1:11" x14ac:dyDescent="0.2">
      <c r="A9" s="86" t="s">
        <v>447</v>
      </c>
      <c r="B9" s="105" t="s">
        <v>213</v>
      </c>
      <c r="C9" s="9">
        <v>0.55045770559999996</v>
      </c>
      <c r="D9" s="9" t="str">
        <f t="shared" si="1"/>
        <v>N/A</v>
      </c>
      <c r="E9" s="9">
        <v>1.6201231041999999</v>
      </c>
      <c r="F9" s="9" t="str">
        <f t="shared" si="2"/>
        <v>N/A</v>
      </c>
      <c r="G9" s="9">
        <v>1.9968240702</v>
      </c>
      <c r="H9" s="9" t="str">
        <f t="shared" si="3"/>
        <v>N/A</v>
      </c>
      <c r="I9" s="10">
        <v>194.3</v>
      </c>
      <c r="J9" s="10">
        <v>23.25</v>
      </c>
      <c r="K9" s="9" t="str">
        <f t="shared" si="0"/>
        <v>Yes</v>
      </c>
    </row>
    <row r="10" spans="1:11" x14ac:dyDescent="0.2">
      <c r="A10" s="86" t="s">
        <v>448</v>
      </c>
      <c r="B10" s="105" t="s">
        <v>213</v>
      </c>
      <c r="C10" s="9">
        <v>1.0488971579999999</v>
      </c>
      <c r="D10" s="9" t="str">
        <f t="shared" si="1"/>
        <v>N/A</v>
      </c>
      <c r="E10" s="9">
        <v>1.5792003055999999</v>
      </c>
      <c r="F10" s="9" t="str">
        <f t="shared" si="2"/>
        <v>N/A</v>
      </c>
      <c r="G10" s="9">
        <v>2.0854157960999999</v>
      </c>
      <c r="H10" s="9" t="str">
        <f t="shared" si="3"/>
        <v>N/A</v>
      </c>
      <c r="I10" s="10">
        <v>50.56</v>
      </c>
      <c r="J10" s="10">
        <v>32.06</v>
      </c>
      <c r="K10" s="9" t="str">
        <f t="shared" si="0"/>
        <v>No</v>
      </c>
    </row>
    <row r="11" spans="1:11" x14ac:dyDescent="0.2">
      <c r="A11" s="86" t="s">
        <v>204</v>
      </c>
      <c r="B11" s="105" t="s">
        <v>213</v>
      </c>
      <c r="C11" s="9">
        <v>0</v>
      </c>
      <c r="D11" s="9" t="str">
        <f t="shared" si="1"/>
        <v>N/A</v>
      </c>
      <c r="E11" s="9">
        <v>0</v>
      </c>
      <c r="F11" s="9" t="str">
        <f t="shared" si="2"/>
        <v>N/A</v>
      </c>
      <c r="G11" s="9">
        <v>90.770748014999995</v>
      </c>
      <c r="H11" s="9" t="str">
        <f t="shared" si="3"/>
        <v>N/A</v>
      </c>
      <c r="I11" s="10" t="s">
        <v>1747</v>
      </c>
      <c r="J11" s="10" t="s">
        <v>1747</v>
      </c>
      <c r="K11" s="9" t="str">
        <f t="shared" si="0"/>
        <v>N/A</v>
      </c>
    </row>
    <row r="12" spans="1:11" x14ac:dyDescent="0.2">
      <c r="A12" s="86" t="s">
        <v>655</v>
      </c>
      <c r="B12" s="105" t="s">
        <v>213</v>
      </c>
      <c r="C12" s="9">
        <v>86.34892413</v>
      </c>
      <c r="D12" s="9" t="str">
        <f t="shared" ref="D12:D23" si="4">IF($B12="N/A","N/A",IF(C12&lt;0,"No","Yes"))</f>
        <v>N/A</v>
      </c>
      <c r="E12" s="9">
        <v>81.193140919000001</v>
      </c>
      <c r="F12" s="9" t="str">
        <f t="shared" ref="F12:F23" si="5">IF($B12="N/A","N/A",IF(E12&lt;0,"No","Yes"))</f>
        <v>N/A</v>
      </c>
      <c r="G12" s="9">
        <v>83.662181361999998</v>
      </c>
      <c r="H12" s="9" t="str">
        <f t="shared" ref="H12:H23" si="6">IF($B12="N/A","N/A",IF(G12&lt;0,"No","Yes"))</f>
        <v>N/A</v>
      </c>
      <c r="I12" s="10">
        <v>-5.97</v>
      </c>
      <c r="J12" s="10">
        <v>3.0409999999999999</v>
      </c>
      <c r="K12" s="9" t="str">
        <f t="shared" ref="K12:K23" si="7">IF(J12="Div by 0", "N/A", IF(J12="N/A","N/A", IF(J12&gt;30, "No", IF(J12&lt;-30, "No", "Yes"))))</f>
        <v>Yes</v>
      </c>
    </row>
    <row r="13" spans="1:11" x14ac:dyDescent="0.2">
      <c r="A13" s="86" t="s">
        <v>654</v>
      </c>
      <c r="B13" s="105" t="s">
        <v>213</v>
      </c>
      <c r="C13" s="9">
        <v>66.067859818000002</v>
      </c>
      <c r="D13" s="9" t="str">
        <f t="shared" si="4"/>
        <v>N/A</v>
      </c>
      <c r="E13" s="9">
        <v>62.089839257000001</v>
      </c>
      <c r="F13" s="9" t="str">
        <f t="shared" si="5"/>
        <v>N/A</v>
      </c>
      <c r="G13" s="9">
        <v>56.318867392999998</v>
      </c>
      <c r="H13" s="9" t="str">
        <f t="shared" si="6"/>
        <v>N/A</v>
      </c>
      <c r="I13" s="10">
        <v>-6.02</v>
      </c>
      <c r="J13" s="10">
        <v>-9.2899999999999991</v>
      </c>
      <c r="K13" s="9" t="str">
        <f t="shared" si="7"/>
        <v>Yes</v>
      </c>
    </row>
    <row r="14" spans="1:11" x14ac:dyDescent="0.2">
      <c r="A14" s="86" t="s">
        <v>855</v>
      </c>
      <c r="B14" s="105" t="s">
        <v>213</v>
      </c>
      <c r="C14" s="10">
        <v>10.049518039000001</v>
      </c>
      <c r="D14" s="9" t="str">
        <f t="shared" si="4"/>
        <v>N/A</v>
      </c>
      <c r="E14" s="10">
        <v>9.7850470402000003</v>
      </c>
      <c r="F14" s="9" t="str">
        <f t="shared" si="5"/>
        <v>N/A</v>
      </c>
      <c r="G14" s="10">
        <v>10.084039009</v>
      </c>
      <c r="H14" s="9" t="str">
        <f t="shared" si="6"/>
        <v>N/A</v>
      </c>
      <c r="I14" s="10">
        <v>-2.63</v>
      </c>
      <c r="J14" s="10">
        <v>3.056</v>
      </c>
      <c r="K14" s="9" t="str">
        <f t="shared" si="7"/>
        <v>Yes</v>
      </c>
    </row>
    <row r="15" spans="1:11" x14ac:dyDescent="0.2">
      <c r="A15" s="86" t="s">
        <v>656</v>
      </c>
      <c r="B15" s="105" t="s">
        <v>213</v>
      </c>
      <c r="C15" s="9">
        <v>13.65107587</v>
      </c>
      <c r="D15" s="9" t="str">
        <f t="shared" si="4"/>
        <v>N/A</v>
      </c>
      <c r="E15" s="9">
        <v>18.806859080999999</v>
      </c>
      <c r="F15" s="9" t="str">
        <f t="shared" si="5"/>
        <v>N/A</v>
      </c>
      <c r="G15" s="9">
        <v>16.337818638000002</v>
      </c>
      <c r="H15" s="9" t="str">
        <f t="shared" si="6"/>
        <v>N/A</v>
      </c>
      <c r="I15" s="10">
        <v>37.770000000000003</v>
      </c>
      <c r="J15" s="10">
        <v>-13.1</v>
      </c>
      <c r="K15" s="9" t="str">
        <f t="shared" si="7"/>
        <v>Yes</v>
      </c>
    </row>
    <row r="16" spans="1:11" x14ac:dyDescent="0.2">
      <c r="A16" s="86" t="s">
        <v>372</v>
      </c>
      <c r="B16" s="105" t="s">
        <v>213</v>
      </c>
      <c r="C16" s="9">
        <v>60.999213693999998</v>
      </c>
      <c r="D16" s="9" t="str">
        <f t="shared" si="4"/>
        <v>N/A</v>
      </c>
      <c r="E16" s="9">
        <v>45.603463667</v>
      </c>
      <c r="F16" s="9" t="str">
        <f t="shared" si="5"/>
        <v>N/A</v>
      </c>
      <c r="G16" s="9">
        <v>52.483604628999998</v>
      </c>
      <c r="H16" s="9" t="str">
        <f t="shared" si="6"/>
        <v>N/A</v>
      </c>
      <c r="I16" s="10">
        <v>-25.2</v>
      </c>
      <c r="J16" s="10">
        <v>15.09</v>
      </c>
      <c r="K16" s="9" t="str">
        <f t="shared" si="7"/>
        <v>Yes</v>
      </c>
    </row>
    <row r="17" spans="1:11" x14ac:dyDescent="0.2">
      <c r="A17" s="86" t="s">
        <v>856</v>
      </c>
      <c r="B17" s="105" t="s">
        <v>213</v>
      </c>
      <c r="C17" s="10">
        <v>8.1078168898000005</v>
      </c>
      <c r="D17" s="9" t="str">
        <f t="shared" si="4"/>
        <v>N/A</v>
      </c>
      <c r="E17" s="10">
        <v>7.9593324851</v>
      </c>
      <c r="F17" s="9" t="str">
        <f t="shared" si="5"/>
        <v>N/A</v>
      </c>
      <c r="G17" s="10">
        <v>7.5655386174999997</v>
      </c>
      <c r="H17" s="9" t="str">
        <f t="shared" si="6"/>
        <v>N/A</v>
      </c>
      <c r="I17" s="10">
        <v>-1.83</v>
      </c>
      <c r="J17" s="10">
        <v>-4.95</v>
      </c>
      <c r="K17" s="9" t="str">
        <f t="shared" si="7"/>
        <v>Yes</v>
      </c>
    </row>
    <row r="18" spans="1:11" x14ac:dyDescent="0.2">
      <c r="A18" s="86" t="s">
        <v>657</v>
      </c>
      <c r="B18" s="105"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v>0</v>
      </c>
      <c r="D21" s="9" t="str">
        <f t="shared" si="4"/>
        <v>N/A</v>
      </c>
      <c r="E21" s="9">
        <v>0</v>
      </c>
      <c r="F21" s="9" t="str">
        <f t="shared" si="5"/>
        <v>N/A</v>
      </c>
      <c r="G21" s="9">
        <v>0</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v>3.0341228731999998</v>
      </c>
      <c r="D24" s="9" t="str">
        <f>IF($B24="N/A","N/A",IF(C24&lt;0,"No","Yes"))</f>
        <v>N/A</v>
      </c>
      <c r="E24" s="9">
        <v>2.5712109161000001</v>
      </c>
      <c r="F24" s="9" t="str">
        <f>IF($B24="N/A","N/A",IF(E24&lt;0,"No","Yes"))</f>
        <v>N/A</v>
      </c>
      <c r="G24" s="9">
        <v>2.7749268699999998</v>
      </c>
      <c r="H24" s="9" t="str">
        <f>IF($B24="N/A","N/A",IF(G24&lt;0,"No","Yes"))</f>
        <v>N/A</v>
      </c>
      <c r="I24" s="10">
        <v>-15.3</v>
      </c>
      <c r="J24" s="10">
        <v>7.923</v>
      </c>
      <c r="K24" s="9" t="str">
        <f t="shared" ref="K24:K30" si="8">IF(J24="Div by 0", "N/A", IF(J24="N/A","N/A", IF(J24&gt;30, "No", IF(J24&lt;-30, "No", "Yes"))))</f>
        <v>Yes</v>
      </c>
    </row>
    <row r="25" spans="1:11" x14ac:dyDescent="0.2">
      <c r="A25" s="86" t="s">
        <v>159</v>
      </c>
      <c r="B25" s="105" t="s">
        <v>213</v>
      </c>
      <c r="C25" s="9">
        <v>67.693637258999999</v>
      </c>
      <c r="D25" s="9" t="str">
        <f>IF($B25="N/A","N/A",IF(C25&lt;0,"No","Yes"))</f>
        <v>N/A</v>
      </c>
      <c r="E25" s="9">
        <v>73.361986287999997</v>
      </c>
      <c r="F25" s="9" t="str">
        <f>IF($B25="N/A","N/A",IF(E25&lt;0,"No","Yes"))</f>
        <v>N/A</v>
      </c>
      <c r="G25" s="9">
        <v>70.803175929999995</v>
      </c>
      <c r="H25" s="9" t="str">
        <f>IF($B25="N/A","N/A",IF(G25&lt;0,"No","Yes"))</f>
        <v>N/A</v>
      </c>
      <c r="I25" s="10">
        <v>8.3740000000000006</v>
      </c>
      <c r="J25" s="10">
        <v>-3.49</v>
      </c>
      <c r="K25" s="9" t="str">
        <f t="shared" si="8"/>
        <v>Yes</v>
      </c>
    </row>
    <row r="26" spans="1:11" x14ac:dyDescent="0.2">
      <c r="A26" s="86" t="s">
        <v>32</v>
      </c>
      <c r="B26" s="105" t="s">
        <v>213</v>
      </c>
      <c r="C26" s="9">
        <v>98.140003413000002</v>
      </c>
      <c r="D26" s="9" t="str">
        <f>IF($B26="N/A","N/A",IF(C26&lt;0,"No","Yes"))</f>
        <v>N/A</v>
      </c>
      <c r="E26" s="9">
        <v>98.655213879000001</v>
      </c>
      <c r="F26" s="9" t="str">
        <f>IF($B26="N/A","N/A",IF(E26&lt;0,"No","Yes"))</f>
        <v>N/A</v>
      </c>
      <c r="G26" s="9">
        <v>98.859674049000006</v>
      </c>
      <c r="H26" s="9" t="str">
        <f>IF($B26="N/A","N/A",IF(G26&lt;0,"No","Yes"))</f>
        <v>N/A</v>
      </c>
      <c r="I26" s="10">
        <v>0.52500000000000002</v>
      </c>
      <c r="J26" s="10">
        <v>0.2072</v>
      </c>
      <c r="K26" s="9" t="str">
        <f t="shared" si="8"/>
        <v>Yes</v>
      </c>
    </row>
    <row r="27" spans="1:11" x14ac:dyDescent="0.2">
      <c r="A27" s="86" t="s">
        <v>160</v>
      </c>
      <c r="B27" s="105" t="s">
        <v>213</v>
      </c>
      <c r="C27" s="9">
        <v>94.130469485000006</v>
      </c>
      <c r="D27" s="9" t="str">
        <f t="shared" ref="D27:D30" si="9">IF($B27="N/A","N/A",IF(C27&lt;0,"No","Yes"))</f>
        <v>N/A</v>
      </c>
      <c r="E27" s="9">
        <v>82.172350038999994</v>
      </c>
      <c r="F27" s="9" t="str">
        <f t="shared" ref="F27:F30" si="10">IF($B27="N/A","N/A",IF(E27&lt;0,"No","Yes"))</f>
        <v>N/A</v>
      </c>
      <c r="G27" s="9">
        <v>84.352695361000002</v>
      </c>
      <c r="H27" s="9" t="str">
        <f t="shared" ref="H27:H30" si="11">IF($B27="N/A","N/A",IF(G27&lt;0,"No","Yes"))</f>
        <v>N/A</v>
      </c>
      <c r="I27" s="10">
        <v>-12.7</v>
      </c>
      <c r="J27" s="10">
        <v>2.653</v>
      </c>
      <c r="K27" s="9" t="str">
        <f t="shared" si="8"/>
        <v>Yes</v>
      </c>
    </row>
    <row r="28" spans="1:11" x14ac:dyDescent="0.2">
      <c r="A28" s="29" t="s">
        <v>374</v>
      </c>
      <c r="B28" s="105" t="s">
        <v>213</v>
      </c>
      <c r="C28" s="9">
        <v>0.67431068930000004</v>
      </c>
      <c r="D28" s="9" t="str">
        <f t="shared" si="9"/>
        <v>N/A</v>
      </c>
      <c r="E28" s="9">
        <v>0.4837284657</v>
      </c>
      <c r="F28" s="9" t="str">
        <f t="shared" si="10"/>
        <v>N/A</v>
      </c>
      <c r="G28" s="9">
        <v>0.44412870869999999</v>
      </c>
      <c r="H28" s="9" t="str">
        <f t="shared" si="11"/>
        <v>N/A</v>
      </c>
      <c r="I28" s="10">
        <v>-28.3</v>
      </c>
      <c r="J28" s="10">
        <v>-8.19</v>
      </c>
      <c r="K28" s="9" t="str">
        <f t="shared" si="8"/>
        <v>Yes</v>
      </c>
    </row>
    <row r="29" spans="1:11" x14ac:dyDescent="0.2">
      <c r="A29" s="29" t="s">
        <v>376</v>
      </c>
      <c r="B29" s="105" t="s">
        <v>213</v>
      </c>
      <c r="C29" s="9">
        <v>92.659646495999993</v>
      </c>
      <c r="D29" s="9" t="str">
        <f t="shared" si="9"/>
        <v>N/A</v>
      </c>
      <c r="E29" s="9">
        <v>80.962294362999998</v>
      </c>
      <c r="F29" s="9" t="str">
        <f t="shared" si="10"/>
        <v>N/A</v>
      </c>
      <c r="G29" s="9">
        <v>83.066778103000004</v>
      </c>
      <c r="H29" s="9" t="str">
        <f t="shared" si="11"/>
        <v>N/A</v>
      </c>
      <c r="I29" s="10">
        <v>-12.6</v>
      </c>
      <c r="J29" s="10">
        <v>2.5990000000000002</v>
      </c>
      <c r="K29" s="9" t="str">
        <f t="shared" si="8"/>
        <v>Yes</v>
      </c>
    </row>
    <row r="30" spans="1:11" x14ac:dyDescent="0.2">
      <c r="A30" s="29" t="s">
        <v>377</v>
      </c>
      <c r="B30" s="105" t="s">
        <v>213</v>
      </c>
      <c r="C30" s="9">
        <v>0.2510087137</v>
      </c>
      <c r="D30" s="9" t="str">
        <f t="shared" si="9"/>
        <v>N/A</v>
      </c>
      <c r="E30" s="9">
        <v>0.2417593026</v>
      </c>
      <c r="F30" s="9" t="str">
        <f t="shared" si="10"/>
        <v>N/A</v>
      </c>
      <c r="G30" s="9">
        <v>0.25273715000000002</v>
      </c>
      <c r="H30" s="9" t="str">
        <f t="shared" si="11"/>
        <v>N/A</v>
      </c>
      <c r="I30" s="10">
        <v>-3.68</v>
      </c>
      <c r="J30" s="10">
        <v>4.5410000000000004</v>
      </c>
      <c r="K30" s="9" t="str">
        <f t="shared" si="8"/>
        <v>Yes</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300821267</v>
      </c>
      <c r="D7" s="32" t="str">
        <f>IF($B7="N/A","N/A",IF(C7&gt;15,"No",IF(C7&lt;-15,"No","Yes")))</f>
        <v>N/A</v>
      </c>
      <c r="E7" s="31">
        <v>279424729</v>
      </c>
      <c r="F7" s="32" t="str">
        <f>IF($B7="N/A","N/A",IF(E7&gt;15,"No",IF(E7&lt;-15,"No","Yes")))</f>
        <v>N/A</v>
      </c>
      <c r="G7" s="31">
        <v>394891670</v>
      </c>
      <c r="H7" s="32" t="str">
        <f>IF($B7="N/A","N/A",IF(G7&gt;15,"No",IF(G7&lt;-15,"No","Yes")))</f>
        <v>N/A</v>
      </c>
      <c r="I7" s="33">
        <v>-7.11</v>
      </c>
      <c r="J7" s="33">
        <v>41.32</v>
      </c>
      <c r="K7" s="32" t="str">
        <f t="shared" ref="K7:K54" si="0">IF(J7="Div by 0", "N/A", IF(J7="N/A","N/A", IF(J7&gt;30, "No", IF(J7&lt;-30, "No", "Yes"))))</f>
        <v>No</v>
      </c>
    </row>
    <row r="8" spans="1:11" x14ac:dyDescent="0.2">
      <c r="A8" s="89" t="s">
        <v>362</v>
      </c>
      <c r="B8" s="30" t="s">
        <v>213</v>
      </c>
      <c r="C8" s="146">
        <v>42.511076850999999</v>
      </c>
      <c r="D8" s="32" t="str">
        <f>IF($B8="N/A","N/A",IF(C8&gt;15,"No",IF(C8&lt;-15,"No","Yes")))</f>
        <v>N/A</v>
      </c>
      <c r="E8" s="34">
        <v>44.356266691999998</v>
      </c>
      <c r="F8" s="32" t="str">
        <f>IF($B8="N/A","N/A",IF(E8&gt;15,"No",IF(E8&lt;-15,"No","Yes")))</f>
        <v>N/A</v>
      </c>
      <c r="G8" s="34">
        <v>28.270021751000002</v>
      </c>
      <c r="H8" s="32" t="str">
        <f>IF($B8="N/A","N/A",IF(G8&gt;15,"No",IF(G8&lt;-15,"No","Yes")))</f>
        <v>N/A</v>
      </c>
      <c r="I8" s="33">
        <v>4.34</v>
      </c>
      <c r="J8" s="33">
        <v>-36.299999999999997</v>
      </c>
      <c r="K8" s="32" t="str">
        <f t="shared" si="0"/>
        <v>No</v>
      </c>
    </row>
    <row r="9" spans="1:11" x14ac:dyDescent="0.2">
      <c r="A9" s="89" t="s">
        <v>119</v>
      </c>
      <c r="B9" s="35" t="s">
        <v>213</v>
      </c>
      <c r="C9" s="98">
        <v>25.160152989</v>
      </c>
      <c r="D9" s="9" t="str">
        <f>IF($B9="N/A","N/A",IF(C9&gt;15,"No",IF(C9&lt;-15,"No","Yes")))</f>
        <v>N/A</v>
      </c>
      <c r="E9" s="9">
        <v>32.027055128999997</v>
      </c>
      <c r="F9" s="9" t="str">
        <f>IF($B9="N/A","N/A",IF(E9&gt;15,"No",IF(E9&lt;-15,"No","Yes")))</f>
        <v>N/A</v>
      </c>
      <c r="G9" s="9">
        <v>26.247575442999999</v>
      </c>
      <c r="H9" s="9" t="str">
        <f>IF($B9="N/A","N/A",IF(G9&gt;15,"No",IF(G9&lt;-15,"No","Yes")))</f>
        <v>N/A</v>
      </c>
      <c r="I9" s="10">
        <v>27.29</v>
      </c>
      <c r="J9" s="10">
        <v>-18</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32.328770159999998</v>
      </c>
      <c r="D11" s="9" t="str">
        <f>IF($B11="N/A","N/A",IF(C11&gt;15,"No",IF(C11&lt;-15,"No","Yes")))</f>
        <v>N/A</v>
      </c>
      <c r="E11" s="9">
        <v>23.616662431999998</v>
      </c>
      <c r="F11" s="9" t="str">
        <f>IF($B11="N/A","N/A",IF(E11&gt;15,"No",IF(E11&lt;-15,"No","Yes")))</f>
        <v>N/A</v>
      </c>
      <c r="G11" s="9">
        <v>45.482124503000001</v>
      </c>
      <c r="H11" s="9" t="str">
        <f>IF($B11="N/A","N/A",IF(G11&gt;15,"No",IF(G11&lt;-15,"No","Yes")))</f>
        <v>N/A</v>
      </c>
      <c r="I11" s="10">
        <v>-26.9</v>
      </c>
      <c r="J11" s="10">
        <v>92.58</v>
      </c>
      <c r="K11" s="9" t="str">
        <f t="shared" si="0"/>
        <v>No</v>
      </c>
    </row>
    <row r="12" spans="1:11" x14ac:dyDescent="0.2">
      <c r="A12" s="89" t="s">
        <v>860</v>
      </c>
      <c r="B12" s="100" t="s">
        <v>214</v>
      </c>
      <c r="C12" s="98">
        <v>99.469511759</v>
      </c>
      <c r="D12" s="9" t="str">
        <f>IF(OR($B12="N/A",$C12="N/A"),"N/A",IF(C12&gt;100,"No",IF(C12&lt;95,"No","Yes")))</f>
        <v>Yes</v>
      </c>
      <c r="E12" s="98">
        <v>72.727448765999995</v>
      </c>
      <c r="F12" s="9" t="str">
        <f>IF(OR($B12="N/A",$E12="N/A"),"N/A",IF(E12&gt;100,"No",IF(E12&lt;95,"No","Yes")))</f>
        <v>No</v>
      </c>
      <c r="G12" s="98">
        <v>43.522734583000002</v>
      </c>
      <c r="H12" s="9" t="str">
        <f>IF($B12="N/A","N/A",IF(G12&gt;100,"No",IF(G12&lt;95,"No","Yes")))</f>
        <v>No</v>
      </c>
      <c r="I12" s="101">
        <v>-26.9</v>
      </c>
      <c r="J12" s="101">
        <v>-40.200000000000003</v>
      </c>
      <c r="K12" s="9" t="str">
        <f t="shared" si="0"/>
        <v>No</v>
      </c>
    </row>
    <row r="13" spans="1:11" x14ac:dyDescent="0.2">
      <c r="A13" s="89" t="s">
        <v>347</v>
      </c>
      <c r="B13" s="100" t="s">
        <v>213</v>
      </c>
      <c r="C13" s="98">
        <v>47.670342615000003</v>
      </c>
      <c r="D13" s="9" t="str">
        <f>IF($B13="N/A","N/A",IF(C13&gt;100,"No",IF(C13&lt;95,"No","Yes")))</f>
        <v>N/A</v>
      </c>
      <c r="E13" s="98">
        <v>55.280043990999999</v>
      </c>
      <c r="F13" s="9" t="str">
        <f>IF($B13="N/A","N/A",IF(E13&gt;100,"No",IF(E13&lt;95,"No","Yes")))</f>
        <v>N/A</v>
      </c>
      <c r="G13" s="98">
        <v>85.984440562000003</v>
      </c>
      <c r="H13" s="9" t="str">
        <f>IF($B13="N/A","N/A",IF(G13&gt;100,"No",IF(G13&lt;95,"No","Yes")))</f>
        <v>N/A</v>
      </c>
      <c r="I13" s="101">
        <v>15.96</v>
      </c>
      <c r="J13" s="101">
        <v>55.54</v>
      </c>
      <c r="K13" s="9" t="str">
        <f t="shared" si="0"/>
        <v>No</v>
      </c>
    </row>
    <row r="14" spans="1:11" x14ac:dyDescent="0.2">
      <c r="A14" s="89" t="s">
        <v>348</v>
      </c>
      <c r="B14" s="100" t="s">
        <v>213</v>
      </c>
      <c r="C14" s="98">
        <v>100</v>
      </c>
      <c r="D14" s="9" t="str">
        <f t="shared" ref="D14" si="1">IF($B14="N/A","N/A",IF(C14&lt;0,"No","Yes"))</f>
        <v>N/A</v>
      </c>
      <c r="E14" s="98">
        <v>79.032644755999996</v>
      </c>
      <c r="F14" s="9" t="str">
        <f t="shared" ref="F14" si="2">IF($B14="N/A","N/A",IF(E14&lt;0,"No","Yes"))</f>
        <v>N/A</v>
      </c>
      <c r="G14" s="98">
        <v>19.105175167999999</v>
      </c>
      <c r="H14" s="9" t="str">
        <f t="shared" ref="H14" si="3">IF($B14="N/A","N/A",IF(G14&lt;0,"No","Yes"))</f>
        <v>N/A</v>
      </c>
      <c r="I14" s="101">
        <v>-21</v>
      </c>
      <c r="J14" s="101">
        <v>-75.8</v>
      </c>
      <c r="K14" s="9" t="str">
        <f t="shared" si="0"/>
        <v>No</v>
      </c>
    </row>
    <row r="15" spans="1:11" x14ac:dyDescent="0.2">
      <c r="A15" s="89" t="s">
        <v>861</v>
      </c>
      <c r="B15" s="100" t="s">
        <v>214</v>
      </c>
      <c r="C15" s="98">
        <v>12.679960511000001</v>
      </c>
      <c r="D15" s="9" t="str">
        <f>IF(OR($B15="N/A",$C15="N/A"),"N/A",IF(C15&gt;100,"No",IF(C15&lt;95,"No","Yes")))</f>
        <v>No</v>
      </c>
      <c r="E15" s="98">
        <v>11.909333143</v>
      </c>
      <c r="F15" s="9" t="str">
        <f>IF(OR($B15="N/A",$E15="N/A"),"N/A",IF(E15&gt;100,"No",IF(E15&lt;95,"No","Yes")))</f>
        <v>No</v>
      </c>
      <c r="G15" s="98">
        <v>11.313815216</v>
      </c>
      <c r="H15" s="9" t="str">
        <f>IF($B15="N/A","N/A",IF(G15&gt;100,"No",IF(G15&lt;95,"No","Yes")))</f>
        <v>No</v>
      </c>
      <c r="I15" s="101">
        <v>-6.08</v>
      </c>
      <c r="J15" s="101">
        <v>-5</v>
      </c>
      <c r="K15" s="9" t="str">
        <f t="shared" si="0"/>
        <v>Yes</v>
      </c>
    </row>
    <row r="16" spans="1:11" x14ac:dyDescent="0.2">
      <c r="A16" s="89" t="s">
        <v>331</v>
      </c>
      <c r="B16" s="35" t="s">
        <v>213</v>
      </c>
      <c r="C16" s="87">
        <v>127882360</v>
      </c>
      <c r="D16" s="9" t="str">
        <f>IF($B16="N/A","N/A",IF(C16&gt;15,"No",IF(C16&lt;-15,"No","Yes")))</f>
        <v>N/A</v>
      </c>
      <c r="E16" s="36">
        <v>123942378</v>
      </c>
      <c r="F16" s="9" t="str">
        <f>IF($B16="N/A","N/A",IF(E16&gt;15,"No",IF(E16&lt;-15,"No","Yes")))</f>
        <v>N/A</v>
      </c>
      <c r="G16" s="36">
        <v>111635961</v>
      </c>
      <c r="H16" s="9" t="str">
        <f>IF($B16="N/A","N/A",IF(G16&gt;15,"No",IF(G16&lt;-15,"No","Yes")))</f>
        <v>N/A</v>
      </c>
      <c r="I16" s="10">
        <v>-3.08</v>
      </c>
      <c r="J16" s="10">
        <v>-9.93</v>
      </c>
      <c r="K16" s="9" t="str">
        <f t="shared" si="0"/>
        <v>Yes</v>
      </c>
    </row>
    <row r="17" spans="1:11" x14ac:dyDescent="0.2">
      <c r="A17" s="89" t="s">
        <v>442</v>
      </c>
      <c r="B17" s="35" t="s">
        <v>215</v>
      </c>
      <c r="C17" s="98">
        <v>3.9448763692000002</v>
      </c>
      <c r="D17" s="9" t="str">
        <f>IF($B17="N/A","N/A",IF(C17&gt;20,"No",IF(C17&lt;5,"No","Yes")))</f>
        <v>No</v>
      </c>
      <c r="E17" s="9">
        <v>3.8832593643000002</v>
      </c>
      <c r="F17" s="9" t="str">
        <f>IF($B17="N/A","N/A",IF(E17&gt;20,"No",IF(E17&lt;5,"No","Yes")))</f>
        <v>No</v>
      </c>
      <c r="G17" s="9">
        <v>4.0658860813000004</v>
      </c>
      <c r="H17" s="9" t="str">
        <f>IF($B17="N/A","N/A",IF(G17&gt;20,"No",IF(G17&lt;5,"No","Yes")))</f>
        <v>No</v>
      </c>
      <c r="I17" s="10">
        <v>-1.56</v>
      </c>
      <c r="J17" s="10">
        <v>4.7030000000000003</v>
      </c>
      <c r="K17" s="9" t="str">
        <f t="shared" si="0"/>
        <v>Yes</v>
      </c>
    </row>
    <row r="18" spans="1:11" x14ac:dyDescent="0.2">
      <c r="A18" s="89" t="s">
        <v>443</v>
      </c>
      <c r="B18" s="30" t="s">
        <v>213</v>
      </c>
      <c r="C18" s="98">
        <v>96.055123631000001</v>
      </c>
      <c r="D18" s="9" t="str">
        <f>IF($B18="N/A","N/A",IF(C18&gt;15,"No",IF(C18&lt;-15,"No","Yes")))</f>
        <v>N/A</v>
      </c>
      <c r="E18" s="9">
        <v>96.116740636000003</v>
      </c>
      <c r="F18" s="9" t="str">
        <f>IF($B18="N/A","N/A",IF(E18&gt;15,"No",IF(E18&lt;-15,"No","Yes")))</f>
        <v>N/A</v>
      </c>
      <c r="G18" s="9">
        <v>95.934113918999998</v>
      </c>
      <c r="H18" s="9" t="str">
        <f>IF($B18="N/A","N/A",IF(G18&gt;15,"No",IF(G18&lt;-15,"No","Yes")))</f>
        <v>N/A</v>
      </c>
      <c r="I18" s="10">
        <v>6.4100000000000004E-2</v>
      </c>
      <c r="J18" s="10">
        <v>-0.19</v>
      </c>
      <c r="K18" s="9" t="str">
        <f t="shared" si="0"/>
        <v>Yes</v>
      </c>
    </row>
    <row r="19" spans="1:11" x14ac:dyDescent="0.2">
      <c r="A19" s="89" t="s">
        <v>444</v>
      </c>
      <c r="B19" s="35" t="s">
        <v>216</v>
      </c>
      <c r="C19" s="98">
        <v>2.8285371023999999</v>
      </c>
      <c r="D19" s="9" t="str">
        <f>IF($B19="N/A","N/A",IF(C19&gt;1,"Yes","No"))</f>
        <v>Yes</v>
      </c>
      <c r="E19" s="9">
        <v>8.3592167321000002</v>
      </c>
      <c r="F19" s="9" t="str">
        <f>IF($B19="N/A","N/A",IF(E19&gt;1,"Yes","No"))</f>
        <v>Yes</v>
      </c>
      <c r="G19" s="9">
        <v>4.8760130258999999</v>
      </c>
      <c r="H19" s="9" t="str">
        <f>IF($B19="N/A","N/A",IF(G19&gt;1,"Yes","No"))</f>
        <v>Yes</v>
      </c>
      <c r="I19" s="10">
        <v>195.5</v>
      </c>
      <c r="J19" s="10">
        <v>-41.7</v>
      </c>
      <c r="K19" s="9" t="str">
        <f t="shared" si="0"/>
        <v>No</v>
      </c>
    </row>
    <row r="20" spans="1:11" x14ac:dyDescent="0.2">
      <c r="A20" s="89" t="s">
        <v>862</v>
      </c>
      <c r="B20" s="35" t="s">
        <v>213</v>
      </c>
      <c r="C20" s="91">
        <v>256.08134386</v>
      </c>
      <c r="D20" s="9" t="str">
        <f>IF($B20="N/A","N/A",IF(C20&gt;15,"No",IF(C20&lt;-15,"No","Yes")))</f>
        <v>N/A</v>
      </c>
      <c r="E20" s="37">
        <v>76.438886910999997</v>
      </c>
      <c r="F20" s="9" t="str">
        <f>IF($B20="N/A","N/A",IF(E20&gt;15,"No",IF(E20&lt;-15,"No","Yes")))</f>
        <v>N/A</v>
      </c>
      <c r="G20" s="37">
        <v>107.68684039</v>
      </c>
      <c r="H20" s="9" t="str">
        <f>IF($B20="N/A","N/A",IF(G20&gt;15,"No",IF(G20&lt;-15,"No","Yes")))</f>
        <v>N/A</v>
      </c>
      <c r="I20" s="10">
        <v>-70.2</v>
      </c>
      <c r="J20" s="10">
        <v>40.880000000000003</v>
      </c>
      <c r="K20" s="9" t="str">
        <f t="shared" si="0"/>
        <v>No</v>
      </c>
    </row>
    <row r="21" spans="1:11" x14ac:dyDescent="0.2">
      <c r="A21" s="89" t="s">
        <v>34</v>
      </c>
      <c r="B21" s="35" t="s">
        <v>213</v>
      </c>
      <c r="C21" s="102">
        <v>19.494732776999999</v>
      </c>
      <c r="D21" s="9" t="str">
        <f>IF($B21="N/A","N/A",IF(C21&gt;15,"No",IF(C21&lt;-15,"No","Yes")))</f>
        <v>N/A</v>
      </c>
      <c r="E21" s="103">
        <v>31.157412555000001</v>
      </c>
      <c r="F21" s="9" t="str">
        <f>IF($B21="N/A","N/A",IF(E21&gt;15,"No",IF(E21&lt;-15,"No","Yes")))</f>
        <v>N/A</v>
      </c>
      <c r="G21" s="103">
        <v>59.680502805000003</v>
      </c>
      <c r="H21" s="9" t="str">
        <f>IF($B21="N/A","N/A",IF(G21&gt;15,"No",IF(G21&lt;-15,"No","Yes")))</f>
        <v>N/A</v>
      </c>
      <c r="I21" s="10">
        <v>59.82</v>
      </c>
      <c r="J21" s="10">
        <v>91.55</v>
      </c>
      <c r="K21" s="9" t="str">
        <f t="shared" si="0"/>
        <v>No</v>
      </c>
    </row>
    <row r="22" spans="1:11" x14ac:dyDescent="0.2">
      <c r="A22" s="89" t="s">
        <v>1724</v>
      </c>
      <c r="B22" s="35" t="s">
        <v>213</v>
      </c>
      <c r="C22" s="102">
        <v>23.702536392999999</v>
      </c>
      <c r="D22" s="9" t="str">
        <f>IF($B22="N/A","N/A",IF(C22&gt;15,"No",IF(C22&lt;-15,"No","Yes")))</f>
        <v>N/A</v>
      </c>
      <c r="E22" s="103">
        <v>3.5867970372000002</v>
      </c>
      <c r="F22" s="9" t="str">
        <f>IF($B22="N/A","N/A",IF(E22&gt;15,"No",IF(E22&lt;-15,"No","Yes")))</f>
        <v>N/A</v>
      </c>
      <c r="G22" s="103">
        <v>1.9881471084</v>
      </c>
      <c r="H22" s="9" t="str">
        <f>IF($B22="N/A","N/A",IF(G22&gt;15,"No",IF(G22&lt;-15,"No","Yes")))</f>
        <v>N/A</v>
      </c>
      <c r="I22" s="10">
        <v>-84.9</v>
      </c>
      <c r="J22" s="10">
        <v>-44.6</v>
      </c>
      <c r="K22" s="9" t="str">
        <f t="shared" si="0"/>
        <v>No</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1747</v>
      </c>
      <c r="J23" s="10" t="s">
        <v>1747</v>
      </c>
      <c r="K23" s="9" t="str">
        <f t="shared" si="0"/>
        <v>N/A</v>
      </c>
    </row>
    <row r="24" spans="1:11" x14ac:dyDescent="0.2">
      <c r="A24" s="89" t="s">
        <v>863</v>
      </c>
      <c r="B24" s="35" t="s">
        <v>243</v>
      </c>
      <c r="C24" s="91">
        <v>156.28409604000001</v>
      </c>
      <c r="D24" s="9" t="str">
        <f>IF($B24="N/A","N/A",IF(C24&gt;300,"No",IF(C24&lt;75,"No","Yes")))</f>
        <v>Yes</v>
      </c>
      <c r="E24" s="37">
        <v>116.14246632</v>
      </c>
      <c r="F24" s="9" t="str">
        <f>IF($B24="N/A","N/A",IF(E24&gt;300,"No",IF(E24&lt;75,"No","Yes")))</f>
        <v>Yes</v>
      </c>
      <c r="G24" s="37">
        <v>70.086685024000005</v>
      </c>
      <c r="H24" s="9" t="str">
        <f>IF($B24="N/A","N/A",IF(G24&gt;300,"No",IF(G24&lt;75,"No","Yes")))</f>
        <v>No</v>
      </c>
      <c r="I24" s="10">
        <v>-25.7</v>
      </c>
      <c r="J24" s="10">
        <v>-39.700000000000003</v>
      </c>
      <c r="K24" s="9" t="str">
        <f t="shared" si="0"/>
        <v>No</v>
      </c>
    </row>
    <row r="25" spans="1:11" x14ac:dyDescent="0.2">
      <c r="A25" s="89" t="s">
        <v>864</v>
      </c>
      <c r="B25" s="35" t="s">
        <v>244</v>
      </c>
      <c r="C25" s="91">
        <v>10.397676571</v>
      </c>
      <c r="D25" s="9" t="str">
        <f>IF($B25="N/A","N/A",IF(C25&gt;250,"No",IF(C25&lt;20,"No","Yes")))</f>
        <v>No</v>
      </c>
      <c r="E25" s="37">
        <v>25.509254212999998</v>
      </c>
      <c r="F25" s="9" t="str">
        <f>IF($B25="N/A","N/A",IF(E25&gt;250,"No",IF(E25&lt;20,"No","Yes")))</f>
        <v>Yes</v>
      </c>
      <c r="G25" s="37">
        <v>10.284657868</v>
      </c>
      <c r="H25" s="9" t="str">
        <f>IF($B25="N/A","N/A",IF(G25&gt;250,"No",IF(G25&lt;20,"No","Yes")))</f>
        <v>No</v>
      </c>
      <c r="I25" s="10">
        <v>145.30000000000001</v>
      </c>
      <c r="J25" s="10">
        <v>-59.7</v>
      </c>
      <c r="K25" s="9" t="str">
        <f t="shared" si="0"/>
        <v>No</v>
      </c>
    </row>
    <row r="26" spans="1:11" x14ac:dyDescent="0.2">
      <c r="A26" s="89" t="s">
        <v>865</v>
      </c>
      <c r="B26" s="35" t="s">
        <v>245</v>
      </c>
      <c r="C26" s="91" t="s">
        <v>1747</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3188691</v>
      </c>
      <c r="D27" s="35" t="s">
        <v>213</v>
      </c>
      <c r="E27" s="36">
        <v>2904411</v>
      </c>
      <c r="F27" s="35" t="s">
        <v>213</v>
      </c>
      <c r="G27" s="36">
        <v>3375112</v>
      </c>
      <c r="H27" s="9" t="str">
        <f>IF($B27="N/A","N/A",IF(G27&gt;15,"No",IF(G27&lt;-15,"No","Yes")))</f>
        <v>N/A</v>
      </c>
      <c r="I27" s="10">
        <v>-8.92</v>
      </c>
      <c r="J27" s="10">
        <v>16.21</v>
      </c>
      <c r="K27" s="9" t="str">
        <f t="shared" si="0"/>
        <v>Yes</v>
      </c>
    </row>
    <row r="28" spans="1:11" x14ac:dyDescent="0.2">
      <c r="A28" s="89" t="s">
        <v>346</v>
      </c>
      <c r="B28" s="35" t="s">
        <v>213</v>
      </c>
      <c r="C28" s="88">
        <v>1.0599952030999999</v>
      </c>
      <c r="D28" s="35" t="s">
        <v>213</v>
      </c>
      <c r="E28" s="8">
        <v>1.0394251827000001</v>
      </c>
      <c r="F28" s="35" t="s">
        <v>213</v>
      </c>
      <c r="G28" s="8">
        <v>0.85469313650000001</v>
      </c>
      <c r="H28" s="9" t="str">
        <f>IF($B28="N/A","N/A",IF(G28&gt;15,"No",IF(G28&lt;-15,"No","Yes")))</f>
        <v>N/A</v>
      </c>
      <c r="I28" s="10">
        <v>-1.94</v>
      </c>
      <c r="J28" s="10">
        <v>-17.8</v>
      </c>
      <c r="K28" s="9" t="str">
        <f t="shared" si="0"/>
        <v>Yes</v>
      </c>
    </row>
    <row r="29" spans="1:11" ht="25.5" x14ac:dyDescent="0.2">
      <c r="A29" s="89" t="s">
        <v>841</v>
      </c>
      <c r="B29" s="35" t="s">
        <v>213</v>
      </c>
      <c r="C29" s="37">
        <v>61.789451534000001</v>
      </c>
      <c r="D29" s="35" t="s">
        <v>213</v>
      </c>
      <c r="E29" s="37">
        <v>61.650326692999997</v>
      </c>
      <c r="F29" s="35" t="s">
        <v>213</v>
      </c>
      <c r="G29" s="37">
        <v>59.28925529</v>
      </c>
      <c r="H29" s="35" t="s">
        <v>213</v>
      </c>
      <c r="I29" s="10">
        <v>-0.22500000000000001</v>
      </c>
      <c r="J29" s="10">
        <v>-3.83</v>
      </c>
      <c r="K29" s="9" t="str">
        <f t="shared" si="0"/>
        <v>Yes</v>
      </c>
    </row>
    <row r="30" spans="1:11" x14ac:dyDescent="0.2">
      <c r="A30" s="89" t="s">
        <v>27</v>
      </c>
      <c r="B30" s="35" t="s">
        <v>217</v>
      </c>
      <c r="C30" s="36">
        <v>19</v>
      </c>
      <c r="D30" s="9" t="str">
        <f>IF($B30="N/A","N/A",IF(C30="N/A","N/A",IF(C30=0,"Yes","No")))</f>
        <v>No</v>
      </c>
      <c r="E30" s="36">
        <v>22</v>
      </c>
      <c r="F30" s="9" t="str">
        <f>IF($B30="N/A","N/A",IF(E30="N/A","N/A",IF(E30=0,"Yes","No")))</f>
        <v>No</v>
      </c>
      <c r="G30" s="36">
        <v>22</v>
      </c>
      <c r="H30" s="9" t="str">
        <f>IF($B30="N/A","N/A",IF(G30=0,"Yes","No"))</f>
        <v>No</v>
      </c>
      <c r="I30" s="10">
        <v>15.79</v>
      </c>
      <c r="J30" s="10">
        <v>0</v>
      </c>
      <c r="K30" s="9" t="str">
        <f t="shared" si="0"/>
        <v>Yes</v>
      </c>
    </row>
    <row r="31" spans="1:11" x14ac:dyDescent="0.2">
      <c r="A31" s="89" t="s">
        <v>206</v>
      </c>
      <c r="B31" s="104" t="s">
        <v>213</v>
      </c>
      <c r="C31" s="87">
        <v>43889306</v>
      </c>
      <c r="D31" s="9" t="str">
        <f t="shared" ref="D31:F50" si="4">IF($B31="N/A","N/A",IF(C31&lt;0,"No","Yes"))</f>
        <v>N/A</v>
      </c>
      <c r="E31" s="87">
        <v>59178276</v>
      </c>
      <c r="F31" s="9" t="str">
        <f t="shared" si="4"/>
        <v>N/A</v>
      </c>
      <c r="G31" s="87">
        <v>173814798</v>
      </c>
      <c r="H31" s="9" t="str">
        <f t="shared" ref="H31:H50" si="5">IF($B31="N/A","N/A",IF(G31&lt;0,"No","Yes"))</f>
        <v>N/A</v>
      </c>
      <c r="I31" s="10">
        <v>34.840000000000003</v>
      </c>
      <c r="J31" s="10">
        <v>193.7</v>
      </c>
      <c r="K31" s="9" t="str">
        <f t="shared" si="0"/>
        <v>No</v>
      </c>
    </row>
    <row r="32" spans="1:11" ht="25.5" x14ac:dyDescent="0.2">
      <c r="A32" s="2" t="s">
        <v>659</v>
      </c>
      <c r="B32" s="104" t="s">
        <v>213</v>
      </c>
      <c r="C32" s="88">
        <v>99.929324468999994</v>
      </c>
      <c r="D32" s="9" t="str">
        <f t="shared" si="4"/>
        <v>N/A</v>
      </c>
      <c r="E32" s="88">
        <v>99.634509460999993</v>
      </c>
      <c r="F32" s="9" t="str">
        <f t="shared" si="4"/>
        <v>N/A</v>
      </c>
      <c r="G32" s="88">
        <v>99.587372302000006</v>
      </c>
      <c r="H32" s="9" t="str">
        <f t="shared" si="5"/>
        <v>N/A</v>
      </c>
      <c r="I32" s="10">
        <v>-0.29499999999999998</v>
      </c>
      <c r="J32" s="10">
        <v>-4.7E-2</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7.0675530799999997E-2</v>
      </c>
      <c r="D35" s="9" t="str">
        <f t="shared" si="4"/>
        <v>N/A</v>
      </c>
      <c r="E35" s="88">
        <v>0.36549053910000001</v>
      </c>
      <c r="F35" s="9" t="str">
        <f t="shared" si="4"/>
        <v>N/A</v>
      </c>
      <c r="G35" s="88">
        <v>0.4126276981</v>
      </c>
      <c r="H35" s="9" t="str">
        <f t="shared" si="5"/>
        <v>N/A</v>
      </c>
      <c r="I35" s="10">
        <v>417.1</v>
      </c>
      <c r="J35" s="10">
        <v>12.9</v>
      </c>
      <c r="K35" s="9" t="str">
        <f t="shared" si="0"/>
        <v>Yes</v>
      </c>
    </row>
    <row r="36" spans="1:11" x14ac:dyDescent="0.2">
      <c r="A36" s="2" t="s">
        <v>349</v>
      </c>
      <c r="B36" s="104" t="s">
        <v>213</v>
      </c>
      <c r="C36" s="87">
        <v>53362510</v>
      </c>
      <c r="D36" s="9" t="str">
        <f t="shared" si="4"/>
        <v>N/A</v>
      </c>
      <c r="E36" s="87">
        <v>6812519</v>
      </c>
      <c r="F36" s="9" t="str">
        <f t="shared" si="4"/>
        <v>N/A</v>
      </c>
      <c r="G36" s="87">
        <v>5790323</v>
      </c>
      <c r="H36" s="9" t="str">
        <f t="shared" si="5"/>
        <v>N/A</v>
      </c>
      <c r="I36" s="10">
        <v>-87.2</v>
      </c>
      <c r="J36" s="10">
        <v>-15</v>
      </c>
      <c r="K36" s="9" t="str">
        <f t="shared" si="0"/>
        <v>Yes</v>
      </c>
    </row>
    <row r="37" spans="1:11" x14ac:dyDescent="0.2">
      <c r="A37" s="2" t="s">
        <v>663</v>
      </c>
      <c r="B37" s="104" t="s">
        <v>213</v>
      </c>
      <c r="C37" s="88">
        <v>99.728740271000007</v>
      </c>
      <c r="D37" s="9" t="str">
        <f t="shared" si="4"/>
        <v>N/A</v>
      </c>
      <c r="E37" s="88">
        <v>99.254093823000005</v>
      </c>
      <c r="F37" s="9" t="str">
        <f t="shared" si="4"/>
        <v>N/A</v>
      </c>
      <c r="G37" s="88">
        <v>99.462689733000005</v>
      </c>
      <c r="H37" s="9" t="str">
        <f t="shared" si="5"/>
        <v>N/A</v>
      </c>
      <c r="I37" s="10">
        <v>-0.47599999999999998</v>
      </c>
      <c r="J37" s="10">
        <v>0.2102</v>
      </c>
      <c r="K37" s="9" t="str">
        <f t="shared" si="0"/>
        <v>Yes</v>
      </c>
    </row>
    <row r="38" spans="1:11" x14ac:dyDescent="0.2">
      <c r="A38" s="2" t="s">
        <v>664</v>
      </c>
      <c r="B38" s="104" t="s">
        <v>213</v>
      </c>
      <c r="C38" s="88">
        <v>0</v>
      </c>
      <c r="D38" s="9" t="str">
        <f t="shared" si="4"/>
        <v>N/A</v>
      </c>
      <c r="E38" s="88">
        <v>0</v>
      </c>
      <c r="F38" s="9" t="str">
        <f t="shared" si="4"/>
        <v>N/A</v>
      </c>
      <c r="G38" s="88">
        <v>0</v>
      </c>
      <c r="H38" s="9" t="str">
        <f t="shared" si="5"/>
        <v>N/A</v>
      </c>
      <c r="I38" s="10" t="s">
        <v>1747</v>
      </c>
      <c r="J38" s="10" t="s">
        <v>1747</v>
      </c>
      <c r="K38" s="9" t="str">
        <f t="shared" si="0"/>
        <v>N/A</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1747</v>
      </c>
      <c r="J40" s="10" t="s">
        <v>1747</v>
      </c>
      <c r="K40" s="9" t="str">
        <f t="shared" si="0"/>
        <v>N/A</v>
      </c>
    </row>
    <row r="41" spans="1:11" x14ac:dyDescent="0.2">
      <c r="A41" s="2" t="s">
        <v>667</v>
      </c>
      <c r="B41" s="104" t="s">
        <v>213</v>
      </c>
      <c r="C41" s="88">
        <v>6.9093452E-3</v>
      </c>
      <c r="D41" s="9" t="str">
        <f t="shared" si="4"/>
        <v>N/A</v>
      </c>
      <c r="E41" s="88">
        <v>0.17486923709999999</v>
      </c>
      <c r="F41" s="9" t="str">
        <f t="shared" si="4"/>
        <v>N/A</v>
      </c>
      <c r="G41" s="88">
        <v>0.26630638740000001</v>
      </c>
      <c r="H41" s="9" t="str">
        <f t="shared" si="5"/>
        <v>N/A</v>
      </c>
      <c r="I41" s="10">
        <v>2431</v>
      </c>
      <c r="J41" s="10">
        <v>52.29</v>
      </c>
      <c r="K41" s="9" t="str">
        <f t="shared" si="0"/>
        <v>No</v>
      </c>
    </row>
    <row r="42" spans="1:11" x14ac:dyDescent="0.2">
      <c r="A42" s="2" t="s">
        <v>668</v>
      </c>
      <c r="B42" s="104" t="s">
        <v>213</v>
      </c>
      <c r="C42" s="88">
        <v>99.735649616000003</v>
      </c>
      <c r="D42" s="9" t="str">
        <f t="shared" si="4"/>
        <v>N/A</v>
      </c>
      <c r="E42" s="88">
        <v>99.428963061000005</v>
      </c>
      <c r="F42" s="9" t="str">
        <f t="shared" si="4"/>
        <v>N/A</v>
      </c>
      <c r="G42" s="88">
        <v>99.728996120000005</v>
      </c>
      <c r="H42" s="9" t="str">
        <f t="shared" si="5"/>
        <v>N/A</v>
      </c>
      <c r="I42" s="10">
        <v>-0.307</v>
      </c>
      <c r="J42" s="10">
        <v>0.30180000000000001</v>
      </c>
      <c r="K42" s="9" t="str">
        <f t="shared" si="0"/>
        <v>Yes</v>
      </c>
    </row>
    <row r="43" spans="1:11" x14ac:dyDescent="0.2">
      <c r="A43" s="2" t="s">
        <v>669</v>
      </c>
      <c r="B43" s="104" t="s">
        <v>213</v>
      </c>
      <c r="C43" s="88">
        <v>5.5171692600000002E-2</v>
      </c>
      <c r="D43" s="9" t="str">
        <f t="shared" si="4"/>
        <v>N/A</v>
      </c>
      <c r="E43" s="88">
        <v>0.31798810399999999</v>
      </c>
      <c r="F43" s="9" t="str">
        <f t="shared" si="4"/>
        <v>N/A</v>
      </c>
      <c r="G43" s="88">
        <v>0</v>
      </c>
      <c r="H43" s="9" t="str">
        <f t="shared" si="5"/>
        <v>N/A</v>
      </c>
      <c r="I43" s="10">
        <v>476.4</v>
      </c>
      <c r="J43" s="10">
        <v>-100</v>
      </c>
      <c r="K43" s="9" t="str">
        <f t="shared" si="0"/>
        <v>No</v>
      </c>
    </row>
    <row r="44" spans="1:11" x14ac:dyDescent="0.2">
      <c r="A44" s="2" t="s">
        <v>670</v>
      </c>
      <c r="B44" s="104" t="s">
        <v>213</v>
      </c>
      <c r="C44" s="88">
        <v>0</v>
      </c>
      <c r="D44" s="9" t="str">
        <f t="shared" si="4"/>
        <v>N/A</v>
      </c>
      <c r="E44" s="88">
        <v>0</v>
      </c>
      <c r="F44" s="9" t="str">
        <f t="shared" si="4"/>
        <v>N/A</v>
      </c>
      <c r="G44" s="88">
        <v>0</v>
      </c>
      <c r="H44" s="9" t="str">
        <f t="shared" si="5"/>
        <v>N/A</v>
      </c>
      <c r="I44" s="10" t="s">
        <v>1747</v>
      </c>
      <c r="J44" s="10" t="s">
        <v>1747</v>
      </c>
      <c r="K44" s="9" t="str">
        <f t="shared" si="0"/>
        <v>N/A</v>
      </c>
    </row>
    <row r="45" spans="1:11" x14ac:dyDescent="0.2">
      <c r="A45" s="2" t="s">
        <v>671</v>
      </c>
      <c r="B45" s="104" t="s">
        <v>213</v>
      </c>
      <c r="C45" s="88">
        <v>0.20917869119999999</v>
      </c>
      <c r="D45" s="9" t="str">
        <f t="shared" si="4"/>
        <v>N/A</v>
      </c>
      <c r="E45" s="88">
        <v>0.25304883550000001</v>
      </c>
      <c r="F45" s="9" t="str">
        <f t="shared" si="4"/>
        <v>N/A</v>
      </c>
      <c r="G45" s="88">
        <v>0.27100388009999998</v>
      </c>
      <c r="H45" s="9" t="str">
        <f t="shared" si="5"/>
        <v>N/A</v>
      </c>
      <c r="I45" s="10">
        <v>20.97</v>
      </c>
      <c r="J45" s="10">
        <v>7.0949999999999998</v>
      </c>
      <c r="K45" s="9" t="str">
        <f t="shared" si="0"/>
        <v>Yes</v>
      </c>
    </row>
    <row r="46" spans="1:11" x14ac:dyDescent="0.2">
      <c r="A46" s="2" t="s">
        <v>350</v>
      </c>
      <c r="B46" s="104" t="s">
        <v>213</v>
      </c>
      <c r="C46" s="87">
        <v>0</v>
      </c>
      <c r="D46" s="9" t="str">
        <f t="shared" si="4"/>
        <v>N/A</v>
      </c>
      <c r="E46" s="87">
        <v>0</v>
      </c>
      <c r="F46" s="9" t="str">
        <f t="shared" si="4"/>
        <v>N/A</v>
      </c>
      <c r="G46" s="87">
        <v>0</v>
      </c>
      <c r="H46" s="9" t="str">
        <f t="shared" si="5"/>
        <v>N/A</v>
      </c>
      <c r="I46" s="10" t="s">
        <v>1747</v>
      </c>
      <c r="J46" s="10" t="s">
        <v>1747</v>
      </c>
      <c r="K46" s="9" t="str">
        <f t="shared" si="0"/>
        <v>N/A</v>
      </c>
    </row>
    <row r="47" spans="1:11" x14ac:dyDescent="0.2">
      <c r="A47" s="2" t="s">
        <v>672</v>
      </c>
      <c r="B47" s="104" t="s">
        <v>213</v>
      </c>
      <c r="C47" s="88" t="s">
        <v>1747</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t="s">
        <v>1747</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t="s">
        <v>1747</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t="s">
        <v>1747</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75687091</v>
      </c>
      <c r="D51" s="35" t="s">
        <v>213</v>
      </c>
      <c r="E51" s="36">
        <v>89491512</v>
      </c>
      <c r="F51" s="35" t="s">
        <v>213</v>
      </c>
      <c r="G51" s="36">
        <v>103649489</v>
      </c>
      <c r="H51" s="35" t="s">
        <v>213</v>
      </c>
      <c r="I51" s="10">
        <v>18.239999999999998</v>
      </c>
      <c r="J51" s="10">
        <v>15.82</v>
      </c>
      <c r="K51" s="9" t="str">
        <f t="shared" si="0"/>
        <v>Yes</v>
      </c>
    </row>
    <row r="52" spans="1:11" x14ac:dyDescent="0.2">
      <c r="A52" s="2" t="s">
        <v>352</v>
      </c>
      <c r="B52" s="35" t="s">
        <v>213</v>
      </c>
      <c r="C52" s="88">
        <v>77.170779361000001</v>
      </c>
      <c r="D52" s="9" t="str">
        <f t="shared" ref="D52:D54" si="6">IF($B52="N/A","N/A",IF(C52&gt;15,"No",IF(C52&lt;-15,"No","Yes")))</f>
        <v>N/A</v>
      </c>
      <c r="E52" s="8">
        <v>79.227830009000002</v>
      </c>
      <c r="F52" s="9" t="str">
        <f t="shared" ref="F52:F54" si="7">IF($B52="N/A","N/A",IF(E52&gt;15,"No",IF(E52&lt;-15,"No","Yes")))</f>
        <v>N/A</v>
      </c>
      <c r="G52" s="8">
        <v>80.919370475999997</v>
      </c>
      <c r="H52" s="9" t="str">
        <f t="shared" ref="H52:H54" si="8">IF($B52="N/A","N/A",IF(G52&gt;15,"No",IF(G52&lt;-15,"No","Yes")))</f>
        <v>N/A</v>
      </c>
      <c r="I52" s="10">
        <v>2.6659999999999999</v>
      </c>
      <c r="J52" s="10">
        <v>2.1349999999999998</v>
      </c>
      <c r="K52" s="9" t="str">
        <f t="shared" si="0"/>
        <v>Yes</v>
      </c>
    </row>
    <row r="53" spans="1:11" x14ac:dyDescent="0.2">
      <c r="A53" s="2" t="s">
        <v>353</v>
      </c>
      <c r="B53" s="35" t="s">
        <v>213</v>
      </c>
      <c r="C53" s="88">
        <v>21.663653317000001</v>
      </c>
      <c r="D53" s="9" t="str">
        <f t="shared" si="6"/>
        <v>N/A</v>
      </c>
      <c r="E53" s="8">
        <v>19.315029564</v>
      </c>
      <c r="F53" s="9" t="str">
        <f t="shared" si="7"/>
        <v>N/A</v>
      </c>
      <c r="G53" s="8">
        <v>1.3729204203000001</v>
      </c>
      <c r="H53" s="9" t="str">
        <f t="shared" si="8"/>
        <v>N/A</v>
      </c>
      <c r="I53" s="10">
        <v>-10.8</v>
      </c>
      <c r="J53" s="10">
        <v>-92.9</v>
      </c>
      <c r="K53" s="9" t="str">
        <f t="shared" si="0"/>
        <v>No</v>
      </c>
    </row>
    <row r="54" spans="1:11" x14ac:dyDescent="0.2">
      <c r="A54" s="2" t="s">
        <v>354</v>
      </c>
      <c r="B54" s="35" t="s">
        <v>213</v>
      </c>
      <c r="C54" s="88">
        <v>1.0070779441</v>
      </c>
      <c r="D54" s="9" t="str">
        <f t="shared" si="6"/>
        <v>N/A</v>
      </c>
      <c r="E54" s="8">
        <v>1.1623929206000001</v>
      </c>
      <c r="F54" s="9" t="str">
        <f t="shared" si="7"/>
        <v>N/A</v>
      </c>
      <c r="G54" s="8">
        <v>17.394042337999998</v>
      </c>
      <c r="H54" s="9" t="str">
        <f t="shared" si="8"/>
        <v>N/A</v>
      </c>
      <c r="I54" s="10">
        <v>15.42</v>
      </c>
      <c r="J54" s="10">
        <v>1396</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122837559</v>
      </c>
      <c r="D6" s="9" t="str">
        <f>IF($B6="N/A","N/A",IF(C6&gt;15,"No",IF(C6&lt;-15,"No","Yes")))</f>
        <v>N/A</v>
      </c>
      <c r="E6" s="36">
        <v>119129374</v>
      </c>
      <c r="F6" s="9" t="str">
        <f>IF($B6="N/A","N/A",IF(E6&gt;15,"No",IF(E6&lt;-15,"No","Yes")))</f>
        <v>N/A</v>
      </c>
      <c r="G6" s="36">
        <v>107096970</v>
      </c>
      <c r="H6" s="9" t="str">
        <f>IF($B6="N/A","N/A",IF(G6&gt;15,"No",IF(G6&lt;-15,"No","Yes")))</f>
        <v>N/A</v>
      </c>
      <c r="I6" s="10">
        <v>-3.02</v>
      </c>
      <c r="J6" s="10">
        <v>-10.1</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14.091903275</v>
      </c>
      <c r="D9" s="9" t="str">
        <f t="shared" ref="D9:D15" si="1">IF($B9="N/A","N/A",IF(C9&gt;15,"No",IF(C9&lt;-15,"No","Yes")))</f>
        <v>N/A</v>
      </c>
      <c r="E9" s="8">
        <v>14.789386873</v>
      </c>
      <c r="F9" s="9" t="str">
        <f t="shared" ref="F9:F15" si="2">IF($B9="N/A","N/A",IF(E9&gt;15,"No",IF(E9&lt;-15,"No","Yes")))</f>
        <v>N/A</v>
      </c>
      <c r="G9" s="8">
        <v>16.499943929000001</v>
      </c>
      <c r="H9" s="9" t="str">
        <f t="shared" ref="H9:H15" si="3">IF($B9="N/A","N/A",IF(G9&gt;15,"No",IF(G9&lt;-15,"No","Yes")))</f>
        <v>N/A</v>
      </c>
      <c r="I9" s="10">
        <v>4.95</v>
      </c>
      <c r="J9" s="10">
        <v>11.57</v>
      </c>
      <c r="K9" s="9" t="str">
        <f t="shared" si="0"/>
        <v>Yes</v>
      </c>
    </row>
    <row r="10" spans="1:11" x14ac:dyDescent="0.2">
      <c r="A10" s="89" t="s">
        <v>36</v>
      </c>
      <c r="B10" s="35" t="s">
        <v>213</v>
      </c>
      <c r="C10" s="88">
        <v>3.3714519800000002E-2</v>
      </c>
      <c r="D10" s="9" t="str">
        <f t="shared" si="1"/>
        <v>N/A</v>
      </c>
      <c r="E10" s="8">
        <v>2.3602891000000001E-2</v>
      </c>
      <c r="F10" s="9" t="str">
        <f t="shared" si="2"/>
        <v>N/A</v>
      </c>
      <c r="G10" s="8">
        <v>2.1686916000000001E-2</v>
      </c>
      <c r="H10" s="9" t="str">
        <f t="shared" si="3"/>
        <v>N/A</v>
      </c>
      <c r="I10" s="10">
        <v>-30</v>
      </c>
      <c r="J10" s="10">
        <v>-8.1199999999999992</v>
      </c>
      <c r="K10" s="9" t="str">
        <f t="shared" si="0"/>
        <v>Yes</v>
      </c>
    </row>
    <row r="11" spans="1:11" x14ac:dyDescent="0.2">
      <c r="A11" s="89" t="s">
        <v>37</v>
      </c>
      <c r="B11" s="35" t="s">
        <v>213</v>
      </c>
      <c r="C11" s="88">
        <v>3.0121209775</v>
      </c>
      <c r="D11" s="9" t="str">
        <f t="shared" si="1"/>
        <v>N/A</v>
      </c>
      <c r="E11" s="8">
        <v>3.0047415310000001</v>
      </c>
      <c r="F11" s="9" t="str">
        <f t="shared" si="2"/>
        <v>N/A</v>
      </c>
      <c r="G11" s="8">
        <v>3.4647157233999999</v>
      </c>
      <c r="H11" s="9" t="str">
        <f t="shared" si="3"/>
        <v>N/A</v>
      </c>
      <c r="I11" s="10">
        <v>-0.245</v>
      </c>
      <c r="J11" s="10">
        <v>15.31</v>
      </c>
      <c r="K11" s="9" t="str">
        <f t="shared" si="0"/>
        <v>Yes</v>
      </c>
    </row>
    <row r="12" spans="1:11" x14ac:dyDescent="0.2">
      <c r="A12" s="89" t="s">
        <v>38</v>
      </c>
      <c r="B12" s="35" t="s">
        <v>213</v>
      </c>
      <c r="C12" s="88">
        <v>15.027934491</v>
      </c>
      <c r="D12" s="9" t="str">
        <f t="shared" si="1"/>
        <v>N/A</v>
      </c>
      <c r="E12" s="8">
        <v>15.703257013</v>
      </c>
      <c r="F12" s="9" t="str">
        <f t="shared" si="2"/>
        <v>N/A</v>
      </c>
      <c r="G12" s="8">
        <v>17.432871388999999</v>
      </c>
      <c r="H12" s="9" t="str">
        <f t="shared" si="3"/>
        <v>N/A</v>
      </c>
      <c r="I12" s="10">
        <v>4.4939999999999998</v>
      </c>
      <c r="J12" s="10">
        <v>11.01</v>
      </c>
      <c r="K12" s="9" t="str">
        <f t="shared" si="0"/>
        <v>Yes</v>
      </c>
    </row>
    <row r="13" spans="1:11" x14ac:dyDescent="0.2">
      <c r="A13" s="89" t="s">
        <v>866</v>
      </c>
      <c r="B13" s="35" t="s">
        <v>213</v>
      </c>
      <c r="C13" s="88">
        <v>83.242861986999998</v>
      </c>
      <c r="D13" s="9" t="str">
        <f t="shared" si="1"/>
        <v>N/A</v>
      </c>
      <c r="E13" s="8">
        <v>83.203501661000004</v>
      </c>
      <c r="F13" s="9" t="str">
        <f t="shared" si="2"/>
        <v>N/A</v>
      </c>
      <c r="G13" s="8">
        <v>83.651382532</v>
      </c>
      <c r="H13" s="9" t="str">
        <f t="shared" si="3"/>
        <v>N/A</v>
      </c>
      <c r="I13" s="10">
        <v>-4.7E-2</v>
      </c>
      <c r="J13" s="10">
        <v>0.5383</v>
      </c>
      <c r="K13" s="9" t="str">
        <f t="shared" si="0"/>
        <v>Yes</v>
      </c>
    </row>
    <row r="14" spans="1:11" x14ac:dyDescent="0.2">
      <c r="A14" s="89" t="s">
        <v>867</v>
      </c>
      <c r="B14" s="35" t="s">
        <v>213</v>
      </c>
      <c r="C14" s="88">
        <v>67.612514140000002</v>
      </c>
      <c r="D14" s="9" t="str">
        <f t="shared" si="1"/>
        <v>N/A</v>
      </c>
      <c r="E14" s="8">
        <v>67.513124055000006</v>
      </c>
      <c r="F14" s="9" t="str">
        <f t="shared" si="2"/>
        <v>N/A</v>
      </c>
      <c r="G14" s="8">
        <v>72.936290487999997</v>
      </c>
      <c r="H14" s="9" t="str">
        <f t="shared" si="3"/>
        <v>N/A</v>
      </c>
      <c r="I14" s="10">
        <v>-0.14699999999999999</v>
      </c>
      <c r="J14" s="10">
        <v>8.0329999999999995</v>
      </c>
      <c r="K14" s="9" t="str">
        <f t="shared" si="0"/>
        <v>Yes</v>
      </c>
    </row>
    <row r="15" spans="1:11" x14ac:dyDescent="0.2">
      <c r="A15" s="89" t="s">
        <v>161</v>
      </c>
      <c r="B15" s="35" t="s">
        <v>213</v>
      </c>
      <c r="C15" s="88">
        <v>35.174916656000001</v>
      </c>
      <c r="D15" s="9" t="str">
        <f t="shared" si="1"/>
        <v>N/A</v>
      </c>
      <c r="E15" s="8">
        <v>36.934887275999998</v>
      </c>
      <c r="F15" s="9" t="str">
        <f t="shared" si="2"/>
        <v>N/A</v>
      </c>
      <c r="G15" s="8">
        <v>43.703327928</v>
      </c>
      <c r="H15" s="9" t="str">
        <f t="shared" si="3"/>
        <v>N/A</v>
      </c>
      <c r="I15" s="10">
        <v>5.0030000000000001</v>
      </c>
      <c r="J15" s="10">
        <v>18.329999999999998</v>
      </c>
      <c r="K15" s="9" t="str">
        <f t="shared" si="0"/>
        <v>Yes</v>
      </c>
    </row>
    <row r="16" spans="1:11" x14ac:dyDescent="0.2">
      <c r="A16" s="89" t="s">
        <v>162</v>
      </c>
      <c r="B16" s="35" t="s">
        <v>246</v>
      </c>
      <c r="C16" s="88">
        <v>84.679573452</v>
      </c>
      <c r="D16" s="9" t="str">
        <f>IF($B16="N/A","N/A",IF(C16&gt;95,"Yes","No"))</f>
        <v>No</v>
      </c>
      <c r="E16" s="8">
        <v>82.582057386000002</v>
      </c>
      <c r="F16" s="9" t="str">
        <f>IF($B16="N/A","N/A",IF(E16&gt;95,"Yes","No"))</f>
        <v>No</v>
      </c>
      <c r="G16" s="8">
        <v>78.284306268999998</v>
      </c>
      <c r="H16" s="9" t="str">
        <f>IF($B16="N/A","N/A",IF(G16&gt;95,"Yes","No"))</f>
        <v>No</v>
      </c>
      <c r="I16" s="10">
        <v>-2.48</v>
      </c>
      <c r="J16" s="10">
        <v>-5.2</v>
      </c>
      <c r="K16" s="9" t="str">
        <f t="shared" ref="K16:K26" si="4">IF(J16="Div by 0", "N/A", IF(J16="N/A","N/A", IF(J16&gt;30, "No", IF(J16&lt;-30, "No", "Yes"))))</f>
        <v>Yes</v>
      </c>
    </row>
    <row r="17" spans="1:11" x14ac:dyDescent="0.2">
      <c r="A17" s="89" t="s">
        <v>868</v>
      </c>
      <c r="B17" s="60" t="s">
        <v>247</v>
      </c>
      <c r="C17" s="88">
        <v>23.588247142</v>
      </c>
      <c r="D17" s="9" t="str">
        <f>IF($B17="N/A","N/A",IF(C17&gt;90,"No",IF(C17&lt;50,"No","Yes")))</f>
        <v>No</v>
      </c>
      <c r="E17" s="8">
        <v>23.059131494999999</v>
      </c>
      <c r="F17" s="9" t="str">
        <f>IF($B17="N/A","N/A",IF(E17&gt;90,"No",IF(E17&lt;50,"No","Yes")))</f>
        <v>No</v>
      </c>
      <c r="G17" s="8">
        <v>21.241272279</v>
      </c>
      <c r="H17" s="9" t="str">
        <f>IF($B17="N/A","N/A",IF(G17&gt;90,"No",IF(G17&lt;50,"No","Yes")))</f>
        <v>No</v>
      </c>
      <c r="I17" s="10">
        <v>-2.2400000000000002</v>
      </c>
      <c r="J17" s="10">
        <v>-7.88</v>
      </c>
      <c r="K17" s="9" t="str">
        <f t="shared" si="4"/>
        <v>Yes</v>
      </c>
    </row>
    <row r="18" spans="1:11" x14ac:dyDescent="0.2">
      <c r="A18" s="89" t="s">
        <v>869</v>
      </c>
      <c r="B18" s="60" t="s">
        <v>224</v>
      </c>
      <c r="C18" s="88">
        <v>11.382920756000001</v>
      </c>
      <c r="D18" s="9" t="str">
        <f t="shared" ref="D18:D23" si="5">IF($B18="N/A","N/A",IF(C18&gt;5,"No",IF(C18&lt;=0,"No","Yes")))</f>
        <v>No</v>
      </c>
      <c r="E18" s="8">
        <v>11.850236869</v>
      </c>
      <c r="F18" s="9" t="str">
        <f t="shared" ref="F18:F23" si="6">IF($B18="N/A","N/A",IF(E18&gt;5,"No",IF(E18&lt;=0,"No","Yes")))</f>
        <v>No</v>
      </c>
      <c r="G18" s="8">
        <v>13.038958992</v>
      </c>
      <c r="H18" s="9" t="str">
        <f t="shared" ref="H18:H23" si="7">IF($B18="N/A","N/A",IF(G18&gt;5,"No",IF(G18&lt;=0,"No","Yes")))</f>
        <v>No</v>
      </c>
      <c r="I18" s="10">
        <v>4.1050000000000004</v>
      </c>
      <c r="J18" s="10">
        <v>10.029999999999999</v>
      </c>
      <c r="K18" s="9" t="str">
        <f t="shared" si="4"/>
        <v>Yes</v>
      </c>
    </row>
    <row r="19" spans="1:11" x14ac:dyDescent="0.2">
      <c r="A19" s="89" t="s">
        <v>870</v>
      </c>
      <c r="B19" s="60" t="s">
        <v>224</v>
      </c>
      <c r="C19" s="88">
        <v>9.8451500489000008</v>
      </c>
      <c r="D19" s="9" t="str">
        <f t="shared" si="5"/>
        <v>No</v>
      </c>
      <c r="E19" s="8">
        <v>8.6154167149000003</v>
      </c>
      <c r="F19" s="9" t="str">
        <f t="shared" si="6"/>
        <v>No</v>
      </c>
      <c r="G19" s="8">
        <v>7.4471397276999998</v>
      </c>
      <c r="H19" s="9" t="str">
        <f t="shared" si="7"/>
        <v>No</v>
      </c>
      <c r="I19" s="10">
        <v>-12.5</v>
      </c>
      <c r="J19" s="10">
        <v>-13.6</v>
      </c>
      <c r="K19" s="9" t="str">
        <f t="shared" si="4"/>
        <v>Yes</v>
      </c>
    </row>
    <row r="20" spans="1:11" x14ac:dyDescent="0.2">
      <c r="A20" s="89" t="s">
        <v>871</v>
      </c>
      <c r="B20" s="60" t="s">
        <v>224</v>
      </c>
      <c r="C20" s="88">
        <v>0.31351160280000001</v>
      </c>
      <c r="D20" s="9" t="str">
        <f t="shared" si="5"/>
        <v>Yes</v>
      </c>
      <c r="E20" s="8">
        <v>0.32373795570000002</v>
      </c>
      <c r="F20" s="9" t="str">
        <f t="shared" si="6"/>
        <v>Yes</v>
      </c>
      <c r="G20" s="8">
        <v>0.34722270849999998</v>
      </c>
      <c r="H20" s="9" t="str">
        <f t="shared" si="7"/>
        <v>Yes</v>
      </c>
      <c r="I20" s="10">
        <v>3.262</v>
      </c>
      <c r="J20" s="10">
        <v>7.2539999999999996</v>
      </c>
      <c r="K20" s="9" t="str">
        <f t="shared" si="4"/>
        <v>Yes</v>
      </c>
    </row>
    <row r="21" spans="1:11" x14ac:dyDescent="0.2">
      <c r="A21" s="89" t="s">
        <v>872</v>
      </c>
      <c r="B21" s="35" t="s">
        <v>213</v>
      </c>
      <c r="C21" s="88">
        <v>4.4774600000000003E-5</v>
      </c>
      <c r="D21" s="9" t="str">
        <f t="shared" si="5"/>
        <v>N/A</v>
      </c>
      <c r="E21" s="8">
        <v>1.4018369999999999E-4</v>
      </c>
      <c r="F21" s="9" t="str">
        <f t="shared" si="6"/>
        <v>N/A</v>
      </c>
      <c r="G21" s="8">
        <v>2.0075259999999999E-4</v>
      </c>
      <c r="H21" s="9" t="str">
        <f t="shared" si="7"/>
        <v>N/A</v>
      </c>
      <c r="I21" s="10">
        <v>213.1</v>
      </c>
      <c r="J21" s="10">
        <v>43.21</v>
      </c>
      <c r="K21" s="9" t="str">
        <f t="shared" si="4"/>
        <v>No</v>
      </c>
    </row>
    <row r="22" spans="1:11" x14ac:dyDescent="0.2">
      <c r="A22" s="89" t="s">
        <v>1742</v>
      </c>
      <c r="B22" s="35" t="s">
        <v>213</v>
      </c>
      <c r="C22" s="88">
        <v>7.8766625399999998E-2</v>
      </c>
      <c r="D22" s="9" t="str">
        <f t="shared" si="5"/>
        <v>N/A</v>
      </c>
      <c r="E22" s="8">
        <v>8.6348141099999998E-2</v>
      </c>
      <c r="F22" s="9" t="str">
        <f t="shared" si="6"/>
        <v>N/A</v>
      </c>
      <c r="G22" s="8">
        <v>9.1216399500000003E-2</v>
      </c>
      <c r="H22" s="9" t="str">
        <f t="shared" si="7"/>
        <v>N/A</v>
      </c>
      <c r="I22" s="10">
        <v>9.625</v>
      </c>
      <c r="J22" s="10">
        <v>5.6379999999999999</v>
      </c>
      <c r="K22" s="9" t="str">
        <f t="shared" si="4"/>
        <v>Yes</v>
      </c>
    </row>
    <row r="23" spans="1:11" x14ac:dyDescent="0.2">
      <c r="A23" s="89" t="s">
        <v>873</v>
      </c>
      <c r="B23" s="35" t="s">
        <v>213</v>
      </c>
      <c r="C23" s="88">
        <v>1.5304770000000001E-4</v>
      </c>
      <c r="D23" s="9" t="str">
        <f t="shared" si="5"/>
        <v>N/A</v>
      </c>
      <c r="E23" s="8">
        <v>2.148924E-4</v>
      </c>
      <c r="F23" s="9" t="str">
        <f t="shared" si="6"/>
        <v>N/A</v>
      </c>
      <c r="G23" s="8">
        <v>8.4969720000000002E-4</v>
      </c>
      <c r="H23" s="9" t="str">
        <f t="shared" si="7"/>
        <v>N/A</v>
      </c>
      <c r="I23" s="10">
        <v>40.409999999999997</v>
      </c>
      <c r="J23" s="10">
        <v>295.39999999999998</v>
      </c>
      <c r="K23" s="9" t="str">
        <f t="shared" si="4"/>
        <v>No</v>
      </c>
    </row>
    <row r="24" spans="1:11" x14ac:dyDescent="0.2">
      <c r="A24" s="89" t="s">
        <v>874</v>
      </c>
      <c r="B24" s="35" t="s">
        <v>232</v>
      </c>
      <c r="C24" s="88">
        <v>6.9302297028000002</v>
      </c>
      <c r="D24" s="9" t="str">
        <f>IF($B24="N/A","N/A",IF(C24&gt;10,"No",IF(C24&lt;1,"No","Yes")))</f>
        <v>Yes</v>
      </c>
      <c r="E24" s="8">
        <v>6.3970805387</v>
      </c>
      <c r="F24" s="9" t="str">
        <f>IF($B24="N/A","N/A",IF(E24&gt;10,"No",IF(E24&lt;1,"No","Yes")))</f>
        <v>Yes</v>
      </c>
      <c r="G24" s="8">
        <v>5.5774388388</v>
      </c>
      <c r="H24" s="9" t="str">
        <f>IF($B24="N/A","N/A",IF(G24&gt;10,"No",IF(G24&lt;1,"No","Yes")))</f>
        <v>Yes</v>
      </c>
      <c r="I24" s="10">
        <v>-7.69</v>
      </c>
      <c r="J24" s="10">
        <v>-12.8</v>
      </c>
      <c r="K24" s="9" t="str">
        <f t="shared" si="4"/>
        <v>Yes</v>
      </c>
    </row>
    <row r="25" spans="1:11" x14ac:dyDescent="0.2">
      <c r="A25" s="89" t="s">
        <v>875</v>
      </c>
      <c r="B25" s="92" t="s">
        <v>239</v>
      </c>
      <c r="C25" s="88">
        <v>12.105898327</v>
      </c>
      <c r="D25" s="9" t="str">
        <f>IF($B25="N/A","N/A",IF(C25&gt;10,"No",IF(C25&lt;=0,"No","Yes")))</f>
        <v>No</v>
      </c>
      <c r="E25" s="8">
        <v>11.342135484</v>
      </c>
      <c r="F25" s="9" t="str">
        <f>IF($B25="N/A","N/A",IF(E25&gt;10,"No",IF(E25&lt;=0,"No","Yes")))</f>
        <v>No</v>
      </c>
      <c r="G25" s="8">
        <v>9.8982212101999991</v>
      </c>
      <c r="H25" s="9" t="str">
        <f>IF($B25="N/A","N/A",IF(G25&gt;10,"No",IF(G25&lt;=0,"No","Yes")))</f>
        <v>Yes</v>
      </c>
      <c r="I25" s="10">
        <v>-6.31</v>
      </c>
      <c r="J25" s="10">
        <v>-12.7</v>
      </c>
      <c r="K25" s="9" t="str">
        <f t="shared" si="4"/>
        <v>Yes</v>
      </c>
    </row>
    <row r="26" spans="1:11" x14ac:dyDescent="0.2">
      <c r="A26" s="89" t="s">
        <v>876</v>
      </c>
      <c r="B26" s="60" t="s">
        <v>248</v>
      </c>
      <c r="C26" s="88">
        <v>15.320426548</v>
      </c>
      <c r="D26" s="9" t="str">
        <f>IF($B26="N/A","N/A",IF(C26&gt;=5,"No",IF(C26&lt;0,"No","Yes")))</f>
        <v>No</v>
      </c>
      <c r="E26" s="8">
        <v>17.417942614000001</v>
      </c>
      <c r="F26" s="9" t="str">
        <f>IF($B26="N/A","N/A",IF(E26&gt;=5,"No",IF(E26&lt;0,"No","Yes")))</f>
        <v>No</v>
      </c>
      <c r="G26" s="8">
        <v>21.715693731000002</v>
      </c>
      <c r="H26" s="9" t="str">
        <f>IF($B26="N/A","N/A",IF(G26&gt;=5,"No",IF(G26&lt;0,"No","Yes")))</f>
        <v>No</v>
      </c>
      <c r="I26" s="10">
        <v>13.69</v>
      </c>
      <c r="J26" s="10">
        <v>24.67</v>
      </c>
      <c r="K26" s="9" t="str">
        <f t="shared" si="4"/>
        <v>Yes</v>
      </c>
    </row>
    <row r="27" spans="1:11" x14ac:dyDescent="0.2">
      <c r="A27" s="89" t="s">
        <v>14</v>
      </c>
      <c r="B27" s="60" t="s">
        <v>249</v>
      </c>
      <c r="C27" s="88">
        <v>3.95961955E-2</v>
      </c>
      <c r="D27" s="9" t="str">
        <f>IF($B27="N/A","N/A",IF(C27&gt;15,"No",IF(C27&lt;=0,"No","Yes")))</f>
        <v>Yes</v>
      </c>
      <c r="E27" s="8">
        <v>4.80670703E-2</v>
      </c>
      <c r="F27" s="9" t="str">
        <f>IF($B27="N/A","N/A",IF(E27&gt;15,"No",IF(E27&lt;=0,"No","Yes")))</f>
        <v>Yes</v>
      </c>
      <c r="G27" s="8">
        <v>0.17542793230000001</v>
      </c>
      <c r="H27" s="9" t="str">
        <f>IF($B27="N/A","N/A",IF(G27&gt;15,"No",IF(G27&lt;=0,"No","Yes")))</f>
        <v>Yes</v>
      </c>
      <c r="I27" s="10">
        <v>21.39</v>
      </c>
      <c r="J27" s="10">
        <v>265</v>
      </c>
      <c r="K27" s="9" t="str">
        <f>IF(J27="Div by 0", "N/A", IF(J27="N/A","N/A", IF(J27&gt;30, "No", IF(J27&lt;-30, "No", "Yes"))))</f>
        <v>No</v>
      </c>
    </row>
    <row r="28" spans="1:11" x14ac:dyDescent="0.2">
      <c r="A28" s="89" t="s">
        <v>877</v>
      </c>
      <c r="B28" s="35" t="s">
        <v>213</v>
      </c>
      <c r="C28" s="91">
        <v>88.320627479999999</v>
      </c>
      <c r="D28" s="9" t="str">
        <f>IF($B28="N/A","N/A",IF(C28&gt;15,"No",IF(C28&lt;-15,"No","Yes")))</f>
        <v>N/A</v>
      </c>
      <c r="E28" s="37">
        <v>82.264817855000004</v>
      </c>
      <c r="F28" s="9" t="str">
        <f>IF($B28="N/A","N/A",IF(E28&gt;15,"No",IF(E28&lt;-15,"No","Yes")))</f>
        <v>N/A</v>
      </c>
      <c r="G28" s="37">
        <v>79.022961709</v>
      </c>
      <c r="H28" s="9" t="str">
        <f>IF($B28="N/A","N/A",IF(G28&gt;15,"No",IF(G28&lt;-15,"No","Yes")))</f>
        <v>N/A</v>
      </c>
      <c r="I28" s="10">
        <v>-6.86</v>
      </c>
      <c r="J28" s="10">
        <v>-3.94</v>
      </c>
      <c r="K28" s="9" t="str">
        <f>IF(J28="Div by 0", "N/A", IF(J28="N/A","N/A", IF(J28&gt;30, "No", IF(J28&lt;-30, "No", "Yes"))))</f>
        <v>Yes</v>
      </c>
    </row>
    <row r="29" spans="1:11" x14ac:dyDescent="0.2">
      <c r="A29" s="89" t="s">
        <v>378</v>
      </c>
      <c r="B29" s="35" t="s">
        <v>250</v>
      </c>
      <c r="C29" s="88">
        <v>10.214296101</v>
      </c>
      <c r="D29" s="9" t="str">
        <f>IF($B29="N/A","N/A",IF(C29&gt;35,"No",IF(C29&lt;10,"No","Yes")))</f>
        <v>Yes</v>
      </c>
      <c r="E29" s="8">
        <v>9.4960819655000002</v>
      </c>
      <c r="F29" s="9" t="str">
        <f>IF($B29="N/A","N/A",IF(E29&gt;35,"No",IF(E29&lt;10,"No","Yes")))</f>
        <v>No</v>
      </c>
      <c r="G29" s="8">
        <v>8.0371816307999993</v>
      </c>
      <c r="H29" s="9" t="str">
        <f>IF($B29="N/A","N/A",IF(G29&gt;35,"No",IF(G29&lt;10,"No","Yes")))</f>
        <v>No</v>
      </c>
      <c r="I29" s="10">
        <v>-7.03</v>
      </c>
      <c r="J29" s="10">
        <v>-15.4</v>
      </c>
      <c r="K29" s="9" t="str">
        <f t="shared" ref="K29:K54" si="8">IF(J29="Div by 0", "N/A", IF(J29="N/A","N/A", IF(J29&gt;30, "No", IF(J29&lt;-30, "No", "Yes"))))</f>
        <v>Yes</v>
      </c>
    </row>
    <row r="30" spans="1:11" x14ac:dyDescent="0.2">
      <c r="A30" s="89" t="s">
        <v>379</v>
      </c>
      <c r="B30" s="35" t="s">
        <v>251</v>
      </c>
      <c r="C30" s="88">
        <v>1.0603939142000001</v>
      </c>
      <c r="D30" s="9" t="str">
        <f>IF($B30="N/A","N/A",IF(C30&gt;20,"No",IF(C30&lt;2,"No","Yes")))</f>
        <v>No</v>
      </c>
      <c r="E30" s="8">
        <v>1.1770598241000001</v>
      </c>
      <c r="F30" s="9" t="str">
        <f>IF($B30="N/A","N/A",IF(E30&gt;20,"No",IF(E30&lt;2,"No","Yes")))</f>
        <v>No</v>
      </c>
      <c r="G30" s="8">
        <v>1.4679789727000001</v>
      </c>
      <c r="H30" s="9" t="str">
        <f>IF($B30="N/A","N/A",IF(G30&gt;20,"No",IF(G30&lt;2,"No","Yes")))</f>
        <v>No</v>
      </c>
      <c r="I30" s="10">
        <v>11</v>
      </c>
      <c r="J30" s="10">
        <v>24.72</v>
      </c>
      <c r="K30" s="9" t="str">
        <f t="shared" si="8"/>
        <v>Yes</v>
      </c>
    </row>
    <row r="31" spans="1:11" x14ac:dyDescent="0.2">
      <c r="A31" s="89" t="s">
        <v>380</v>
      </c>
      <c r="B31" s="35" t="s">
        <v>252</v>
      </c>
      <c r="C31" s="88">
        <v>0.30442968990000002</v>
      </c>
      <c r="D31" s="9" t="str">
        <f>IF($B31="N/A","N/A",IF(C31&gt;8,"No",IF(C31&lt;0.5,"No","Yes")))</f>
        <v>No</v>
      </c>
      <c r="E31" s="8">
        <v>0.36758440450000002</v>
      </c>
      <c r="F31" s="9" t="str">
        <f>IF($B31="N/A","N/A",IF(E31&gt;8,"No",IF(E31&lt;0.5,"No","Yes")))</f>
        <v>No</v>
      </c>
      <c r="G31" s="8">
        <v>0.301795653</v>
      </c>
      <c r="H31" s="9" t="str">
        <f>IF($B31="N/A","N/A",IF(G31&gt;8,"No",IF(G31&lt;0.5,"No","Yes")))</f>
        <v>No</v>
      </c>
      <c r="I31" s="10">
        <v>20.75</v>
      </c>
      <c r="J31" s="10">
        <v>-17.899999999999999</v>
      </c>
      <c r="K31" s="9" t="str">
        <f t="shared" si="8"/>
        <v>Yes</v>
      </c>
    </row>
    <row r="32" spans="1:11" x14ac:dyDescent="0.2">
      <c r="A32" s="89" t="s">
        <v>381</v>
      </c>
      <c r="B32" s="35" t="s">
        <v>253</v>
      </c>
      <c r="C32" s="88">
        <v>5.6864700478000003</v>
      </c>
      <c r="D32" s="9" t="str">
        <f>IF($B32="N/A","N/A",IF(C32&gt;25,"No",IF(C32&lt;3,"No","Yes")))</f>
        <v>Yes</v>
      </c>
      <c r="E32" s="8">
        <v>5.2528673574999996</v>
      </c>
      <c r="F32" s="9" t="str">
        <f>IF($B32="N/A","N/A",IF(E32&gt;25,"No",IF(E32&lt;3,"No","Yes")))</f>
        <v>Yes</v>
      </c>
      <c r="G32" s="8">
        <v>4.7532876046999997</v>
      </c>
      <c r="H32" s="9" t="str">
        <f>IF($B32="N/A","N/A",IF(G32&gt;25,"No",IF(G32&lt;3,"No","Yes")))</f>
        <v>Yes</v>
      </c>
      <c r="I32" s="10">
        <v>-7.63</v>
      </c>
      <c r="J32" s="10">
        <v>-9.51</v>
      </c>
      <c r="K32" s="9" t="str">
        <f t="shared" si="8"/>
        <v>Yes</v>
      </c>
    </row>
    <row r="33" spans="1:11" x14ac:dyDescent="0.2">
      <c r="A33" s="89" t="s">
        <v>382</v>
      </c>
      <c r="B33" s="35" t="s">
        <v>254</v>
      </c>
      <c r="C33" s="88">
        <v>13.763020966999999</v>
      </c>
      <c r="D33" s="9" t="str">
        <f>IF($B33="N/A","N/A",IF(C33&gt;25,"No",IF(C33&lt;2,"No","Yes")))</f>
        <v>Yes</v>
      </c>
      <c r="E33" s="8">
        <v>14.378055911000001</v>
      </c>
      <c r="F33" s="9" t="str">
        <f>IF($B33="N/A","N/A",IF(E33&gt;25,"No",IF(E33&lt;2,"No","Yes")))</f>
        <v>Yes</v>
      </c>
      <c r="G33" s="8">
        <v>15.311049415999999</v>
      </c>
      <c r="H33" s="9" t="str">
        <f>IF($B33="N/A","N/A",IF(G33&gt;25,"No",IF(G33&lt;2,"No","Yes")))</f>
        <v>Yes</v>
      </c>
      <c r="I33" s="10">
        <v>4.4690000000000003</v>
      </c>
      <c r="J33" s="10">
        <v>6.4889999999999999</v>
      </c>
      <c r="K33" s="9" t="str">
        <f t="shared" si="8"/>
        <v>Yes</v>
      </c>
    </row>
    <row r="34" spans="1:11" x14ac:dyDescent="0.2">
      <c r="A34" s="89" t="s">
        <v>383</v>
      </c>
      <c r="B34" s="35" t="s">
        <v>255</v>
      </c>
      <c r="C34" s="88">
        <v>0.69399702090000004</v>
      </c>
      <c r="D34" s="9" t="str">
        <f>IF($B34="N/A","N/A",IF(C34&gt;25,"No",IF(C34&lt;=0,"No","Yes")))</f>
        <v>Yes</v>
      </c>
      <c r="E34" s="8">
        <v>0.71062406489999996</v>
      </c>
      <c r="F34" s="9" t="str">
        <f>IF($B34="N/A","N/A",IF(E34&gt;25,"No",IF(E34&lt;=0,"No","Yes")))</f>
        <v>Yes</v>
      </c>
      <c r="G34" s="8">
        <v>0.75402786840000002</v>
      </c>
      <c r="H34" s="9" t="str">
        <f>IF($B34="N/A","N/A",IF(G34&gt;25,"No",IF(G34&lt;=0,"No","Yes")))</f>
        <v>Yes</v>
      </c>
      <c r="I34" s="10">
        <v>2.3959999999999999</v>
      </c>
      <c r="J34" s="10">
        <v>6.1079999999999997</v>
      </c>
      <c r="K34" s="9" t="str">
        <f t="shared" si="8"/>
        <v>Yes</v>
      </c>
    </row>
    <row r="35" spans="1:11" x14ac:dyDescent="0.2">
      <c r="A35" s="89" t="s">
        <v>384</v>
      </c>
      <c r="B35" s="35" t="s">
        <v>256</v>
      </c>
      <c r="C35" s="88">
        <v>23.880585253</v>
      </c>
      <c r="D35" s="9" t="str">
        <f>IF($B35="N/A","N/A",IF(C35&gt;20,"No",IF(C35&lt;4,"No","Yes")))</f>
        <v>No</v>
      </c>
      <c r="E35" s="8">
        <v>23.068275335999999</v>
      </c>
      <c r="F35" s="9" t="str">
        <f>IF($B35="N/A","N/A",IF(E35&gt;20,"No",IF(E35&lt;4,"No","Yes")))</f>
        <v>No</v>
      </c>
      <c r="G35" s="8">
        <v>20.897149564999999</v>
      </c>
      <c r="H35" s="9" t="str">
        <f>IF($B35="N/A","N/A",IF(G35&gt;20,"No",IF(G35&lt;4,"No","Yes")))</f>
        <v>No</v>
      </c>
      <c r="I35" s="10">
        <v>-3.4</v>
      </c>
      <c r="J35" s="10">
        <v>-9.41</v>
      </c>
      <c r="K35" s="9" t="str">
        <f t="shared" si="8"/>
        <v>Yes</v>
      </c>
    </row>
    <row r="36" spans="1:11" x14ac:dyDescent="0.2">
      <c r="A36" s="89" t="s">
        <v>385</v>
      </c>
      <c r="B36" s="35" t="s">
        <v>257</v>
      </c>
      <c r="C36" s="88">
        <v>6.78172056E-2</v>
      </c>
      <c r="D36" s="9" t="str">
        <f>IF($B36="N/A","N/A",IF(C36&gt;=3,"No",IF(C36&lt;0,"No","Yes")))</f>
        <v>Yes</v>
      </c>
      <c r="E36" s="8">
        <v>6.9922301399999998E-2</v>
      </c>
      <c r="F36" s="9" t="str">
        <f>IF($B36="N/A","N/A",IF(E36&gt;=3,"No",IF(E36&lt;0,"No","Yes")))</f>
        <v>Yes</v>
      </c>
      <c r="G36" s="8">
        <v>7.6304679799999997E-2</v>
      </c>
      <c r="H36" s="9" t="str">
        <f>IF($B36="N/A","N/A",IF(G36&gt;=3,"No",IF(G36&lt;0,"No","Yes")))</f>
        <v>Yes</v>
      </c>
      <c r="I36" s="10">
        <v>3.1040000000000001</v>
      </c>
      <c r="J36" s="10">
        <v>9.1280000000000001</v>
      </c>
      <c r="K36" s="9" t="str">
        <f t="shared" si="8"/>
        <v>Yes</v>
      </c>
    </row>
    <row r="37" spans="1:11" x14ac:dyDescent="0.2">
      <c r="A37" s="89" t="s">
        <v>386</v>
      </c>
      <c r="B37" s="35" t="s">
        <v>258</v>
      </c>
      <c r="C37" s="88">
        <v>7.6872522352999999</v>
      </c>
      <c r="D37" s="9" t="str">
        <f>IF($B37="N/A","N/A",IF(C37&gt;=25,"No",IF(C37&lt;0,"No","Yes")))</f>
        <v>Yes</v>
      </c>
      <c r="E37" s="8">
        <v>8.2419680975999992</v>
      </c>
      <c r="F37" s="9" t="str">
        <f>IF($B37="N/A","N/A",IF(E37&gt;=25,"No",IF(E37&lt;0,"No","Yes")))</f>
        <v>Yes</v>
      </c>
      <c r="G37" s="8">
        <v>8.6829627393000006</v>
      </c>
      <c r="H37" s="9" t="str">
        <f>IF($B37="N/A","N/A",IF(G37&gt;=25,"No",IF(G37&lt;0,"No","Yes")))</f>
        <v>Yes</v>
      </c>
      <c r="I37" s="10">
        <v>7.2160000000000002</v>
      </c>
      <c r="J37" s="10">
        <v>5.351</v>
      </c>
      <c r="K37" s="9" t="str">
        <f t="shared" si="8"/>
        <v>Yes</v>
      </c>
    </row>
    <row r="38" spans="1:11" x14ac:dyDescent="0.2">
      <c r="A38" s="89" t="s">
        <v>387</v>
      </c>
      <c r="B38" s="35" t="s">
        <v>221</v>
      </c>
      <c r="C38" s="88">
        <v>3.0157999151000001</v>
      </c>
      <c r="D38" s="9" t="str">
        <f>IF($B38="N/A","N/A",IF(C38&gt;3,"Yes","No"))</f>
        <v>Yes</v>
      </c>
      <c r="E38" s="8">
        <v>3.1512933157999998</v>
      </c>
      <c r="F38" s="9" t="str">
        <f>IF($B38="N/A","N/A",IF(E38&gt;3,"Yes","No"))</f>
        <v>Yes</v>
      </c>
      <c r="G38" s="8">
        <v>3.2394763363000001</v>
      </c>
      <c r="H38" s="9" t="str">
        <f>IF($B38="N/A","N/A",IF(G38&gt;3,"Yes","No"))</f>
        <v>Yes</v>
      </c>
      <c r="I38" s="10">
        <v>4.4930000000000003</v>
      </c>
      <c r="J38" s="10">
        <v>2.798</v>
      </c>
      <c r="K38" s="9" t="str">
        <f t="shared" si="8"/>
        <v>Yes</v>
      </c>
    </row>
    <row r="39" spans="1:11" x14ac:dyDescent="0.2">
      <c r="A39" s="89" t="s">
        <v>388</v>
      </c>
      <c r="B39" s="35" t="s">
        <v>220</v>
      </c>
      <c r="C39" s="88">
        <v>4.2135931730999996</v>
      </c>
      <c r="D39" s="9" t="str">
        <f>IF($B39="N/A","N/A",IF(C39&gt;1,"Yes","No"))</f>
        <v>Yes</v>
      </c>
      <c r="E39" s="8">
        <v>4.4692663288999999</v>
      </c>
      <c r="F39" s="9" t="str">
        <f>IF($B39="N/A","N/A",IF(E39&gt;1,"Yes","No"))</f>
        <v>Yes</v>
      </c>
      <c r="G39" s="8">
        <v>4.5144153004999996</v>
      </c>
      <c r="H39" s="9" t="str">
        <f>IF($B39="N/A","N/A",IF(G39&gt;1,"Yes","No"))</f>
        <v>Yes</v>
      </c>
      <c r="I39" s="10">
        <v>6.0679999999999996</v>
      </c>
      <c r="J39" s="10">
        <v>1.01</v>
      </c>
      <c r="K39" s="9" t="str">
        <f t="shared" si="8"/>
        <v>Yes</v>
      </c>
    </row>
    <row r="40" spans="1:11" x14ac:dyDescent="0.2">
      <c r="A40" s="89" t="s">
        <v>389</v>
      </c>
      <c r="B40" s="35" t="s">
        <v>213</v>
      </c>
      <c r="C40" s="88">
        <v>1.7172272200000002E-2</v>
      </c>
      <c r="D40" s="9" t="str">
        <f>IF($B40="N/A","N/A",IF(C40&gt;15,"No",IF(C40&lt;-15,"No","Yes")))</f>
        <v>N/A</v>
      </c>
      <c r="E40" s="8">
        <v>1.6638213799999999E-2</v>
      </c>
      <c r="F40" s="9" t="str">
        <f>IF($B40="N/A","N/A",IF(E40&gt;15,"No",IF(E40&lt;-15,"No","Yes")))</f>
        <v>N/A</v>
      </c>
      <c r="G40" s="8">
        <v>1.6280572600000001E-2</v>
      </c>
      <c r="H40" s="9" t="str">
        <f>IF($B40="N/A","N/A",IF(G40&gt;15,"No",IF(G40&lt;-15,"No","Yes")))</f>
        <v>N/A</v>
      </c>
      <c r="I40" s="10">
        <v>-3.11</v>
      </c>
      <c r="J40" s="10">
        <v>-2.15</v>
      </c>
      <c r="K40" s="9" t="str">
        <f t="shared" si="8"/>
        <v>Yes</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8.7198916089999994</v>
      </c>
      <c r="D42" s="9" t="str">
        <f>IF($B42="N/A","N/A",IF(C42&gt;0,"Yes","No"))</f>
        <v>Yes</v>
      </c>
      <c r="E42" s="8">
        <v>9.1361203661000001</v>
      </c>
      <c r="F42" s="9" t="str">
        <f>IF($B42="N/A","N/A",IF(E42&gt;0,"Yes","No"))</f>
        <v>Yes</v>
      </c>
      <c r="G42" s="8">
        <v>10.284304962</v>
      </c>
      <c r="H42" s="9" t="str">
        <f>IF($B42="N/A","N/A",IF(G42&gt;0,"Yes","No"))</f>
        <v>Yes</v>
      </c>
      <c r="I42" s="10">
        <v>4.7729999999999997</v>
      </c>
      <c r="J42" s="10">
        <v>12.57</v>
      </c>
      <c r="K42" s="9" t="str">
        <f t="shared" si="8"/>
        <v>Yes</v>
      </c>
    </row>
    <row r="43" spans="1:11" x14ac:dyDescent="0.2">
      <c r="A43" s="89" t="s">
        <v>392</v>
      </c>
      <c r="B43" s="35" t="s">
        <v>259</v>
      </c>
      <c r="C43" s="88">
        <v>3.0385046971</v>
      </c>
      <c r="D43" s="9" t="str">
        <f>IF($B43="N/A","N/A",IF(C43&gt;0,"Yes","No"))</f>
        <v>Yes</v>
      </c>
      <c r="E43" s="8">
        <v>3.1009111153000002</v>
      </c>
      <c r="F43" s="9" t="str">
        <f>IF($B43="N/A","N/A",IF(E43&gt;0,"Yes","No"))</f>
        <v>Yes</v>
      </c>
      <c r="G43" s="8">
        <v>3.4382261234999998</v>
      </c>
      <c r="H43" s="9" t="str">
        <f>IF($B43="N/A","N/A",IF(G43&gt;0,"Yes","No"))</f>
        <v>Yes</v>
      </c>
      <c r="I43" s="10">
        <v>2.0539999999999998</v>
      </c>
      <c r="J43" s="10">
        <v>10.88</v>
      </c>
      <c r="K43" s="9" t="str">
        <f t="shared" si="8"/>
        <v>Yes</v>
      </c>
    </row>
    <row r="44" spans="1:11" x14ac:dyDescent="0.2">
      <c r="A44" s="89" t="s">
        <v>393</v>
      </c>
      <c r="B44" s="35" t="s">
        <v>259</v>
      </c>
      <c r="C44" s="88">
        <v>0.82987077269999998</v>
      </c>
      <c r="D44" s="9" t="str">
        <f>IF($B44="N/A","N/A",IF(C44&gt;0,"Yes","No"))</f>
        <v>Yes</v>
      </c>
      <c r="E44" s="8">
        <v>0.68782196399999995</v>
      </c>
      <c r="F44" s="9" t="str">
        <f>IF($B44="N/A","N/A",IF(E44&gt;0,"Yes","No"))</f>
        <v>Yes</v>
      </c>
      <c r="G44" s="8">
        <v>0.60029429400000001</v>
      </c>
      <c r="H44" s="9" t="str">
        <f>IF($B44="N/A","N/A",IF(G44&gt;0,"Yes","No"))</f>
        <v>Yes</v>
      </c>
      <c r="I44" s="10">
        <v>-17.100000000000001</v>
      </c>
      <c r="J44" s="10">
        <v>-12.7</v>
      </c>
      <c r="K44" s="9" t="str">
        <f t="shared" si="8"/>
        <v>Yes</v>
      </c>
    </row>
    <row r="45" spans="1:11" x14ac:dyDescent="0.2">
      <c r="A45" s="89" t="s">
        <v>394</v>
      </c>
      <c r="B45" s="35" t="s">
        <v>220</v>
      </c>
      <c r="C45" s="88">
        <v>9.0746674599999994E-2</v>
      </c>
      <c r="D45" s="9" t="str">
        <f>IF($B45="N/A","N/A",IF(C45&gt;1,"Yes","No"))</f>
        <v>No</v>
      </c>
      <c r="E45" s="8">
        <v>8.9046887800000002E-2</v>
      </c>
      <c r="F45" s="9" t="str">
        <f>IF($B45="N/A","N/A",IF(E45&gt;1,"Yes","No"))</f>
        <v>No</v>
      </c>
      <c r="G45" s="8">
        <v>8.2770782400000006E-2</v>
      </c>
      <c r="H45" s="9" t="str">
        <f>IF($B45="N/A","N/A",IF(G45&gt;1,"Yes","No"))</f>
        <v>No</v>
      </c>
      <c r="I45" s="10">
        <v>-1.87</v>
      </c>
      <c r="J45" s="10">
        <v>-7.05</v>
      </c>
      <c r="K45" s="9" t="str">
        <f t="shared" si="8"/>
        <v>Yes</v>
      </c>
    </row>
    <row r="46" spans="1:11" x14ac:dyDescent="0.2">
      <c r="A46" s="89" t="s">
        <v>395</v>
      </c>
      <c r="B46" s="35" t="s">
        <v>259</v>
      </c>
      <c r="C46" s="88">
        <v>0.29505796350000002</v>
      </c>
      <c r="D46" s="9" t="str">
        <f>IF($B46="N/A","N/A",IF(C46&gt;0,"Yes","No"))</f>
        <v>Yes</v>
      </c>
      <c r="E46" s="8">
        <v>0.27067127880000003</v>
      </c>
      <c r="F46" s="9" t="str">
        <f>IF($B46="N/A","N/A",IF(E46&gt;0,"Yes","No"))</f>
        <v>Yes</v>
      </c>
      <c r="G46" s="8">
        <v>0.26433987809999998</v>
      </c>
      <c r="H46" s="9" t="str">
        <f>IF($B46="N/A","N/A",IF(G46&gt;0,"Yes","No"))</f>
        <v>Yes</v>
      </c>
      <c r="I46" s="10">
        <v>-8.27</v>
      </c>
      <c r="J46" s="10">
        <v>-2.34</v>
      </c>
      <c r="K46" s="9" t="str">
        <f t="shared" si="8"/>
        <v>Yes</v>
      </c>
    </row>
    <row r="47" spans="1:11" x14ac:dyDescent="0.2">
      <c r="A47" s="89" t="s">
        <v>396</v>
      </c>
      <c r="B47" s="35" t="s">
        <v>213</v>
      </c>
      <c r="C47" s="88">
        <v>1.48374814E-2</v>
      </c>
      <c r="D47" s="9" t="str">
        <f>IF($B47="N/A","N/A",IF(C47&gt;15,"No",IF(C47&lt;-15,"No","Yes")))</f>
        <v>N/A</v>
      </c>
      <c r="E47" s="8">
        <v>1.2242152799999999E-2</v>
      </c>
      <c r="F47" s="9" t="str">
        <f>IF($B47="N/A","N/A",IF(E47&gt;15,"No",IF(E47&lt;-15,"No","Yes")))</f>
        <v>N/A</v>
      </c>
      <c r="G47" s="8">
        <v>1.3009705099999999E-2</v>
      </c>
      <c r="H47" s="9" t="str">
        <f>IF($B47="N/A","N/A",IF(G47&gt;15,"No",IF(G47&lt;-15,"No","Yes")))</f>
        <v>N/A</v>
      </c>
      <c r="I47" s="10">
        <v>-17.5</v>
      </c>
      <c r="J47" s="10">
        <v>6.27</v>
      </c>
      <c r="K47" s="9" t="str">
        <f t="shared" si="8"/>
        <v>Yes</v>
      </c>
    </row>
    <row r="48" spans="1:11" x14ac:dyDescent="0.2">
      <c r="A48" s="89" t="s">
        <v>397</v>
      </c>
      <c r="B48" s="35" t="s">
        <v>213</v>
      </c>
      <c r="C48" s="88">
        <v>4.6287959900000002E-2</v>
      </c>
      <c r="D48" s="9" t="str">
        <f>IF($B48="N/A","N/A",IF(C48&gt;15,"No",IF(C48&lt;-15,"No","Yes")))</f>
        <v>N/A</v>
      </c>
      <c r="E48" s="8">
        <v>4.2269172000000001E-2</v>
      </c>
      <c r="F48" s="9" t="str">
        <f>IF($B48="N/A","N/A",IF(E48&gt;15,"No",IF(E48&lt;-15,"No","Yes")))</f>
        <v>N/A</v>
      </c>
      <c r="G48" s="8">
        <v>4.8276809300000001E-2</v>
      </c>
      <c r="H48" s="9" t="str">
        <f>IF($B48="N/A","N/A",IF(G48&gt;15,"No",IF(G48&lt;-15,"No","Yes")))</f>
        <v>N/A</v>
      </c>
      <c r="I48" s="10">
        <v>-8.68</v>
      </c>
      <c r="J48" s="10">
        <v>14.21</v>
      </c>
      <c r="K48" s="9" t="str">
        <f t="shared" si="8"/>
        <v>Yes</v>
      </c>
    </row>
    <row r="49" spans="1:11" x14ac:dyDescent="0.2">
      <c r="A49" s="89" t="s">
        <v>398</v>
      </c>
      <c r="B49" s="35" t="s">
        <v>213</v>
      </c>
      <c r="C49" s="88">
        <v>0.13294956469999999</v>
      </c>
      <c r="D49" s="9" t="str">
        <f>IF($B49="N/A","N/A",IF(C49&gt;15,"No",IF(C49&lt;-15,"No","Yes")))</f>
        <v>N/A</v>
      </c>
      <c r="E49" s="8">
        <v>0.15137996109999999</v>
      </c>
      <c r="F49" s="9" t="str">
        <f>IF($B49="N/A","N/A",IF(E49&gt;15,"No",IF(E49&lt;-15,"No","Yes")))</f>
        <v>N/A</v>
      </c>
      <c r="G49" s="8">
        <v>0.1817437039</v>
      </c>
      <c r="H49" s="9" t="str">
        <f>IF($B49="N/A","N/A",IF(G49&gt;15,"No",IF(G49&lt;-15,"No","Yes")))</f>
        <v>N/A</v>
      </c>
      <c r="I49" s="10">
        <v>13.86</v>
      </c>
      <c r="J49" s="10">
        <v>20.059999999999999</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0.68703335269999999</v>
      </c>
      <c r="D51" s="9" t="str">
        <f>IF($B51="N/A","N/A",IF(C51&gt;15,"No",IF(C51&lt;-15,"No","Yes")))</f>
        <v>N/A</v>
      </c>
      <c r="E51" s="8">
        <v>0.72160036699999996</v>
      </c>
      <c r="F51" s="9" t="str">
        <f>IF($B51="N/A","N/A",IF(E51&gt;15,"No",IF(E51&lt;-15,"No","Yes")))</f>
        <v>N/A</v>
      </c>
      <c r="G51" s="8">
        <v>0.83923662830000001</v>
      </c>
      <c r="H51" s="9" t="str">
        <f>IF($B51="N/A","N/A",IF(G51&gt;15,"No",IF(G51&lt;-15,"No","Yes")))</f>
        <v>N/A</v>
      </c>
      <c r="I51" s="10">
        <v>5.0309999999999997</v>
      </c>
      <c r="J51" s="10">
        <v>16.3</v>
      </c>
      <c r="K51" s="9" t="str">
        <f t="shared" si="8"/>
        <v>Yes</v>
      </c>
    </row>
    <row r="52" spans="1:11" x14ac:dyDescent="0.2">
      <c r="A52" s="89" t="s">
        <v>401</v>
      </c>
      <c r="B52" s="35" t="s">
        <v>220</v>
      </c>
      <c r="C52" s="88">
        <v>11.622341828</v>
      </c>
      <c r="D52" s="9" t="str">
        <f>IF($B52="N/A","N/A",IF(C52&gt;1,"Yes","No"))</f>
        <v>Yes</v>
      </c>
      <c r="E52" s="8">
        <v>11.203583592999999</v>
      </c>
      <c r="F52" s="9" t="str">
        <f>IF($B52="N/A","N/A",IF(E52&gt;1,"Yes","No"))</f>
        <v>Yes</v>
      </c>
      <c r="G52" s="8">
        <v>12.786827676</v>
      </c>
      <c r="H52" s="9" t="str">
        <f>IF($B52="N/A","N/A",IF(G52&gt;1,"Yes","No"))</f>
        <v>Yes</v>
      </c>
      <c r="I52" s="10">
        <v>-3.6</v>
      </c>
      <c r="J52" s="10">
        <v>14.13</v>
      </c>
      <c r="K52" s="9" t="str">
        <f t="shared" si="8"/>
        <v>Yes</v>
      </c>
    </row>
    <row r="53" spans="1:11" x14ac:dyDescent="0.2">
      <c r="A53" s="89" t="s">
        <v>402</v>
      </c>
      <c r="B53" s="35" t="s">
        <v>259</v>
      </c>
      <c r="C53" s="88">
        <v>3.9176503011000001</v>
      </c>
      <c r="D53" s="9" t="str">
        <f>IF($B53="N/A","N/A",IF(C53&gt;0,"Yes","No"))</f>
        <v>Yes</v>
      </c>
      <c r="E53" s="8">
        <v>4.1847160213999999</v>
      </c>
      <c r="F53" s="9" t="str">
        <f>IF($B53="N/A","N/A",IF(E53&gt;0,"Yes","No"))</f>
        <v>Yes</v>
      </c>
      <c r="G53" s="8">
        <v>3.4090590985000002</v>
      </c>
      <c r="H53" s="9" t="str">
        <f>IF($B53="N/A","N/A",IF(G53&gt;0,"Yes","No"))</f>
        <v>Yes</v>
      </c>
      <c r="I53" s="10">
        <v>6.8170000000000002</v>
      </c>
      <c r="J53" s="10">
        <v>-18.5</v>
      </c>
      <c r="K53" s="9" t="str">
        <f t="shared" si="8"/>
        <v>Yes</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878</v>
      </c>
      <c r="B55" s="35" t="s">
        <v>213</v>
      </c>
      <c r="C55" s="91">
        <v>118.2192144</v>
      </c>
      <c r="D55" s="9" t="str">
        <f>IF($B55="N/A","N/A",IF(C55&gt;15,"No",IF(C55&lt;-15,"No","Yes")))</f>
        <v>N/A</v>
      </c>
      <c r="E55" s="37">
        <v>121.39036992</v>
      </c>
      <c r="F55" s="9" t="str">
        <f>IF($B55="N/A","N/A",IF(E55&gt;15,"No",IF(E55&lt;-15,"No","Yes")))</f>
        <v>N/A</v>
      </c>
      <c r="G55" s="37">
        <v>135.22409078000001</v>
      </c>
      <c r="H55" s="9" t="str">
        <f>IF($B55="N/A","N/A",IF(G55&gt;15,"No",IF(G55&lt;-15,"No","Yes")))</f>
        <v>N/A</v>
      </c>
      <c r="I55" s="10">
        <v>2.6819999999999999</v>
      </c>
      <c r="J55" s="10">
        <v>11.4</v>
      </c>
      <c r="K55" s="9" t="str">
        <f t="shared" ref="K55:K74" si="9">IF(J55="Div by 0", "N/A", IF(J55="N/A","N/A", IF(J55&gt;30, "No", IF(J55&lt;-30, "No", "Yes"))))</f>
        <v>Yes</v>
      </c>
    </row>
    <row r="56" spans="1:11" x14ac:dyDescent="0.2">
      <c r="A56" s="89" t="s">
        <v>879</v>
      </c>
      <c r="B56" s="35" t="s">
        <v>261</v>
      </c>
      <c r="C56" s="91">
        <v>74.536575778</v>
      </c>
      <c r="D56" s="9" t="str">
        <f>IF($B56="N/A","N/A",IF(C56&gt;90,"No",IF(C56&lt;20,"No","Yes")))</f>
        <v>Yes</v>
      </c>
      <c r="E56" s="37">
        <v>75.058832332999998</v>
      </c>
      <c r="F56" s="9" t="str">
        <f>IF($B56="N/A","N/A",IF(E56&gt;90,"No",IF(E56&lt;20,"No","Yes")))</f>
        <v>Yes</v>
      </c>
      <c r="G56" s="37">
        <v>76.859318963000007</v>
      </c>
      <c r="H56" s="9" t="str">
        <f>IF($B56="N/A","N/A",IF(G56&gt;90,"No",IF(G56&lt;20,"No","Yes")))</f>
        <v>Yes</v>
      </c>
      <c r="I56" s="10">
        <v>0.70069999999999999</v>
      </c>
      <c r="J56" s="10">
        <v>2.399</v>
      </c>
      <c r="K56" s="9" t="str">
        <f t="shared" si="9"/>
        <v>Yes</v>
      </c>
    </row>
    <row r="57" spans="1:11" x14ac:dyDescent="0.2">
      <c r="A57" s="89" t="s">
        <v>880</v>
      </c>
      <c r="B57" s="35" t="s">
        <v>262</v>
      </c>
      <c r="C57" s="91">
        <v>27.437778777999998</v>
      </c>
      <c r="D57" s="9" t="str">
        <f>IF($B57="N/A","N/A",IF(C57&gt;60,"No",IF(C57&lt;10,"No","Yes")))</f>
        <v>Yes</v>
      </c>
      <c r="E57" s="37">
        <v>25.312254674999998</v>
      </c>
      <c r="F57" s="9" t="str">
        <f>IF($B57="N/A","N/A",IF(E57&gt;60,"No",IF(E57&lt;10,"No","Yes")))</f>
        <v>Yes</v>
      </c>
      <c r="G57" s="37">
        <v>23.893422492999999</v>
      </c>
      <c r="H57" s="9" t="str">
        <f>IF($B57="N/A","N/A",IF(G57&gt;60,"No",IF(G57&lt;10,"No","Yes")))</f>
        <v>Yes</v>
      </c>
      <c r="I57" s="10">
        <v>-7.75</v>
      </c>
      <c r="J57" s="10">
        <v>-5.61</v>
      </c>
      <c r="K57" s="9" t="str">
        <f t="shared" si="9"/>
        <v>Yes</v>
      </c>
    </row>
    <row r="58" spans="1:11" ht="25.5" x14ac:dyDescent="0.2">
      <c r="A58" s="89" t="s">
        <v>881</v>
      </c>
      <c r="B58" s="35" t="s">
        <v>263</v>
      </c>
      <c r="C58" s="91">
        <v>23.817071083999998</v>
      </c>
      <c r="D58" s="9" t="str">
        <f>IF($B58="N/A","N/A",IF(C58&gt;100,"No",IF(C58&lt;10,"No","Yes")))</f>
        <v>Yes</v>
      </c>
      <c r="E58" s="37">
        <v>21.718605347</v>
      </c>
      <c r="F58" s="9" t="str">
        <f>IF($B58="N/A","N/A",IF(E58&gt;100,"No",IF(E58&lt;10,"No","Yes")))</f>
        <v>Yes</v>
      </c>
      <c r="G58" s="37">
        <v>20.268877585999999</v>
      </c>
      <c r="H58" s="9" t="str">
        <f>IF($B58="N/A","N/A",IF(G58&gt;100,"No",IF(G58&lt;10,"No","Yes")))</f>
        <v>Yes</v>
      </c>
      <c r="I58" s="10">
        <v>-8.81</v>
      </c>
      <c r="J58" s="10">
        <v>-6.68</v>
      </c>
      <c r="K58" s="9" t="str">
        <f t="shared" si="9"/>
        <v>Yes</v>
      </c>
    </row>
    <row r="59" spans="1:11" x14ac:dyDescent="0.2">
      <c r="A59" s="89" t="s">
        <v>882</v>
      </c>
      <c r="B59" s="35" t="s">
        <v>264</v>
      </c>
      <c r="C59" s="91">
        <v>56.720257959999998</v>
      </c>
      <c r="D59" s="9" t="str">
        <f>IF($B59="N/A","N/A",IF(C59&gt;100,"No",IF(C59&lt;20,"No","Yes")))</f>
        <v>Yes</v>
      </c>
      <c r="E59" s="37">
        <v>58.822924942999997</v>
      </c>
      <c r="F59" s="9" t="str">
        <f>IF($B59="N/A","N/A",IF(E59&gt;100,"No",IF(E59&lt;20,"No","Yes")))</f>
        <v>Yes</v>
      </c>
      <c r="G59" s="37">
        <v>62.347082982000003</v>
      </c>
      <c r="H59" s="9" t="str">
        <f>IF($B59="N/A","N/A",IF(G59&gt;100,"No",IF(G59&lt;20,"No","Yes")))</f>
        <v>Yes</v>
      </c>
      <c r="I59" s="10">
        <v>3.7069999999999999</v>
      </c>
      <c r="J59" s="10">
        <v>5.9909999999999997</v>
      </c>
      <c r="K59" s="9" t="str">
        <f t="shared" si="9"/>
        <v>Yes</v>
      </c>
    </row>
    <row r="60" spans="1:11" x14ac:dyDescent="0.2">
      <c r="A60" s="89" t="s">
        <v>883</v>
      </c>
      <c r="B60" s="35" t="s">
        <v>264</v>
      </c>
      <c r="C60" s="91">
        <v>114.22787925999999</v>
      </c>
      <c r="D60" s="9" t="str">
        <f>IF($B60="N/A","N/A",IF(C60&gt;100,"No",IF(C60&lt;20,"No","Yes")))</f>
        <v>No</v>
      </c>
      <c r="E60" s="37">
        <v>114.69959999</v>
      </c>
      <c r="F60" s="9" t="str">
        <f>IF($B60="N/A","N/A",IF(E60&gt;100,"No",IF(E60&lt;20,"No","Yes")))</f>
        <v>No</v>
      </c>
      <c r="G60" s="37">
        <v>117.78307857</v>
      </c>
      <c r="H60" s="9" t="str">
        <f>IF($B60="N/A","N/A",IF(G60&gt;100,"No",IF(G60&lt;20,"No","Yes")))</f>
        <v>No</v>
      </c>
      <c r="I60" s="10">
        <v>0.41299999999999998</v>
      </c>
      <c r="J60" s="10">
        <v>2.6880000000000002</v>
      </c>
      <c r="K60" s="9" t="str">
        <f t="shared" si="9"/>
        <v>Yes</v>
      </c>
    </row>
    <row r="61" spans="1:11" ht="25.5" x14ac:dyDescent="0.2">
      <c r="A61" s="89" t="s">
        <v>884</v>
      </c>
      <c r="B61" s="35" t="s">
        <v>213</v>
      </c>
      <c r="C61" s="91">
        <v>262.82465345999998</v>
      </c>
      <c r="D61" s="9" t="str">
        <f>IF($B61="N/A","N/A",IF(C61&gt;15,"No",IF(C61&lt;-15,"No","Yes")))</f>
        <v>N/A</v>
      </c>
      <c r="E61" s="37">
        <v>271.06839309999998</v>
      </c>
      <c r="F61" s="9" t="str">
        <f>IF($B61="N/A","N/A",IF(E61&gt;15,"No",IF(E61&lt;-15,"No","Yes")))</f>
        <v>N/A</v>
      </c>
      <c r="G61" s="37">
        <v>295.64745691000002</v>
      </c>
      <c r="H61" s="9" t="str">
        <f>IF($B61="N/A","N/A",IF(G61&gt;15,"No",IF(G61&lt;-15,"No","Yes")))</f>
        <v>N/A</v>
      </c>
      <c r="I61" s="10">
        <v>3.137</v>
      </c>
      <c r="J61" s="10">
        <v>9.0670000000000002</v>
      </c>
      <c r="K61" s="9" t="str">
        <f t="shared" si="9"/>
        <v>Yes</v>
      </c>
    </row>
    <row r="62" spans="1:11" x14ac:dyDescent="0.2">
      <c r="A62" s="89" t="s">
        <v>885</v>
      </c>
      <c r="B62" s="35" t="s">
        <v>265</v>
      </c>
      <c r="C62" s="91">
        <v>21.488234091999999</v>
      </c>
      <c r="D62" s="9" t="str">
        <f>IF($B62="N/A","N/A",IF(C62&gt;60,"No",IF(C62&lt;10,"No","Yes")))</f>
        <v>Yes</v>
      </c>
      <c r="E62" s="37">
        <v>21.155661973000001</v>
      </c>
      <c r="F62" s="9" t="str">
        <f>IF($B62="N/A","N/A",IF(E62&gt;60,"No",IF(E62&lt;10,"No","Yes")))</f>
        <v>Yes</v>
      </c>
      <c r="G62" s="37">
        <v>21.549823160999999</v>
      </c>
      <c r="H62" s="9" t="str">
        <f>IF($B62="N/A","N/A",IF(G62&gt;60,"No",IF(G62&lt;10,"No","Yes")))</f>
        <v>Yes</v>
      </c>
      <c r="I62" s="10">
        <v>-1.55</v>
      </c>
      <c r="J62" s="10">
        <v>1.863</v>
      </c>
      <c r="K62" s="9" t="str">
        <f t="shared" si="9"/>
        <v>Yes</v>
      </c>
    </row>
    <row r="63" spans="1:11" x14ac:dyDescent="0.2">
      <c r="A63" s="89" t="s">
        <v>886</v>
      </c>
      <c r="B63" s="35" t="s">
        <v>265</v>
      </c>
      <c r="C63" s="91">
        <v>268.10790469</v>
      </c>
      <c r="D63" s="9" t="str">
        <f>IF($B63="N/A","N/A",IF(C63&gt;60,"No",IF(C63&lt;10,"No","Yes")))</f>
        <v>No</v>
      </c>
      <c r="E63" s="37">
        <v>242.90199043999999</v>
      </c>
      <c r="F63" s="9" t="str">
        <f>IF($B63="N/A","N/A",IF(E63&gt;60,"No",IF(E63&lt;10,"No","Yes")))</f>
        <v>No</v>
      </c>
      <c r="G63" s="37">
        <v>208.99631668999999</v>
      </c>
      <c r="H63" s="9" t="str">
        <f>IF($B63="N/A","N/A",IF(G63&gt;60,"No",IF(G63&lt;10,"No","Yes")))</f>
        <v>No</v>
      </c>
      <c r="I63" s="10">
        <v>-9.4</v>
      </c>
      <c r="J63" s="10">
        <v>-14</v>
      </c>
      <c r="K63" s="9" t="str">
        <f t="shared" si="9"/>
        <v>Yes</v>
      </c>
    </row>
    <row r="64" spans="1:11" x14ac:dyDescent="0.2">
      <c r="A64" s="89" t="s">
        <v>887</v>
      </c>
      <c r="B64" s="35" t="s">
        <v>213</v>
      </c>
      <c r="C64" s="91">
        <v>102.74987729</v>
      </c>
      <c r="D64" s="9" t="str">
        <f t="shared" ref="D64:D74" si="10">IF($B64="N/A","N/A",IF(C64&gt;15,"No",IF(C64&lt;-15,"No","Yes")))</f>
        <v>N/A</v>
      </c>
      <c r="E64" s="37">
        <v>100.52913423</v>
      </c>
      <c r="F64" s="9" t="str">
        <f>IF($B64="N/A","N/A",IF(E64&gt;15,"No",IF(E64&lt;-15,"No","Yes")))</f>
        <v>N/A</v>
      </c>
      <c r="G64" s="37">
        <v>104.48735632</v>
      </c>
      <c r="H64" s="9" t="str">
        <f>IF($B64="N/A","N/A",IF(G64&gt;15,"No",IF(G64&lt;-15,"No","Yes")))</f>
        <v>N/A</v>
      </c>
      <c r="I64" s="10">
        <v>-2.16</v>
      </c>
      <c r="J64" s="10">
        <v>3.9369999999999998</v>
      </c>
      <c r="K64" s="9" t="str">
        <f t="shared" si="9"/>
        <v>Yes</v>
      </c>
    </row>
    <row r="65" spans="1:11" ht="24.95" customHeight="1" x14ac:dyDescent="0.2">
      <c r="A65" s="89" t="s">
        <v>888</v>
      </c>
      <c r="B65" s="35" t="s">
        <v>213</v>
      </c>
      <c r="C65" s="91">
        <v>51.721195238</v>
      </c>
      <c r="D65" s="9" t="str">
        <f t="shared" si="10"/>
        <v>N/A</v>
      </c>
      <c r="E65" s="37">
        <v>50.175489249999998</v>
      </c>
      <c r="F65" s="9" t="str">
        <f t="shared" ref="F65:F73" si="11">IF($B65="N/A","N/A",IF(E65&gt;15,"No",IF(E65&lt;-15,"No","Yes")))</f>
        <v>N/A</v>
      </c>
      <c r="G65" s="37">
        <v>48.179446419999998</v>
      </c>
      <c r="H65" s="9" t="str">
        <f t="shared" ref="H65:H86" si="12">IF($B65="N/A","N/A",IF(G65&gt;15,"No",IF(G65&lt;-15,"No","Yes")))</f>
        <v>N/A</v>
      </c>
      <c r="I65" s="10">
        <v>-2.99</v>
      </c>
      <c r="J65" s="10">
        <v>-3.98</v>
      </c>
      <c r="K65" s="9" t="str">
        <f t="shared" si="9"/>
        <v>Yes</v>
      </c>
    </row>
    <row r="66" spans="1:11" ht="25.5" x14ac:dyDescent="0.2">
      <c r="A66" s="89" t="s">
        <v>889</v>
      </c>
      <c r="B66" s="35" t="s">
        <v>213</v>
      </c>
      <c r="C66" s="91">
        <v>55.495557949000002</v>
      </c>
      <c r="D66" s="9" t="str">
        <f t="shared" si="10"/>
        <v>N/A</v>
      </c>
      <c r="E66" s="37">
        <v>55.300652923000001</v>
      </c>
      <c r="F66" s="9" t="str">
        <f t="shared" si="11"/>
        <v>N/A</v>
      </c>
      <c r="G66" s="37">
        <v>57.967871899999999</v>
      </c>
      <c r="H66" s="9" t="str">
        <f t="shared" si="12"/>
        <v>N/A</v>
      </c>
      <c r="I66" s="10">
        <v>-0.35099999999999998</v>
      </c>
      <c r="J66" s="10">
        <v>4.8230000000000004</v>
      </c>
      <c r="K66" s="9" t="str">
        <f t="shared" si="9"/>
        <v>Yes</v>
      </c>
    </row>
    <row r="67" spans="1:11" ht="25.5" x14ac:dyDescent="0.2">
      <c r="A67" s="89" t="s">
        <v>890</v>
      </c>
      <c r="B67" s="35" t="s">
        <v>213</v>
      </c>
      <c r="C67" s="91">
        <v>444.08205342000002</v>
      </c>
      <c r="D67" s="9" t="str">
        <f t="shared" si="10"/>
        <v>N/A</v>
      </c>
      <c r="E67" s="37">
        <v>433.32374254000001</v>
      </c>
      <c r="F67" s="9" t="str">
        <f t="shared" si="11"/>
        <v>N/A</v>
      </c>
      <c r="G67" s="37">
        <v>438.48421494000002</v>
      </c>
      <c r="H67" s="9" t="str">
        <f t="shared" si="12"/>
        <v>N/A</v>
      </c>
      <c r="I67" s="10">
        <v>-2.42</v>
      </c>
      <c r="J67" s="10">
        <v>1.1910000000000001</v>
      </c>
      <c r="K67" s="9" t="str">
        <f t="shared" si="9"/>
        <v>Yes</v>
      </c>
    </row>
    <row r="68" spans="1:11" ht="25.5" x14ac:dyDescent="0.2">
      <c r="A68" s="89" t="s">
        <v>891</v>
      </c>
      <c r="B68" s="35" t="s">
        <v>213</v>
      </c>
      <c r="C68" s="91">
        <v>96.593597459999998</v>
      </c>
      <c r="D68" s="9" t="str">
        <f t="shared" si="10"/>
        <v>N/A</v>
      </c>
      <c r="E68" s="37">
        <v>94.675291870999999</v>
      </c>
      <c r="F68" s="9" t="str">
        <f t="shared" si="11"/>
        <v>N/A</v>
      </c>
      <c r="G68" s="37">
        <v>95.605042424999994</v>
      </c>
      <c r="H68" s="9" t="str">
        <f t="shared" si="12"/>
        <v>N/A</v>
      </c>
      <c r="I68" s="10">
        <v>-1.99</v>
      </c>
      <c r="J68" s="10">
        <v>0.98199999999999998</v>
      </c>
      <c r="K68" s="9" t="str">
        <f t="shared" si="9"/>
        <v>Yes</v>
      </c>
    </row>
    <row r="69" spans="1:11" ht="25.5" x14ac:dyDescent="0.2">
      <c r="A69" s="89" t="s">
        <v>892</v>
      </c>
      <c r="B69" s="35" t="s">
        <v>213</v>
      </c>
      <c r="C69" s="91">
        <v>46.835593338000002</v>
      </c>
      <c r="D69" s="9" t="str">
        <f t="shared" si="10"/>
        <v>N/A</v>
      </c>
      <c r="E69" s="37">
        <v>36.359234462000003</v>
      </c>
      <c r="F69" s="9" t="str">
        <f t="shared" si="11"/>
        <v>N/A</v>
      </c>
      <c r="G69" s="37">
        <v>27.460493671999998</v>
      </c>
      <c r="H69" s="9" t="str">
        <f t="shared" si="12"/>
        <v>N/A</v>
      </c>
      <c r="I69" s="10">
        <v>-22.4</v>
      </c>
      <c r="J69" s="10">
        <v>-24.5</v>
      </c>
      <c r="K69" s="9" t="str">
        <f t="shared" si="9"/>
        <v>Yes</v>
      </c>
    </row>
    <row r="70" spans="1:11" ht="25.5" x14ac:dyDescent="0.2">
      <c r="A70" s="89" t="s">
        <v>893</v>
      </c>
      <c r="B70" s="35" t="s">
        <v>213</v>
      </c>
      <c r="C70" s="91">
        <v>45.760870539999999</v>
      </c>
      <c r="D70" s="9" t="str">
        <f t="shared" si="10"/>
        <v>N/A</v>
      </c>
      <c r="E70" s="37">
        <v>44.868204485</v>
      </c>
      <c r="F70" s="9" t="str">
        <f t="shared" si="11"/>
        <v>N/A</v>
      </c>
      <c r="G70" s="37">
        <v>52.491364431000001</v>
      </c>
      <c r="H70" s="9" t="str">
        <f t="shared" si="12"/>
        <v>N/A</v>
      </c>
      <c r="I70" s="10">
        <v>-1.95</v>
      </c>
      <c r="J70" s="10">
        <v>16.989999999999998</v>
      </c>
      <c r="K70" s="9" t="str">
        <f t="shared" si="9"/>
        <v>Yes</v>
      </c>
    </row>
    <row r="71" spans="1:11" x14ac:dyDescent="0.2">
      <c r="A71" s="89" t="s">
        <v>894</v>
      </c>
      <c r="B71" s="35" t="s">
        <v>213</v>
      </c>
      <c r="C71" s="91">
        <v>459.19993543999999</v>
      </c>
      <c r="D71" s="9" t="str">
        <f t="shared" si="10"/>
        <v>N/A</v>
      </c>
      <c r="E71" s="37">
        <v>532.34407302</v>
      </c>
      <c r="F71" s="9" t="str">
        <f t="shared" si="11"/>
        <v>N/A</v>
      </c>
      <c r="G71" s="37">
        <v>602.48875309000005</v>
      </c>
      <c r="H71" s="9" t="str">
        <f t="shared" si="12"/>
        <v>N/A</v>
      </c>
      <c r="I71" s="10">
        <v>15.93</v>
      </c>
      <c r="J71" s="10">
        <v>13.18</v>
      </c>
      <c r="K71" s="9" t="str">
        <f t="shared" si="9"/>
        <v>Yes</v>
      </c>
    </row>
    <row r="72" spans="1:11" ht="25.5" x14ac:dyDescent="0.2">
      <c r="A72" s="89" t="s">
        <v>895</v>
      </c>
      <c r="B72" s="35" t="s">
        <v>213</v>
      </c>
      <c r="C72" s="91">
        <v>1135.6352360999999</v>
      </c>
      <c r="D72" s="9" t="str">
        <f t="shared" si="10"/>
        <v>N/A</v>
      </c>
      <c r="E72" s="37">
        <v>1174.3422103</v>
      </c>
      <c r="F72" s="9" t="str">
        <f t="shared" si="11"/>
        <v>N/A</v>
      </c>
      <c r="G72" s="37">
        <v>1194.6300277</v>
      </c>
      <c r="H72" s="9" t="str">
        <f t="shared" si="12"/>
        <v>N/A</v>
      </c>
      <c r="I72" s="10">
        <v>3.4079999999999999</v>
      </c>
      <c r="J72" s="10">
        <v>1.728</v>
      </c>
      <c r="K72" s="9" t="str">
        <f t="shared" si="9"/>
        <v>Yes</v>
      </c>
    </row>
    <row r="73" spans="1:11" x14ac:dyDescent="0.2">
      <c r="A73" s="89" t="s">
        <v>896</v>
      </c>
      <c r="B73" s="35" t="s">
        <v>213</v>
      </c>
      <c r="C73" s="91">
        <v>132.05549647000001</v>
      </c>
      <c r="D73" s="9" t="str">
        <f t="shared" si="10"/>
        <v>N/A</v>
      </c>
      <c r="E73" s="37">
        <v>144.46654937</v>
      </c>
      <c r="F73" s="9" t="str">
        <f t="shared" si="11"/>
        <v>N/A</v>
      </c>
      <c r="G73" s="37">
        <v>167.10187644000001</v>
      </c>
      <c r="H73" s="9" t="str">
        <f t="shared" si="12"/>
        <v>N/A</v>
      </c>
      <c r="I73" s="10">
        <v>9.3979999999999997</v>
      </c>
      <c r="J73" s="10">
        <v>15.67</v>
      </c>
      <c r="K73" s="9" t="str">
        <f t="shared" si="9"/>
        <v>Yes</v>
      </c>
    </row>
    <row r="74" spans="1:11" x14ac:dyDescent="0.2">
      <c r="A74" s="89" t="s">
        <v>897</v>
      </c>
      <c r="B74" s="35" t="s">
        <v>213</v>
      </c>
      <c r="C74" s="91">
        <v>133.04602349999999</v>
      </c>
      <c r="D74" s="9" t="str">
        <f t="shared" si="10"/>
        <v>N/A</v>
      </c>
      <c r="E74" s="37">
        <v>130.56017700999999</v>
      </c>
      <c r="F74" s="9" t="str">
        <f>IF($B74="N/A","N/A",IF(E74&gt;15,"No",IF(E74&lt;-15,"No","Yes")))</f>
        <v>N/A</v>
      </c>
      <c r="G74" s="37">
        <v>152.20320136999999</v>
      </c>
      <c r="H74" s="9" t="str">
        <f t="shared" si="12"/>
        <v>N/A</v>
      </c>
      <c r="I74" s="10">
        <v>-1.87</v>
      </c>
      <c r="J74" s="10">
        <v>16.579999999999998</v>
      </c>
      <c r="K74" s="9" t="str">
        <f t="shared" si="9"/>
        <v>Yes</v>
      </c>
    </row>
    <row r="75" spans="1:11" x14ac:dyDescent="0.2">
      <c r="A75" s="89" t="s">
        <v>898</v>
      </c>
      <c r="B75" s="35" t="s">
        <v>213</v>
      </c>
      <c r="C75" s="88">
        <v>10.048306154</v>
      </c>
      <c r="D75" s="9" t="str">
        <f t="shared" ref="D75:D80" si="13">IF($B75="N/A","N/A",IF(C75&gt;15,"No",IF(C75&lt;-15,"No","Yes")))</f>
        <v>N/A</v>
      </c>
      <c r="E75" s="8">
        <v>10.484017149</v>
      </c>
      <c r="F75" s="9" t="str">
        <f>IF($B75="N/A","N/A",IF(E75&gt;15,"No",IF(E75&lt;-15,"No","Yes")))</f>
        <v>N/A</v>
      </c>
      <c r="G75" s="8">
        <v>11.662723044</v>
      </c>
      <c r="H75" s="9" t="str">
        <f t="shared" si="12"/>
        <v>N/A</v>
      </c>
      <c r="I75" s="10">
        <v>4.3360000000000003</v>
      </c>
      <c r="J75" s="10">
        <v>11.24</v>
      </c>
      <c r="K75" s="9" t="str">
        <f t="shared" ref="K75:K80" si="14">IF(J75="Div by 0", "N/A", IF(J75="N/A","N/A", IF(J75&gt;30, "No", IF(J75&lt;-30, "No", "Yes"))))</f>
        <v>Yes</v>
      </c>
    </row>
    <row r="76" spans="1:11" x14ac:dyDescent="0.2">
      <c r="A76" s="89" t="s">
        <v>899</v>
      </c>
      <c r="B76" s="35" t="s">
        <v>213</v>
      </c>
      <c r="C76" s="88">
        <v>1.7668407102999999</v>
      </c>
      <c r="D76" s="9" t="str">
        <f t="shared" si="13"/>
        <v>N/A</v>
      </c>
      <c r="E76" s="8">
        <v>1.8721201372</v>
      </c>
      <c r="F76" s="9" t="str">
        <f t="shared" ref="F76:F86" si="15">IF($B76="N/A","N/A",IF(E76&gt;15,"No",IF(E76&lt;-15,"No","Yes")))</f>
        <v>N/A</v>
      </c>
      <c r="G76" s="8">
        <v>1.9209077530000001</v>
      </c>
      <c r="H76" s="9" t="str">
        <f t="shared" si="12"/>
        <v>N/A</v>
      </c>
      <c r="I76" s="10">
        <v>5.9589999999999996</v>
      </c>
      <c r="J76" s="10">
        <v>2.6059999999999999</v>
      </c>
      <c r="K76" s="9" t="str">
        <f t="shared" si="14"/>
        <v>Yes</v>
      </c>
    </row>
    <row r="77" spans="1:11" x14ac:dyDescent="0.2">
      <c r="A77" s="89" t="s">
        <v>900</v>
      </c>
      <c r="B77" s="35" t="s">
        <v>213</v>
      </c>
      <c r="C77" s="88">
        <v>5.824068842</v>
      </c>
      <c r="D77" s="9" t="str">
        <f t="shared" si="13"/>
        <v>N/A</v>
      </c>
      <c r="E77" s="8">
        <v>6.4101083918999997</v>
      </c>
      <c r="F77" s="9" t="str">
        <f t="shared" si="15"/>
        <v>N/A</v>
      </c>
      <c r="G77" s="8">
        <v>7.2315715374999998</v>
      </c>
      <c r="H77" s="9" t="str">
        <f t="shared" si="12"/>
        <v>N/A</v>
      </c>
      <c r="I77" s="10">
        <v>10.06</v>
      </c>
      <c r="J77" s="10">
        <v>12.82</v>
      </c>
      <c r="K77" s="9" t="str">
        <f t="shared" si="14"/>
        <v>Yes</v>
      </c>
    </row>
    <row r="78" spans="1:11" x14ac:dyDescent="0.2">
      <c r="A78" s="89" t="s">
        <v>901</v>
      </c>
      <c r="B78" s="35" t="s">
        <v>213</v>
      </c>
      <c r="C78" s="88">
        <v>0.13797327249999999</v>
      </c>
      <c r="D78" s="9" t="str">
        <f t="shared" si="13"/>
        <v>N/A</v>
      </c>
      <c r="E78" s="8">
        <v>0.15406611640000001</v>
      </c>
      <c r="F78" s="9" t="str">
        <f t="shared" si="15"/>
        <v>N/A</v>
      </c>
      <c r="G78" s="8">
        <v>0.1815868367</v>
      </c>
      <c r="H78" s="9" t="str">
        <f t="shared" si="12"/>
        <v>N/A</v>
      </c>
      <c r="I78" s="10">
        <v>11.66</v>
      </c>
      <c r="J78" s="10">
        <v>17.86</v>
      </c>
      <c r="K78" s="9" t="str">
        <f t="shared" si="14"/>
        <v>Yes</v>
      </c>
    </row>
    <row r="79" spans="1:11" ht="25.5" x14ac:dyDescent="0.2">
      <c r="A79" s="89" t="s">
        <v>902</v>
      </c>
      <c r="B79" s="35" t="s">
        <v>213</v>
      </c>
      <c r="C79" s="88">
        <v>2.3095493130000002</v>
      </c>
      <c r="D79" s="9" t="str">
        <f t="shared" si="13"/>
        <v>N/A</v>
      </c>
      <c r="E79" s="8">
        <v>2.5001994889999999</v>
      </c>
      <c r="F79" s="9" t="str">
        <f t="shared" si="15"/>
        <v>N/A</v>
      </c>
      <c r="G79" s="8">
        <v>2.9139909373999999</v>
      </c>
      <c r="H79" s="9" t="str">
        <f t="shared" si="12"/>
        <v>N/A</v>
      </c>
      <c r="I79" s="10">
        <v>8.2550000000000008</v>
      </c>
      <c r="J79" s="10">
        <v>16.55</v>
      </c>
      <c r="K79" s="9" t="str">
        <f t="shared" si="14"/>
        <v>Yes</v>
      </c>
    </row>
    <row r="80" spans="1:11" ht="25.5" x14ac:dyDescent="0.2">
      <c r="A80" s="89" t="s">
        <v>903</v>
      </c>
      <c r="B80" s="35" t="s">
        <v>213</v>
      </c>
      <c r="C80" s="93">
        <v>2.2169994439999998</v>
      </c>
      <c r="D80" s="9" t="str">
        <f t="shared" si="13"/>
        <v>N/A</v>
      </c>
      <c r="E80" s="93">
        <v>2.4039184491999999</v>
      </c>
      <c r="F80" s="9" t="str">
        <f t="shared" si="15"/>
        <v>N/A</v>
      </c>
      <c r="G80" s="93">
        <v>2.8009718668999999</v>
      </c>
      <c r="H80" s="9" t="str">
        <f t="shared" si="12"/>
        <v>N/A</v>
      </c>
      <c r="I80" s="10">
        <v>8.4309999999999992</v>
      </c>
      <c r="J80" s="94">
        <v>16.52</v>
      </c>
      <c r="K80" s="9" t="str">
        <f t="shared" si="14"/>
        <v>Yes</v>
      </c>
    </row>
    <row r="81" spans="1:11" x14ac:dyDescent="0.2">
      <c r="A81" s="89" t="s">
        <v>904</v>
      </c>
      <c r="B81" s="35" t="s">
        <v>213</v>
      </c>
      <c r="C81" s="95">
        <v>35.877396300000001</v>
      </c>
      <c r="D81" s="9" t="str">
        <f t="shared" ref="D81:D86" si="16">IF($B81="N/A","N/A",IF(C81&gt;15,"No",IF(C81&lt;-15,"No","Yes")))</f>
        <v>N/A</v>
      </c>
      <c r="E81" s="96">
        <v>35.913282743000003</v>
      </c>
      <c r="F81" s="9" t="str">
        <f t="shared" si="15"/>
        <v>N/A</v>
      </c>
      <c r="G81" s="96">
        <v>36.361860043</v>
      </c>
      <c r="H81" s="9" t="str">
        <f>IF($B81="N/A","N/A",IF(G81&gt;15,"No",IF(G81&lt;-15,"No","Yes")))</f>
        <v>N/A</v>
      </c>
      <c r="I81" s="10">
        <v>0.1</v>
      </c>
      <c r="J81" s="10">
        <v>1.2490000000000001</v>
      </c>
      <c r="K81" s="9" t="str">
        <f t="shared" ref="K81:K86" si="17">IF(J81="Div by 0", "N/A", IF(J81="N/A","N/A", IF(J81&gt;30, "No", IF(J81&lt;-30, "No", "Yes"))))</f>
        <v>Yes</v>
      </c>
    </row>
    <row r="82" spans="1:11" x14ac:dyDescent="0.2">
      <c r="A82" s="89" t="s">
        <v>905</v>
      </c>
      <c r="B82" s="35" t="s">
        <v>213</v>
      </c>
      <c r="C82" s="95">
        <v>122.79488505</v>
      </c>
      <c r="D82" s="9" t="str">
        <f t="shared" si="16"/>
        <v>N/A</v>
      </c>
      <c r="E82" s="96">
        <v>119.88497631</v>
      </c>
      <c r="F82" s="9" t="str">
        <f t="shared" si="15"/>
        <v>N/A</v>
      </c>
      <c r="G82" s="96">
        <v>119.37618229</v>
      </c>
      <c r="H82" s="9" t="str">
        <f t="shared" si="12"/>
        <v>N/A</v>
      </c>
      <c r="I82" s="10">
        <v>-2.37</v>
      </c>
      <c r="J82" s="10">
        <v>-0.42399999999999999</v>
      </c>
      <c r="K82" s="9" t="str">
        <f t="shared" si="17"/>
        <v>Yes</v>
      </c>
    </row>
    <row r="83" spans="1:11" x14ac:dyDescent="0.2">
      <c r="A83" s="89" t="s">
        <v>906</v>
      </c>
      <c r="B83" s="35" t="s">
        <v>213</v>
      </c>
      <c r="C83" s="95">
        <v>150.47414827</v>
      </c>
      <c r="D83" s="9" t="str">
        <f t="shared" si="16"/>
        <v>N/A</v>
      </c>
      <c r="E83" s="96">
        <v>148.75344819</v>
      </c>
      <c r="F83" s="9" t="str">
        <f t="shared" si="15"/>
        <v>N/A</v>
      </c>
      <c r="G83" s="96">
        <v>146.22981243999999</v>
      </c>
      <c r="H83" s="9" t="str">
        <f t="shared" si="12"/>
        <v>N/A</v>
      </c>
      <c r="I83" s="10">
        <v>-1.1399999999999999</v>
      </c>
      <c r="J83" s="10">
        <v>-1.7</v>
      </c>
      <c r="K83" s="9" t="str">
        <f t="shared" si="17"/>
        <v>Yes</v>
      </c>
    </row>
    <row r="84" spans="1:11" x14ac:dyDescent="0.2">
      <c r="A84" s="89" t="s">
        <v>907</v>
      </c>
      <c r="B84" s="35" t="s">
        <v>213</v>
      </c>
      <c r="C84" s="95">
        <v>257.29624209999997</v>
      </c>
      <c r="D84" s="9" t="str">
        <f t="shared" si="16"/>
        <v>N/A</v>
      </c>
      <c r="E84" s="96">
        <v>265.74039707999998</v>
      </c>
      <c r="F84" s="9" t="str">
        <f t="shared" si="15"/>
        <v>N/A</v>
      </c>
      <c r="G84" s="96">
        <v>284.13272210999997</v>
      </c>
      <c r="H84" s="9" t="str">
        <f t="shared" si="12"/>
        <v>N/A</v>
      </c>
      <c r="I84" s="10">
        <v>3.282</v>
      </c>
      <c r="J84" s="10">
        <v>6.9210000000000003</v>
      </c>
      <c r="K84" s="9" t="str">
        <f t="shared" si="17"/>
        <v>Yes</v>
      </c>
    </row>
    <row r="85" spans="1:11" x14ac:dyDescent="0.2">
      <c r="A85" s="89" t="s">
        <v>908</v>
      </c>
      <c r="B85" s="35" t="s">
        <v>213</v>
      </c>
      <c r="C85" s="95">
        <v>724.51175893000004</v>
      </c>
      <c r="D85" s="9" t="str">
        <f t="shared" si="16"/>
        <v>N/A</v>
      </c>
      <c r="E85" s="96">
        <v>730.84131124999999</v>
      </c>
      <c r="F85" s="9" t="str">
        <f t="shared" si="15"/>
        <v>N/A</v>
      </c>
      <c r="G85" s="96">
        <v>748.18471666000005</v>
      </c>
      <c r="H85" s="9" t="str">
        <f t="shared" si="12"/>
        <v>N/A</v>
      </c>
      <c r="I85" s="10">
        <v>0.87360000000000004</v>
      </c>
      <c r="J85" s="10">
        <v>2.3730000000000002</v>
      </c>
      <c r="K85" s="9" t="str">
        <f t="shared" si="17"/>
        <v>Yes</v>
      </c>
    </row>
    <row r="86" spans="1:11" ht="25.5" x14ac:dyDescent="0.2">
      <c r="A86" s="89" t="s">
        <v>909</v>
      </c>
      <c r="B86" s="35" t="s">
        <v>213</v>
      </c>
      <c r="C86" s="97">
        <v>733.77231329999995</v>
      </c>
      <c r="D86" s="9" t="str">
        <f t="shared" si="16"/>
        <v>N/A</v>
      </c>
      <c r="E86" s="97">
        <v>740.44741080999995</v>
      </c>
      <c r="F86" s="9" t="str">
        <f t="shared" si="15"/>
        <v>N/A</v>
      </c>
      <c r="G86" s="97">
        <v>758.28027580000003</v>
      </c>
      <c r="H86" s="9" t="str">
        <f t="shared" si="12"/>
        <v>N/A</v>
      </c>
      <c r="I86" s="10">
        <v>0.90969999999999995</v>
      </c>
      <c r="J86" s="10">
        <v>2.4079999999999999</v>
      </c>
      <c r="K86" s="9" t="str">
        <f t="shared" si="17"/>
        <v>Yes</v>
      </c>
    </row>
    <row r="87" spans="1:11" x14ac:dyDescent="0.2">
      <c r="A87" s="89" t="s">
        <v>32</v>
      </c>
      <c r="B87" s="35" t="s">
        <v>266</v>
      </c>
      <c r="C87" s="88">
        <v>83.199572535000001</v>
      </c>
      <c r="D87" s="9" t="str">
        <f>IF($B87="N/A","N/A",IF(C87&gt;60,"Yes","No"))</f>
        <v>Yes</v>
      </c>
      <c r="E87" s="8">
        <v>82.156741628000006</v>
      </c>
      <c r="F87" s="9" t="str">
        <f>IF($B87="N/A","N/A",IF(E87&gt;60,"Yes","No"))</f>
        <v>Yes</v>
      </c>
      <c r="G87" s="8">
        <v>80.002631260000001</v>
      </c>
      <c r="H87" s="9" t="str">
        <f>IF($B87="N/A","N/A",IF(G87&gt;60,"Yes","No"))</f>
        <v>Yes</v>
      </c>
      <c r="I87" s="10">
        <v>-1.25</v>
      </c>
      <c r="J87" s="10">
        <v>-2.62</v>
      </c>
      <c r="K87" s="9" t="str">
        <f t="shared" ref="K87:K105" si="18">IF(J87="Div by 0", "N/A", IF(J87="N/A","N/A", IF(J87&gt;30, "No", IF(J87&lt;-30, "No", "Yes"))))</f>
        <v>Yes</v>
      </c>
    </row>
    <row r="88" spans="1:11" x14ac:dyDescent="0.2">
      <c r="A88" s="89" t="s">
        <v>39</v>
      </c>
      <c r="B88" s="35" t="s">
        <v>267</v>
      </c>
      <c r="C88" s="88">
        <v>99.822656245000005</v>
      </c>
      <c r="D88" s="9" t="str">
        <f>IF($B88="N/A","N/A",IF(C88&gt;100,"No",IF(C88&lt;85,"No","Yes")))</f>
        <v>Yes</v>
      </c>
      <c r="E88" s="8">
        <v>99.777508277999999</v>
      </c>
      <c r="F88" s="9" t="str">
        <f>IF($B88="N/A","N/A",IF(E88&gt;100,"No",IF(E88&lt;85,"No","Yes")))</f>
        <v>Yes</v>
      </c>
      <c r="G88" s="8">
        <v>99.746971969000001</v>
      </c>
      <c r="H88" s="9" t="str">
        <f>IF($B88="N/A","N/A",IF(G88&gt;100,"No",IF(G88&lt;85,"No","Yes")))</f>
        <v>Yes</v>
      </c>
      <c r="I88" s="10">
        <v>-4.4999999999999998E-2</v>
      </c>
      <c r="J88" s="10">
        <v>-3.1E-2</v>
      </c>
      <c r="K88" s="9" t="str">
        <f t="shared" si="18"/>
        <v>Yes</v>
      </c>
    </row>
    <row r="89" spans="1:11" x14ac:dyDescent="0.2">
      <c r="A89" s="89" t="s">
        <v>910</v>
      </c>
      <c r="B89" s="35" t="s">
        <v>213</v>
      </c>
      <c r="C89" s="88">
        <v>37.866173496999998</v>
      </c>
      <c r="D89" s="9" t="str">
        <f>IF($B89="N/A","N/A",IF(C89&gt;15,"No",IF(C89&lt;-15,"No","Yes")))</f>
        <v>N/A</v>
      </c>
      <c r="E89" s="8">
        <v>38.988253448999998</v>
      </c>
      <c r="F89" s="9" t="str">
        <f>IF($B89="N/A","N/A",IF(E89&gt;15,"No",IF(E89&lt;-15,"No","Yes")))</f>
        <v>N/A</v>
      </c>
      <c r="G89" s="8">
        <v>36.933352571</v>
      </c>
      <c r="H89" s="9" t="str">
        <f>IF($B89="N/A","N/A",IF(G89&gt;15,"No",IF(G89&lt;-15,"No","Yes")))</f>
        <v>N/A</v>
      </c>
      <c r="I89" s="10">
        <v>2.9630000000000001</v>
      </c>
      <c r="J89" s="10">
        <v>-5.27</v>
      </c>
      <c r="K89" s="9" t="str">
        <f t="shared" si="18"/>
        <v>Yes</v>
      </c>
    </row>
    <row r="90" spans="1:11" x14ac:dyDescent="0.2">
      <c r="A90" s="89" t="s">
        <v>851</v>
      </c>
      <c r="B90" s="35" t="s">
        <v>268</v>
      </c>
      <c r="C90" s="88">
        <v>3.9993532701999999</v>
      </c>
      <c r="D90" s="9" t="str">
        <f>IF($B90="N/A","N/A",IF(C90&gt;25,"No",IF(C90&lt;5,"No","Yes")))</f>
        <v>No</v>
      </c>
      <c r="E90" s="8">
        <v>4.0053401143</v>
      </c>
      <c r="F90" s="9" t="str">
        <f>IF($B90="N/A","N/A",IF(E90&gt;25,"No",IF(E90&lt;5,"No","Yes")))</f>
        <v>No</v>
      </c>
      <c r="G90" s="8">
        <v>3.6836443586000001</v>
      </c>
      <c r="H90" s="9" t="str">
        <f>IF($B90="N/A","N/A",IF(G90&gt;25,"No",IF(G90&lt;5,"No","Yes")))</f>
        <v>No</v>
      </c>
      <c r="I90" s="10">
        <v>0.1497</v>
      </c>
      <c r="J90" s="10">
        <v>-8.0299999999999994</v>
      </c>
      <c r="K90" s="9" t="str">
        <f t="shared" si="18"/>
        <v>Yes</v>
      </c>
    </row>
    <row r="91" spans="1:11" x14ac:dyDescent="0.2">
      <c r="A91" s="89" t="s">
        <v>852</v>
      </c>
      <c r="B91" s="35" t="s">
        <v>269</v>
      </c>
      <c r="C91" s="88">
        <v>55.166606907999999</v>
      </c>
      <c r="D91" s="9" t="str">
        <f>IF($B91="N/A","N/A",IF(C91&gt;70,"No",IF(C91&lt;40,"No","Yes")))</f>
        <v>Yes</v>
      </c>
      <c r="E91" s="8">
        <v>56.308833755000002</v>
      </c>
      <c r="F91" s="9" t="str">
        <f>IF($B91="N/A","N/A",IF(E91&gt;70,"No",IF(E91&lt;40,"No","Yes")))</f>
        <v>Yes</v>
      </c>
      <c r="G91" s="8">
        <v>57.134639227000001</v>
      </c>
      <c r="H91" s="9" t="str">
        <f>IF($B91="N/A","N/A",IF(G91&gt;70,"No",IF(G91&lt;40,"No","Yes")))</f>
        <v>Yes</v>
      </c>
      <c r="I91" s="10">
        <v>2.0710000000000002</v>
      </c>
      <c r="J91" s="10">
        <v>1.4670000000000001</v>
      </c>
      <c r="K91" s="9" t="str">
        <f t="shared" si="18"/>
        <v>Yes</v>
      </c>
    </row>
    <row r="92" spans="1:11" x14ac:dyDescent="0.2">
      <c r="A92" s="89" t="s">
        <v>853</v>
      </c>
      <c r="B92" s="35" t="s">
        <v>270</v>
      </c>
      <c r="C92" s="88">
        <v>40.746425618000004</v>
      </c>
      <c r="D92" s="9" t="str">
        <f>IF($B92="N/A","N/A",IF(C92&gt;55,"No",IF(C92&lt;20,"No","Yes")))</f>
        <v>Yes</v>
      </c>
      <c r="E92" s="8">
        <v>39.573233064999997</v>
      </c>
      <c r="F92" s="9" t="str">
        <f>IF($B92="N/A","N/A",IF(E92&gt;55,"No",IF(E92&lt;20,"No","Yes")))</f>
        <v>Yes</v>
      </c>
      <c r="G92" s="8">
        <v>39.070274349999998</v>
      </c>
      <c r="H92" s="9" t="str">
        <f>IF($B92="N/A","N/A",IF(G92&gt;55,"No",IF(G92&lt;20,"No","Yes")))</f>
        <v>Yes</v>
      </c>
      <c r="I92" s="10">
        <v>-2.88</v>
      </c>
      <c r="J92" s="10">
        <v>-1.27</v>
      </c>
      <c r="K92" s="9" t="str">
        <f t="shared" si="18"/>
        <v>Yes</v>
      </c>
    </row>
    <row r="93" spans="1:11" x14ac:dyDescent="0.2">
      <c r="A93" s="89" t="s">
        <v>163</v>
      </c>
      <c r="B93" s="35" t="s">
        <v>246</v>
      </c>
      <c r="C93" s="88">
        <v>90.774714107999998</v>
      </c>
      <c r="D93" s="9" t="str">
        <f>IF($B93="N/A","N/A",IF(C93&gt;95,"Yes","No"))</f>
        <v>No</v>
      </c>
      <c r="E93" s="8">
        <v>91.442145074999999</v>
      </c>
      <c r="F93" s="9" t="str">
        <f>IF($B93="N/A","N/A",IF(E93&gt;95,"Yes","No"))</f>
        <v>No</v>
      </c>
      <c r="G93" s="8">
        <v>91.660747264999998</v>
      </c>
      <c r="H93" s="9" t="str">
        <f>IF($B93="N/A","N/A",IF(G93&gt;95,"Yes","No"))</f>
        <v>No</v>
      </c>
      <c r="I93" s="10">
        <v>0.73529999999999995</v>
      </c>
      <c r="J93" s="10">
        <v>0.23910000000000001</v>
      </c>
      <c r="K93" s="9" t="str">
        <f t="shared" si="18"/>
        <v>Yes</v>
      </c>
    </row>
    <row r="94" spans="1:11" x14ac:dyDescent="0.2">
      <c r="A94" s="89" t="s">
        <v>41</v>
      </c>
      <c r="B94" s="35" t="s">
        <v>213</v>
      </c>
      <c r="C94" s="88">
        <v>66.356330834999994</v>
      </c>
      <c r="D94" s="9" t="str">
        <f>IF($B94="N/A","N/A",IF(C94&gt;15,"No",IF(C94&lt;-15,"No","Yes")))</f>
        <v>N/A</v>
      </c>
      <c r="E94" s="8">
        <v>67.538641944000005</v>
      </c>
      <c r="F94" s="9" t="str">
        <f>IF($B94="N/A","N/A",IF(E94&gt;15,"No",IF(E94&lt;-15,"No","Yes")))</f>
        <v>N/A</v>
      </c>
      <c r="G94" s="8">
        <v>66.579460643999994</v>
      </c>
      <c r="H94" s="9" t="str">
        <f>IF($B94="N/A","N/A",IF(G94&gt;15,"No",IF(G94&lt;-15,"No","Yes")))</f>
        <v>N/A</v>
      </c>
      <c r="I94" s="10">
        <v>1.782</v>
      </c>
      <c r="J94" s="10">
        <v>-1.42</v>
      </c>
      <c r="K94" s="9" t="str">
        <f t="shared" si="18"/>
        <v>Yes</v>
      </c>
    </row>
    <row r="95" spans="1:11" x14ac:dyDescent="0.2">
      <c r="A95" s="89" t="s">
        <v>42</v>
      </c>
      <c r="B95" s="35" t="s">
        <v>213</v>
      </c>
      <c r="C95" s="88">
        <v>79.831528617999993</v>
      </c>
      <c r="D95" s="9" t="str">
        <f>IF($B95="N/A","N/A",IF(C95&gt;15,"No",IF(C95&lt;-15,"No","Yes")))</f>
        <v>N/A</v>
      </c>
      <c r="E95" s="8">
        <v>90.447834889999996</v>
      </c>
      <c r="F95" s="9" t="str">
        <f>IF($B95="N/A","N/A",IF(E95&gt;15,"No",IF(E95&lt;-15,"No","Yes")))</f>
        <v>N/A</v>
      </c>
      <c r="G95" s="8">
        <v>96.625558330999993</v>
      </c>
      <c r="H95" s="9" t="str">
        <f>IF($B95="N/A","N/A",IF(G95&gt;15,"No",IF(G95&lt;-15,"No","Yes")))</f>
        <v>N/A</v>
      </c>
      <c r="I95" s="10">
        <v>13.3</v>
      </c>
      <c r="J95" s="10">
        <v>6.83</v>
      </c>
      <c r="K95" s="9" t="str">
        <f t="shared" si="18"/>
        <v>Yes</v>
      </c>
    </row>
    <row r="96" spans="1:11" x14ac:dyDescent="0.2">
      <c r="A96" s="89" t="s">
        <v>911</v>
      </c>
      <c r="B96" s="35" t="s">
        <v>213</v>
      </c>
      <c r="C96" s="88">
        <v>98.203133316000006</v>
      </c>
      <c r="D96" s="9" t="str">
        <f>IF($B96="N/A","N/A",IF(C96&gt;15,"No",IF(C96&lt;-15,"No","Yes")))</f>
        <v>N/A</v>
      </c>
      <c r="E96" s="8">
        <v>98.584710549999997</v>
      </c>
      <c r="F96" s="9" t="str">
        <f>IF($B96="N/A","N/A",IF(E96&gt;15,"No",IF(E96&lt;-15,"No","Yes")))</f>
        <v>N/A</v>
      </c>
      <c r="G96" s="8">
        <v>98.495351826999993</v>
      </c>
      <c r="H96" s="9" t="str">
        <f>IF($B96="N/A","N/A",IF(G96&gt;15,"No",IF(G96&lt;-15,"No","Yes")))</f>
        <v>N/A</v>
      </c>
      <c r="I96" s="10">
        <v>0.3886</v>
      </c>
      <c r="J96" s="10">
        <v>-9.0999999999999998E-2</v>
      </c>
      <c r="K96" s="9" t="str">
        <f t="shared" si="18"/>
        <v>Yes</v>
      </c>
    </row>
    <row r="97" spans="1:11" x14ac:dyDescent="0.2">
      <c r="A97" s="89" t="s">
        <v>912</v>
      </c>
      <c r="B97" s="35" t="s">
        <v>213</v>
      </c>
      <c r="C97" s="88">
        <v>98.847633983999998</v>
      </c>
      <c r="D97" s="9" t="str">
        <f>IF($B97="N/A","N/A",IF(C97&gt;15,"No",IF(C97&lt;-15,"No","Yes")))</f>
        <v>N/A</v>
      </c>
      <c r="E97" s="8">
        <v>99.378432094000004</v>
      </c>
      <c r="F97" s="9" t="str">
        <f>IF($B97="N/A","N/A",IF(E97&gt;15,"No",IF(E97&lt;-15,"No","Yes")))</f>
        <v>N/A</v>
      </c>
      <c r="G97" s="8">
        <v>99.602528982999999</v>
      </c>
      <c r="H97" s="9" t="str">
        <f>IF($B97="N/A","N/A",IF(G97&gt;15,"No",IF(G97&lt;-15,"No","Yes")))</f>
        <v>N/A</v>
      </c>
      <c r="I97" s="10">
        <v>0.53700000000000003</v>
      </c>
      <c r="J97" s="10">
        <v>0.22550000000000001</v>
      </c>
      <c r="K97" s="9" t="str">
        <f t="shared" si="18"/>
        <v>Yes</v>
      </c>
    </row>
    <row r="98" spans="1:11" x14ac:dyDescent="0.2">
      <c r="A98" s="89" t="s">
        <v>43</v>
      </c>
      <c r="B98" s="35" t="s">
        <v>223</v>
      </c>
      <c r="C98" s="88">
        <v>92.339013124000004</v>
      </c>
      <c r="D98" s="9" t="str">
        <f>IF($B98="N/A","N/A",IF(C98&gt;100,"No",IF(C98&lt;98,"No","Yes")))</f>
        <v>No</v>
      </c>
      <c r="E98" s="8">
        <v>92.784905605000006</v>
      </c>
      <c r="F98" s="9" t="str">
        <f>IF($B98="N/A","N/A",IF(E98&gt;100,"No",IF(E98&lt;98,"No","Yes")))</f>
        <v>No</v>
      </c>
      <c r="G98" s="8">
        <v>92.882799145999996</v>
      </c>
      <c r="H98" s="9" t="str">
        <f>IF($B98="N/A","N/A",IF(G98&gt;100,"No",IF(G98&lt;98,"No","Yes")))</f>
        <v>No</v>
      </c>
      <c r="I98" s="10">
        <v>0.4829</v>
      </c>
      <c r="J98" s="10">
        <v>0.1055</v>
      </c>
      <c r="K98" s="9" t="str">
        <f t="shared" si="18"/>
        <v>Yes</v>
      </c>
    </row>
    <row r="99" spans="1:11" x14ac:dyDescent="0.2">
      <c r="A99" s="89" t="s">
        <v>44</v>
      </c>
      <c r="B99" s="35" t="s">
        <v>213</v>
      </c>
      <c r="C99" s="88">
        <v>44.545788674999997</v>
      </c>
      <c r="D99" s="9" t="str">
        <f>IF($B99="N/A","N/A",IF(C99&gt;15,"No",IF(C99&lt;-15,"No","Yes")))</f>
        <v>N/A</v>
      </c>
      <c r="E99" s="8">
        <v>42.934599526</v>
      </c>
      <c r="F99" s="9" t="str">
        <f>IF($B99="N/A","N/A",IF(E99&gt;15,"No",IF(E99&lt;-15,"No","Yes")))</f>
        <v>N/A</v>
      </c>
      <c r="G99" s="8">
        <v>38.899732608999997</v>
      </c>
      <c r="H99" s="9" t="str">
        <f>IF($B99="N/A","N/A",IF(G99&gt;15,"No",IF(G99&lt;-15,"No","Yes")))</f>
        <v>N/A</v>
      </c>
      <c r="I99" s="10">
        <v>-3.62</v>
      </c>
      <c r="J99" s="10">
        <v>-9.4</v>
      </c>
      <c r="K99" s="9" t="str">
        <f t="shared" si="18"/>
        <v>Yes</v>
      </c>
    </row>
    <row r="100" spans="1:11" x14ac:dyDescent="0.2">
      <c r="A100" s="89" t="s">
        <v>45</v>
      </c>
      <c r="B100" s="35" t="s">
        <v>213</v>
      </c>
      <c r="C100" s="88">
        <v>47.424377301</v>
      </c>
      <c r="D100" s="9" t="str">
        <f>IF($B100="N/A","N/A",IF(C100&gt;15,"No",IF(C100&lt;-15,"No","Yes")))</f>
        <v>N/A</v>
      </c>
      <c r="E100" s="8">
        <v>48.861394679999997</v>
      </c>
      <c r="F100" s="9" t="str">
        <f>IF($B100="N/A","N/A",IF(E100&gt;15,"No",IF(E100&lt;-15,"No","Yes")))</f>
        <v>N/A</v>
      </c>
      <c r="G100" s="8">
        <v>52.031152208000002</v>
      </c>
      <c r="H100" s="9" t="str">
        <f>IF($B100="N/A","N/A",IF(G100&gt;15,"No",IF(G100&lt;-15,"No","Yes")))</f>
        <v>N/A</v>
      </c>
      <c r="I100" s="10">
        <v>3.03</v>
      </c>
      <c r="J100" s="10">
        <v>6.4870000000000001</v>
      </c>
      <c r="K100" s="9" t="str">
        <f t="shared" si="18"/>
        <v>Yes</v>
      </c>
    </row>
    <row r="101" spans="1:11" x14ac:dyDescent="0.2">
      <c r="A101" s="89" t="s">
        <v>355</v>
      </c>
      <c r="B101" s="35" t="s">
        <v>213</v>
      </c>
      <c r="C101" s="88">
        <v>91.970165976999994</v>
      </c>
      <c r="D101" s="9" t="str">
        <f>IF($B101="N/A","N/A",IF(C101&gt;15,"No",IF(C101&lt;-15,"No","Yes")))</f>
        <v>N/A</v>
      </c>
      <c r="E101" s="8">
        <v>91.795994206000003</v>
      </c>
      <c r="F101" s="9" t="str">
        <f>IF($B101="N/A","N/A",IF(E101&gt;15,"No",IF(E101&lt;-15,"No","Yes")))</f>
        <v>N/A</v>
      </c>
      <c r="G101" s="8">
        <v>90.930884817000006</v>
      </c>
      <c r="H101" s="9" t="str">
        <f>IF($B101="N/A","N/A",IF(G101&gt;15,"No",IF(G101&lt;-15,"No","Yes")))</f>
        <v>N/A</v>
      </c>
      <c r="I101" s="10">
        <v>-0.189</v>
      </c>
      <c r="J101" s="10">
        <v>-0.94199999999999995</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8.0298340233999994</v>
      </c>
      <c r="D103" s="9" t="str">
        <f>IF($B103="N/A","N/A",IF(C103&gt;15,"No",IF(C103&lt;-15,"No","Yes")))</f>
        <v>N/A</v>
      </c>
      <c r="E103" s="8">
        <v>8.2040057941000004</v>
      </c>
      <c r="F103" s="9" t="str">
        <f>IF($B103="N/A","N/A",IF(E103&gt;15,"No",IF(E103&lt;-15,"No","Yes")))</f>
        <v>N/A</v>
      </c>
      <c r="G103" s="8">
        <v>9.0691151832999992</v>
      </c>
      <c r="H103" s="9" t="str">
        <f>IF($B103="N/A","N/A",IF(G103&gt;15,"No",IF(G103&lt;-15,"No","Yes")))</f>
        <v>N/A</v>
      </c>
      <c r="I103" s="10">
        <v>2.169</v>
      </c>
      <c r="J103" s="10">
        <v>10.54</v>
      </c>
      <c r="K103" s="9" t="str">
        <f t="shared" si="18"/>
        <v>Yes</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75.974461524000006</v>
      </c>
      <c r="D107" s="9" t="str">
        <f t="shared" ref="D107:D130" si="19">IF($B107="N/A","N/A",IF(C107&gt;15,"No",IF(C107&lt;-15,"No","Yes")))</f>
        <v>N/A</v>
      </c>
      <c r="E107" s="9">
        <v>74.918080238000002</v>
      </c>
      <c r="F107" s="9" t="str">
        <f t="shared" ref="F107:F130" si="20">IF($B107="N/A","N/A",IF(E107&gt;15,"No",IF(E107&lt;-15,"No","Yes")))</f>
        <v>N/A</v>
      </c>
      <c r="G107" s="8">
        <v>74.142391704000005</v>
      </c>
      <c r="H107" s="9" t="str">
        <f t="shared" ref="H107:H130" si="21">IF($B107="N/A","N/A",IF(G107&gt;15,"No",IF(G107&lt;-15,"No","Yes")))</f>
        <v>N/A</v>
      </c>
      <c r="I107" s="10">
        <v>-1.39</v>
      </c>
      <c r="J107" s="10">
        <v>-1.04</v>
      </c>
      <c r="K107" s="9" t="str">
        <f t="shared" ref="K107:K130" si="22">IF(J107="Div by 0", "N/A", IF(J107="N/A","N/A", IF(J107&gt;30, "No", IF(J107&lt;-30, "No", "Yes"))))</f>
        <v>Yes</v>
      </c>
    </row>
    <row r="108" spans="1:11" x14ac:dyDescent="0.2">
      <c r="A108" s="89" t="s">
        <v>914</v>
      </c>
      <c r="B108" s="35" t="s">
        <v>213</v>
      </c>
      <c r="C108" s="98">
        <v>21.723577233</v>
      </c>
      <c r="D108" s="35" t="s">
        <v>213</v>
      </c>
      <c r="E108" s="9">
        <v>22.589552094999998</v>
      </c>
      <c r="F108" s="35" t="s">
        <v>213</v>
      </c>
      <c r="G108" s="8">
        <v>22.954728785</v>
      </c>
      <c r="H108" s="35" t="s">
        <v>213</v>
      </c>
      <c r="I108" s="10">
        <v>3.9860000000000002</v>
      </c>
      <c r="J108" s="10">
        <v>1.617</v>
      </c>
      <c r="K108" s="9" t="str">
        <f t="shared" si="22"/>
        <v>Yes</v>
      </c>
    </row>
    <row r="109" spans="1:11" x14ac:dyDescent="0.2">
      <c r="A109" s="89" t="s">
        <v>915</v>
      </c>
      <c r="B109" s="35" t="s">
        <v>213</v>
      </c>
      <c r="C109" s="98">
        <v>8.7096862612999999</v>
      </c>
      <c r="D109" s="9" t="str">
        <f t="shared" si="19"/>
        <v>N/A</v>
      </c>
      <c r="E109" s="9">
        <v>9.1279351472000005</v>
      </c>
      <c r="F109" s="9" t="str">
        <f t="shared" si="20"/>
        <v>N/A</v>
      </c>
      <c r="G109" s="8">
        <v>10.269766735999999</v>
      </c>
      <c r="H109" s="9" t="str">
        <f t="shared" si="21"/>
        <v>N/A</v>
      </c>
      <c r="I109" s="10">
        <v>4.8019999999999996</v>
      </c>
      <c r="J109" s="10">
        <v>12.51</v>
      </c>
      <c r="K109" s="9" t="str">
        <f t="shared" si="22"/>
        <v>Yes</v>
      </c>
    </row>
    <row r="110" spans="1:11" x14ac:dyDescent="0.2">
      <c r="A110" s="89" t="s">
        <v>916</v>
      </c>
      <c r="B110" s="35" t="s">
        <v>213</v>
      </c>
      <c r="C110" s="98">
        <v>1.73904465E-2</v>
      </c>
      <c r="D110" s="9" t="str">
        <f t="shared" si="19"/>
        <v>N/A</v>
      </c>
      <c r="E110" s="9">
        <v>1.7504498899999998E-2</v>
      </c>
      <c r="F110" s="9" t="str">
        <f t="shared" si="20"/>
        <v>N/A</v>
      </c>
      <c r="G110" s="8">
        <v>1.7364636900000001E-2</v>
      </c>
      <c r="H110" s="9" t="str">
        <f t="shared" si="21"/>
        <v>N/A</v>
      </c>
      <c r="I110" s="10">
        <v>0.65580000000000005</v>
      </c>
      <c r="J110" s="10">
        <v>-0.79900000000000004</v>
      </c>
      <c r="K110" s="9" t="str">
        <f t="shared" si="22"/>
        <v>Yes</v>
      </c>
    </row>
    <row r="111" spans="1:11" x14ac:dyDescent="0.2">
      <c r="A111" s="89" t="s">
        <v>917</v>
      </c>
      <c r="B111" s="35" t="s">
        <v>213</v>
      </c>
      <c r="C111" s="98">
        <v>3.6703187824999999</v>
      </c>
      <c r="D111" s="9" t="str">
        <f t="shared" si="19"/>
        <v>N/A</v>
      </c>
      <c r="E111" s="9">
        <v>3.9157538089999999</v>
      </c>
      <c r="F111" s="9" t="str">
        <f t="shared" si="20"/>
        <v>N/A</v>
      </c>
      <c r="G111" s="8">
        <v>3.0919128710999999</v>
      </c>
      <c r="H111" s="9" t="str">
        <f t="shared" si="21"/>
        <v>N/A</v>
      </c>
      <c r="I111" s="10">
        <v>6.6870000000000003</v>
      </c>
      <c r="J111" s="10">
        <v>-21</v>
      </c>
      <c r="K111" s="9" t="str">
        <f t="shared" si="22"/>
        <v>Yes</v>
      </c>
    </row>
    <row r="112" spans="1:11" x14ac:dyDescent="0.2">
      <c r="A112" s="89" t="s">
        <v>918</v>
      </c>
      <c r="B112" s="35" t="s">
        <v>213</v>
      </c>
      <c r="C112" s="98">
        <v>0.66723077750000004</v>
      </c>
      <c r="D112" s="9" t="str">
        <f t="shared" si="19"/>
        <v>N/A</v>
      </c>
      <c r="E112" s="9">
        <v>0.68269644399999996</v>
      </c>
      <c r="F112" s="9" t="str">
        <f t="shared" si="20"/>
        <v>N/A</v>
      </c>
      <c r="G112" s="8">
        <v>0.71970103360000004</v>
      </c>
      <c r="H112" s="9" t="str">
        <f t="shared" si="21"/>
        <v>N/A</v>
      </c>
      <c r="I112" s="10">
        <v>2.3180000000000001</v>
      </c>
      <c r="J112" s="10">
        <v>5.42</v>
      </c>
      <c r="K112" s="9" t="str">
        <f t="shared" si="22"/>
        <v>Yes</v>
      </c>
    </row>
    <row r="113" spans="1:11" x14ac:dyDescent="0.2">
      <c r="A113" s="89" t="s">
        <v>919</v>
      </c>
      <c r="B113" s="35" t="s">
        <v>213</v>
      </c>
      <c r="C113" s="98">
        <v>0.36883995720000001</v>
      </c>
      <c r="D113" s="9" t="str">
        <f t="shared" si="19"/>
        <v>N/A</v>
      </c>
      <c r="E113" s="9">
        <v>0.37657043340000002</v>
      </c>
      <c r="F113" s="9" t="str">
        <f t="shared" si="20"/>
        <v>N/A</v>
      </c>
      <c r="G113" s="8">
        <v>0.42980300939999999</v>
      </c>
      <c r="H113" s="9" t="str">
        <f t="shared" si="21"/>
        <v>N/A</v>
      </c>
      <c r="I113" s="10">
        <v>2.0960000000000001</v>
      </c>
      <c r="J113" s="10">
        <v>14.14</v>
      </c>
      <c r="K113" s="9" t="str">
        <f t="shared" si="22"/>
        <v>Yes</v>
      </c>
    </row>
    <row r="114" spans="1:11" x14ac:dyDescent="0.2">
      <c r="A114" s="89" t="s">
        <v>920</v>
      </c>
      <c r="B114" s="35" t="s">
        <v>213</v>
      </c>
      <c r="C114" s="98">
        <v>0.6959980375</v>
      </c>
      <c r="D114" s="9" t="str">
        <f t="shared" si="19"/>
        <v>N/A</v>
      </c>
      <c r="E114" s="9">
        <v>0.55039825860000002</v>
      </c>
      <c r="F114" s="9" t="str">
        <f t="shared" si="20"/>
        <v>N/A</v>
      </c>
      <c r="G114" s="8">
        <v>0.45113694630000001</v>
      </c>
      <c r="H114" s="9" t="str">
        <f t="shared" si="21"/>
        <v>N/A</v>
      </c>
      <c r="I114" s="10">
        <v>-20.9</v>
      </c>
      <c r="J114" s="10">
        <v>-18</v>
      </c>
      <c r="K114" s="9" t="str">
        <f t="shared" si="22"/>
        <v>Yes</v>
      </c>
    </row>
    <row r="115" spans="1:11" x14ac:dyDescent="0.2">
      <c r="A115" s="89" t="s">
        <v>921</v>
      </c>
      <c r="B115" s="35" t="s">
        <v>213</v>
      </c>
      <c r="C115" s="98">
        <v>2.6998151274</v>
      </c>
      <c r="D115" s="9" t="str">
        <f t="shared" si="19"/>
        <v>N/A</v>
      </c>
      <c r="E115" s="9">
        <v>2.7975795457000001</v>
      </c>
      <c r="F115" s="9" t="str">
        <f t="shared" si="20"/>
        <v>N/A</v>
      </c>
      <c r="G115" s="8">
        <v>3.0666040317999999</v>
      </c>
      <c r="H115" s="9" t="str">
        <f t="shared" si="21"/>
        <v>N/A</v>
      </c>
      <c r="I115" s="10">
        <v>3.621</v>
      </c>
      <c r="J115" s="10">
        <v>9.6159999999999997</v>
      </c>
      <c r="K115" s="9" t="str">
        <f t="shared" si="22"/>
        <v>Yes</v>
      </c>
    </row>
    <row r="116" spans="1:11" x14ac:dyDescent="0.2">
      <c r="A116" s="89" t="s">
        <v>922</v>
      </c>
      <c r="B116" s="35" t="s">
        <v>213</v>
      </c>
      <c r="C116" s="98">
        <v>3.5644635367999999</v>
      </c>
      <c r="D116" s="9" t="str">
        <f t="shared" si="19"/>
        <v>N/A</v>
      </c>
      <c r="E116" s="9">
        <v>3.7920177437000002</v>
      </c>
      <c r="F116" s="9" t="str">
        <f t="shared" si="20"/>
        <v>N/A</v>
      </c>
      <c r="G116" s="8">
        <v>3.7515197676000001</v>
      </c>
      <c r="H116" s="9" t="str">
        <f t="shared" si="21"/>
        <v>N/A</v>
      </c>
      <c r="I116" s="10">
        <v>6.3840000000000003</v>
      </c>
      <c r="J116" s="10">
        <v>-1.07</v>
      </c>
      <c r="K116" s="9" t="str">
        <f t="shared" si="22"/>
        <v>Yes</v>
      </c>
    </row>
    <row r="117" spans="1:11" x14ac:dyDescent="0.2">
      <c r="A117" s="89" t="s">
        <v>923</v>
      </c>
      <c r="B117" s="35" t="s">
        <v>213</v>
      </c>
      <c r="C117" s="98">
        <v>0.28972083370000001</v>
      </c>
      <c r="D117" s="9" t="str">
        <f t="shared" si="19"/>
        <v>N/A</v>
      </c>
      <c r="E117" s="9">
        <v>0.26681076990000002</v>
      </c>
      <c r="F117" s="9" t="str">
        <f t="shared" si="20"/>
        <v>N/A</v>
      </c>
      <c r="G117" s="8">
        <v>0.25878229790000001</v>
      </c>
      <c r="H117" s="9" t="str">
        <f t="shared" si="21"/>
        <v>N/A</v>
      </c>
      <c r="I117" s="10">
        <v>-7.91</v>
      </c>
      <c r="J117" s="10">
        <v>-3.01</v>
      </c>
      <c r="K117" s="9" t="str">
        <f t="shared" si="22"/>
        <v>Yes</v>
      </c>
    </row>
    <row r="118" spans="1:11" x14ac:dyDescent="0.2">
      <c r="A118" s="89" t="s">
        <v>924</v>
      </c>
      <c r="B118" s="35" t="s">
        <v>213</v>
      </c>
      <c r="C118" s="98">
        <v>1.0401134721</v>
      </c>
      <c r="D118" s="9" t="str">
        <f t="shared" si="19"/>
        <v>N/A</v>
      </c>
      <c r="E118" s="9">
        <v>1.0622854444000001</v>
      </c>
      <c r="F118" s="9" t="str">
        <f t="shared" si="20"/>
        <v>N/A</v>
      </c>
      <c r="G118" s="8">
        <v>0.89813745430000003</v>
      </c>
      <c r="H118" s="9" t="str">
        <f t="shared" si="21"/>
        <v>N/A</v>
      </c>
      <c r="I118" s="10">
        <v>2.1320000000000001</v>
      </c>
      <c r="J118" s="10">
        <v>-15.5</v>
      </c>
      <c r="K118" s="9" t="str">
        <f t="shared" si="22"/>
        <v>Yes</v>
      </c>
    </row>
    <row r="119" spans="1:11" x14ac:dyDescent="0.2">
      <c r="A119" s="89" t="s">
        <v>925</v>
      </c>
      <c r="B119" s="35" t="s">
        <v>213</v>
      </c>
      <c r="C119" s="98">
        <v>2.301961243</v>
      </c>
      <c r="D119" s="9" t="str">
        <f t="shared" si="19"/>
        <v>N/A</v>
      </c>
      <c r="E119" s="9">
        <v>2.4923676673999999</v>
      </c>
      <c r="F119" s="9" t="str">
        <f t="shared" si="20"/>
        <v>N/A</v>
      </c>
      <c r="G119" s="8">
        <v>2.9028795119000002</v>
      </c>
      <c r="H119" s="9" t="str">
        <f t="shared" si="21"/>
        <v>N/A</v>
      </c>
      <c r="I119" s="10">
        <v>8.2710000000000008</v>
      </c>
      <c r="J119" s="10">
        <v>16.47</v>
      </c>
      <c r="K119" s="9" t="str">
        <f t="shared" si="22"/>
        <v>Yes</v>
      </c>
    </row>
    <row r="120" spans="1:11" x14ac:dyDescent="0.2">
      <c r="A120" s="89" t="s">
        <v>926</v>
      </c>
      <c r="B120" s="35" t="s">
        <v>213</v>
      </c>
      <c r="C120" s="98">
        <v>1.0966149205</v>
      </c>
      <c r="D120" s="9" t="str">
        <f t="shared" si="19"/>
        <v>N/A</v>
      </c>
      <c r="E120" s="9">
        <v>1.1910295104999999</v>
      </c>
      <c r="F120" s="9" t="str">
        <f t="shared" si="20"/>
        <v>N/A</v>
      </c>
      <c r="G120" s="8">
        <v>1.3605193498999999</v>
      </c>
      <c r="H120" s="9" t="str">
        <f t="shared" si="21"/>
        <v>N/A</v>
      </c>
      <c r="I120" s="10">
        <v>8.61</v>
      </c>
      <c r="J120" s="10">
        <v>14.23</v>
      </c>
      <c r="K120" s="9" t="str">
        <f t="shared" si="22"/>
        <v>Yes</v>
      </c>
    </row>
    <row r="121" spans="1:11" x14ac:dyDescent="0.2">
      <c r="A121" s="89" t="s">
        <v>927</v>
      </c>
      <c r="B121" s="35" t="s">
        <v>213</v>
      </c>
      <c r="C121" s="98">
        <v>3.1195670000000002E-3</v>
      </c>
      <c r="D121" s="9" t="str">
        <f t="shared" si="19"/>
        <v>N/A</v>
      </c>
      <c r="E121" s="9">
        <v>7.3793723E-3</v>
      </c>
      <c r="F121" s="9" t="str">
        <f t="shared" si="20"/>
        <v>N/A</v>
      </c>
      <c r="G121" s="8">
        <v>1.37604266E-2</v>
      </c>
      <c r="H121" s="9" t="str">
        <f t="shared" si="21"/>
        <v>N/A</v>
      </c>
      <c r="I121" s="10">
        <v>136.6</v>
      </c>
      <c r="J121" s="10">
        <v>86.47</v>
      </c>
      <c r="K121" s="9" t="str">
        <f t="shared" si="22"/>
        <v>No</v>
      </c>
    </row>
    <row r="122" spans="1:11" x14ac:dyDescent="0.2">
      <c r="A122" s="89" t="s">
        <v>928</v>
      </c>
      <c r="B122" s="35" t="s">
        <v>213</v>
      </c>
      <c r="C122" s="98">
        <v>0.1154541015</v>
      </c>
      <c r="D122" s="9" t="str">
        <f t="shared" si="19"/>
        <v>N/A</v>
      </c>
      <c r="E122" s="9">
        <v>0.13385447659999999</v>
      </c>
      <c r="F122" s="9" t="str">
        <f t="shared" si="20"/>
        <v>N/A</v>
      </c>
      <c r="G122" s="8">
        <v>0.16425861529999999</v>
      </c>
      <c r="H122" s="9" t="str">
        <f t="shared" si="21"/>
        <v>N/A</v>
      </c>
      <c r="I122" s="10">
        <v>15.94</v>
      </c>
      <c r="J122" s="10">
        <v>22.71</v>
      </c>
      <c r="K122" s="9" t="str">
        <f t="shared" si="22"/>
        <v>Yes</v>
      </c>
    </row>
    <row r="123" spans="1:11" x14ac:dyDescent="0.2">
      <c r="A123" s="89" t="s">
        <v>929</v>
      </c>
      <c r="B123" s="35" t="s">
        <v>213</v>
      </c>
      <c r="C123" s="98">
        <v>0.2458181378</v>
      </c>
      <c r="D123" s="9" t="str">
        <f t="shared" si="19"/>
        <v>N/A</v>
      </c>
      <c r="E123" s="9">
        <v>0.26777694639999999</v>
      </c>
      <c r="F123" s="9" t="str">
        <f t="shared" si="20"/>
        <v>N/A</v>
      </c>
      <c r="G123" s="8">
        <v>0.31540294740000002</v>
      </c>
      <c r="H123" s="9" t="str">
        <f t="shared" si="21"/>
        <v>N/A</v>
      </c>
      <c r="I123" s="10">
        <v>8.9329999999999998</v>
      </c>
      <c r="J123" s="10">
        <v>17.79</v>
      </c>
      <c r="K123" s="9" t="str">
        <f t="shared" si="22"/>
        <v>Yes</v>
      </c>
    </row>
    <row r="124" spans="1:11" x14ac:dyDescent="0.2">
      <c r="A124" s="89" t="s">
        <v>930</v>
      </c>
      <c r="B124" s="35" t="s">
        <v>213</v>
      </c>
      <c r="C124" s="98">
        <v>2.6193942800000002E-2</v>
      </c>
      <c r="D124" s="9" t="str">
        <f t="shared" si="19"/>
        <v>N/A</v>
      </c>
      <c r="E124" s="9">
        <v>2.7813459299999999E-2</v>
      </c>
      <c r="F124" s="9" t="str">
        <f t="shared" si="20"/>
        <v>N/A</v>
      </c>
      <c r="G124" s="8">
        <v>3.4091534100000001E-2</v>
      </c>
      <c r="H124" s="9" t="str">
        <f t="shared" si="21"/>
        <v>N/A</v>
      </c>
      <c r="I124" s="10">
        <v>6.1829999999999998</v>
      </c>
      <c r="J124" s="10">
        <v>22.57</v>
      </c>
      <c r="K124" s="9" t="str">
        <f t="shared" si="22"/>
        <v>Yes</v>
      </c>
    </row>
    <row r="125" spans="1:11" x14ac:dyDescent="0.2">
      <c r="A125" s="89" t="s">
        <v>931</v>
      </c>
      <c r="B125" s="35" t="s">
        <v>213</v>
      </c>
      <c r="C125" s="98">
        <v>0.31460817289999998</v>
      </c>
      <c r="D125" s="9" t="str">
        <f t="shared" si="19"/>
        <v>N/A</v>
      </c>
      <c r="E125" s="9">
        <v>0.34283819869999999</v>
      </c>
      <c r="F125" s="9" t="str">
        <f t="shared" si="20"/>
        <v>N/A</v>
      </c>
      <c r="G125" s="8">
        <v>0.40670711790000003</v>
      </c>
      <c r="H125" s="9" t="str">
        <f t="shared" si="21"/>
        <v>N/A</v>
      </c>
      <c r="I125" s="10">
        <v>8.9730000000000008</v>
      </c>
      <c r="J125" s="10">
        <v>18.63</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0.34969109079999999</v>
      </c>
      <c r="D128" s="9" t="str">
        <f t="shared" si="19"/>
        <v>N/A</v>
      </c>
      <c r="E128" s="9">
        <v>0.3703746483</v>
      </c>
      <c r="F128" s="9" t="str">
        <f t="shared" si="20"/>
        <v>N/A</v>
      </c>
      <c r="G128" s="8">
        <v>0.45568702830000002</v>
      </c>
      <c r="H128" s="9" t="str">
        <f t="shared" si="21"/>
        <v>N/A</v>
      </c>
      <c r="I128" s="10">
        <v>5.915</v>
      </c>
      <c r="J128" s="10">
        <v>23.03</v>
      </c>
      <c r="K128" s="9" t="str">
        <f t="shared" si="22"/>
        <v>Yes</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0.15046130960000001</v>
      </c>
      <c r="D130" s="9" t="str">
        <f t="shared" si="19"/>
        <v>N/A</v>
      </c>
      <c r="E130" s="9">
        <v>0.15130105529999999</v>
      </c>
      <c r="F130" s="9" t="str">
        <f t="shared" si="20"/>
        <v>N/A</v>
      </c>
      <c r="G130" s="8">
        <v>0.1524524924</v>
      </c>
      <c r="H130" s="9" t="str">
        <f t="shared" si="21"/>
        <v>N/A</v>
      </c>
      <c r="I130" s="10">
        <v>0.55810000000000004</v>
      </c>
      <c r="J130" s="10">
        <v>0.76100000000000001</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5044801</v>
      </c>
      <c r="D6" s="9" t="str">
        <f>IF($B6="N/A","N/A",IF(C6&gt;15,"No",IF(C6&lt;-15,"No","Yes")))</f>
        <v>N/A</v>
      </c>
      <c r="E6" s="36">
        <v>4813004</v>
      </c>
      <c r="F6" s="9" t="str">
        <f>IF($B6="N/A","N/A",IF(E6&gt;15,"No",IF(E6&lt;-15,"No","Yes")))</f>
        <v>N/A</v>
      </c>
      <c r="G6" s="36">
        <v>4538991</v>
      </c>
      <c r="H6" s="9" t="str">
        <f>IF($B6="N/A","N/A",IF(G6&gt;15,"No",IF(G6&lt;-15,"No","Yes")))</f>
        <v>N/A</v>
      </c>
      <c r="I6" s="10">
        <v>-4.59</v>
      </c>
      <c r="J6" s="10">
        <v>-5.69</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63.643664635999997</v>
      </c>
      <c r="D9" s="9" t="str">
        <f t="shared" ref="D9:D17" si="1">IF($B9="N/A","N/A",IF(C9&gt;15,"No",IF(C9&lt;-15,"No","Yes")))</f>
        <v>N/A</v>
      </c>
      <c r="E9" s="37">
        <v>68.414792715999994</v>
      </c>
      <c r="F9" s="9" t="str">
        <f>IF($B9="N/A","N/A",IF(E9&gt;15,"No",IF(E9&lt;-15,"No","Yes")))</f>
        <v>N/A</v>
      </c>
      <c r="G9" s="37">
        <v>65.662529624000001</v>
      </c>
      <c r="H9" s="9" t="str">
        <f>IF($B9="N/A","N/A",IF(G9&gt;15,"No",IF(G9&lt;-15,"No","Yes")))</f>
        <v>N/A</v>
      </c>
      <c r="I9" s="10">
        <v>7.4969999999999999</v>
      </c>
      <c r="J9" s="10">
        <v>-4.0199999999999996</v>
      </c>
      <c r="K9" s="9" t="str">
        <f t="shared" si="0"/>
        <v>Yes</v>
      </c>
    </row>
    <row r="10" spans="1:11" x14ac:dyDescent="0.2">
      <c r="A10" s="89" t="s">
        <v>16</v>
      </c>
      <c r="B10" s="35" t="s">
        <v>213</v>
      </c>
      <c r="C10" s="88">
        <v>15.850099934999999</v>
      </c>
      <c r="D10" s="9" t="str">
        <f t="shared" si="1"/>
        <v>N/A</v>
      </c>
      <c r="E10" s="8">
        <v>12.857998870999999</v>
      </c>
      <c r="F10" s="9" t="str">
        <f>IF($B10="N/A","N/A",IF(E10&gt;15,"No",IF(E10&lt;-15,"No","Yes")))</f>
        <v>N/A</v>
      </c>
      <c r="G10" s="8">
        <v>13.696436058</v>
      </c>
      <c r="H10" s="9" t="str">
        <f>IF($B10="N/A","N/A",IF(G10&gt;15,"No",IF(G10&lt;-15,"No","Yes")))</f>
        <v>N/A</v>
      </c>
      <c r="I10" s="10">
        <v>-18.899999999999999</v>
      </c>
      <c r="J10" s="10">
        <v>6.5209999999999999</v>
      </c>
      <c r="K10" s="9" t="str">
        <f t="shared" si="0"/>
        <v>Yes</v>
      </c>
    </row>
    <row r="11" spans="1:11" x14ac:dyDescent="0.2">
      <c r="A11" s="89" t="s">
        <v>36</v>
      </c>
      <c r="B11" s="35" t="s">
        <v>213</v>
      </c>
      <c r="C11" s="88">
        <v>13.999152987</v>
      </c>
      <c r="D11" s="9" t="str">
        <f t="shared" si="1"/>
        <v>N/A</v>
      </c>
      <c r="E11" s="8">
        <v>13.280202267</v>
      </c>
      <c r="F11" s="9" t="str">
        <f>IF($B11="N/A","N/A",IF(E11&gt;15,"No",IF(E11&lt;-15,"No","Yes")))</f>
        <v>N/A</v>
      </c>
      <c r="G11" s="8">
        <v>14.112341823</v>
      </c>
      <c r="H11" s="9" t="str">
        <f>IF($B11="N/A","N/A",IF(G11&gt;15,"No",IF(G11&lt;-15,"No","Yes")))</f>
        <v>N/A</v>
      </c>
      <c r="I11" s="10">
        <v>-5.14</v>
      </c>
      <c r="J11" s="10">
        <v>6.266</v>
      </c>
      <c r="K11" s="9" t="str">
        <f t="shared" si="0"/>
        <v>Yes</v>
      </c>
    </row>
    <row r="12" spans="1:11" x14ac:dyDescent="0.2">
      <c r="A12" s="89" t="s">
        <v>37</v>
      </c>
      <c r="B12" s="35" t="s">
        <v>213</v>
      </c>
      <c r="C12" s="88"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15.998924049999999</v>
      </c>
      <c r="D13" s="9" t="str">
        <f t="shared" si="1"/>
        <v>N/A</v>
      </c>
      <c r="E13" s="8">
        <v>12.820773113</v>
      </c>
      <c r="F13" s="9" t="str">
        <f>IF($B13="N/A","N/A",IF(E13&gt;15,"No",IF(E13&lt;-15,"No","Yes")))</f>
        <v>N/A</v>
      </c>
      <c r="G13" s="8">
        <v>13.662788206</v>
      </c>
      <c r="H13" s="9" t="str">
        <f>IF($B13="N/A","N/A",IF(G13&gt;15,"No",IF(G13&lt;-15,"No","Yes")))</f>
        <v>N/A</v>
      </c>
      <c r="I13" s="10">
        <v>-19.899999999999999</v>
      </c>
      <c r="J13" s="10">
        <v>6.5679999999999996</v>
      </c>
      <c r="K13" s="9" t="str">
        <f t="shared" si="0"/>
        <v>Yes</v>
      </c>
    </row>
    <row r="14" spans="1:11" x14ac:dyDescent="0.2">
      <c r="A14" s="89" t="s">
        <v>676</v>
      </c>
      <c r="B14" s="35" t="s">
        <v>213</v>
      </c>
      <c r="C14" s="88">
        <v>53.171889237999999</v>
      </c>
      <c r="D14" s="9" t="str">
        <f t="shared" si="1"/>
        <v>N/A</v>
      </c>
      <c r="E14" s="8">
        <v>55.613604309999999</v>
      </c>
      <c r="F14" s="9" t="str">
        <f t="shared" ref="F14:F33" si="2">IF($B14="N/A","N/A",IF(E14&gt;15,"No",IF(E14&lt;-15,"No","Yes")))</f>
        <v>N/A</v>
      </c>
      <c r="G14" s="8">
        <v>57.393790823000003</v>
      </c>
      <c r="H14" s="9" t="str">
        <f t="shared" ref="H14:H33" si="3">IF($B14="N/A","N/A",IF(G14&gt;15,"No",IF(G14&lt;-15,"No","Yes")))</f>
        <v>N/A</v>
      </c>
      <c r="I14" s="10">
        <v>4.5919999999999996</v>
      </c>
      <c r="J14" s="10">
        <v>3.2010000000000001</v>
      </c>
      <c r="K14" s="9" t="str">
        <f t="shared" ref="K14:K30" si="4">IF(J14="Div by 0", "N/A", IF(J14="N/A","N/A", IF(J14&gt;30, "No", IF(J14&lt;-30, "No", "Yes"))))</f>
        <v>Yes</v>
      </c>
    </row>
    <row r="15" spans="1:11" x14ac:dyDescent="0.2">
      <c r="A15" s="89" t="s">
        <v>677</v>
      </c>
      <c r="B15" s="35" t="s">
        <v>213</v>
      </c>
      <c r="C15" s="88">
        <v>2.6020451549999999</v>
      </c>
      <c r="D15" s="9" t="str">
        <f t="shared" si="1"/>
        <v>N/A</v>
      </c>
      <c r="E15" s="8">
        <v>2.7509430700999999</v>
      </c>
      <c r="F15" s="9" t="str">
        <f t="shared" si="2"/>
        <v>N/A</v>
      </c>
      <c r="G15" s="8">
        <v>2.5270814593000002</v>
      </c>
      <c r="H15" s="9" t="str">
        <f t="shared" si="3"/>
        <v>N/A</v>
      </c>
      <c r="I15" s="10">
        <v>5.7220000000000004</v>
      </c>
      <c r="J15" s="10">
        <v>-8.14</v>
      </c>
      <c r="K15" s="9" t="str">
        <f t="shared" si="4"/>
        <v>Yes</v>
      </c>
    </row>
    <row r="16" spans="1:11" x14ac:dyDescent="0.2">
      <c r="A16" s="89" t="s">
        <v>381</v>
      </c>
      <c r="B16" s="35" t="s">
        <v>213</v>
      </c>
      <c r="C16" s="88">
        <v>7.4420576748</v>
      </c>
      <c r="D16" s="9" t="str">
        <f t="shared" si="1"/>
        <v>N/A</v>
      </c>
      <c r="E16" s="8">
        <v>8.1026111758999999</v>
      </c>
      <c r="F16" s="9" t="str">
        <f t="shared" si="2"/>
        <v>N/A</v>
      </c>
      <c r="G16" s="8">
        <v>7.4847251294000001</v>
      </c>
      <c r="H16" s="9" t="str">
        <f t="shared" si="3"/>
        <v>N/A</v>
      </c>
      <c r="I16" s="10">
        <v>8.8759999999999994</v>
      </c>
      <c r="J16" s="10">
        <v>-7.63</v>
      </c>
      <c r="K16" s="9" t="str">
        <f t="shared" si="4"/>
        <v>Yes</v>
      </c>
    </row>
    <row r="17" spans="1:11" x14ac:dyDescent="0.2">
      <c r="A17" s="89" t="s">
        <v>382</v>
      </c>
      <c r="B17" s="35" t="s">
        <v>213</v>
      </c>
      <c r="C17" s="88">
        <v>17.504833194</v>
      </c>
      <c r="D17" s="9" t="str">
        <f t="shared" si="1"/>
        <v>N/A</v>
      </c>
      <c r="E17" s="8">
        <v>12.822345461999999</v>
      </c>
      <c r="F17" s="9" t="str">
        <f t="shared" si="2"/>
        <v>N/A</v>
      </c>
      <c r="G17" s="8">
        <v>10.317381109999999</v>
      </c>
      <c r="H17" s="9" t="str">
        <f t="shared" si="3"/>
        <v>N/A</v>
      </c>
      <c r="I17" s="10">
        <v>-26.7</v>
      </c>
      <c r="J17" s="10">
        <v>-19.5</v>
      </c>
      <c r="K17" s="9" t="str">
        <f t="shared" si="4"/>
        <v>Yes</v>
      </c>
    </row>
    <row r="18" spans="1:11" x14ac:dyDescent="0.2">
      <c r="A18" s="89" t="s">
        <v>383</v>
      </c>
      <c r="B18" s="35" t="s">
        <v>213</v>
      </c>
      <c r="C18" s="88">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89" t="s">
        <v>384</v>
      </c>
      <c r="B19" s="35" t="s">
        <v>213</v>
      </c>
      <c r="C19" s="88">
        <v>1.3763080050000001</v>
      </c>
      <c r="D19" s="9" t="str">
        <f t="shared" si="5"/>
        <v>N/A</v>
      </c>
      <c r="E19" s="8">
        <v>1.599853231</v>
      </c>
      <c r="F19" s="9" t="str">
        <f t="shared" si="2"/>
        <v>N/A</v>
      </c>
      <c r="G19" s="8">
        <v>1.6971833608</v>
      </c>
      <c r="H19" s="9" t="str">
        <f t="shared" si="3"/>
        <v>N/A</v>
      </c>
      <c r="I19" s="10">
        <v>16.239999999999998</v>
      </c>
      <c r="J19" s="10">
        <v>6.0839999999999996</v>
      </c>
      <c r="K19" s="9" t="str">
        <f t="shared" si="4"/>
        <v>Yes</v>
      </c>
    </row>
    <row r="20" spans="1:11" x14ac:dyDescent="0.2">
      <c r="A20" s="89" t="s">
        <v>386</v>
      </c>
      <c r="B20" s="35" t="s">
        <v>213</v>
      </c>
      <c r="C20" s="88">
        <v>17.169557332</v>
      </c>
      <c r="D20" s="9" t="str">
        <f t="shared" si="5"/>
        <v>N/A</v>
      </c>
      <c r="E20" s="8">
        <v>18.574283337000001</v>
      </c>
      <c r="F20" s="9" t="str">
        <f t="shared" si="2"/>
        <v>N/A</v>
      </c>
      <c r="G20" s="8">
        <v>19.991491500999999</v>
      </c>
      <c r="H20" s="9" t="str">
        <f t="shared" si="3"/>
        <v>N/A</v>
      </c>
      <c r="I20" s="10">
        <v>8.1809999999999992</v>
      </c>
      <c r="J20" s="10">
        <v>7.63</v>
      </c>
      <c r="K20" s="9" t="str">
        <f t="shared" si="4"/>
        <v>Yes</v>
      </c>
    </row>
    <row r="21" spans="1:11" x14ac:dyDescent="0.2">
      <c r="A21" s="89" t="s">
        <v>387</v>
      </c>
      <c r="B21" s="35" t="s">
        <v>213</v>
      </c>
      <c r="C21" s="88">
        <v>0</v>
      </c>
      <c r="D21" s="9" t="str">
        <f t="shared" si="5"/>
        <v>N/A</v>
      </c>
      <c r="E21" s="8">
        <v>0</v>
      </c>
      <c r="F21" s="9" t="str">
        <f t="shared" si="2"/>
        <v>N/A</v>
      </c>
      <c r="G21" s="8">
        <v>0</v>
      </c>
      <c r="H21" s="9" t="str">
        <f t="shared" si="3"/>
        <v>N/A</v>
      </c>
      <c r="I21" s="10" t="s">
        <v>1747</v>
      </c>
      <c r="J21" s="10" t="s">
        <v>1747</v>
      </c>
      <c r="K21" s="9" t="str">
        <f t="shared" si="4"/>
        <v>N/A</v>
      </c>
    </row>
    <row r="22" spans="1:11" x14ac:dyDescent="0.2">
      <c r="A22" s="89" t="s">
        <v>388</v>
      </c>
      <c r="B22" s="35" t="s">
        <v>213</v>
      </c>
      <c r="C22" s="88">
        <v>0.27620514660000001</v>
      </c>
      <c r="D22" s="9" t="str">
        <f t="shared" si="5"/>
        <v>N/A</v>
      </c>
      <c r="E22" s="8">
        <v>0.28828149739999998</v>
      </c>
      <c r="F22" s="9" t="str">
        <f t="shared" si="2"/>
        <v>N/A</v>
      </c>
      <c r="G22" s="8">
        <v>0.28779523909999999</v>
      </c>
      <c r="H22" s="9" t="str">
        <f t="shared" si="3"/>
        <v>N/A</v>
      </c>
      <c r="I22" s="10">
        <v>4.3719999999999999</v>
      </c>
      <c r="J22" s="10">
        <v>-0.16900000000000001</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3.5660474999999997E-2</v>
      </c>
      <c r="D24" s="9" t="str">
        <f t="shared" si="5"/>
        <v>N/A</v>
      </c>
      <c r="E24" s="8">
        <v>2.0777000000000001E-5</v>
      </c>
      <c r="F24" s="9" t="str">
        <f t="shared" si="2"/>
        <v>N/A</v>
      </c>
      <c r="G24" s="8">
        <v>0</v>
      </c>
      <c r="H24" s="9" t="str">
        <f t="shared" si="3"/>
        <v>N/A</v>
      </c>
      <c r="I24" s="10">
        <v>-99.9</v>
      </c>
      <c r="J24" s="10">
        <v>-100</v>
      </c>
      <c r="K24" s="9" t="str">
        <f t="shared" si="4"/>
        <v>No</v>
      </c>
    </row>
    <row r="25" spans="1:11" x14ac:dyDescent="0.2">
      <c r="A25" s="89" t="s">
        <v>393</v>
      </c>
      <c r="B25" s="35" t="s">
        <v>213</v>
      </c>
      <c r="C25" s="88">
        <v>0.20095936389999999</v>
      </c>
      <c r="D25" s="9" t="str">
        <f t="shared" si="5"/>
        <v>N/A</v>
      </c>
      <c r="E25" s="8">
        <v>5.8591266000000003E-3</v>
      </c>
      <c r="F25" s="9" t="str">
        <f t="shared" si="2"/>
        <v>N/A</v>
      </c>
      <c r="G25" s="8">
        <v>2.7759473000000001E-3</v>
      </c>
      <c r="H25" s="9" t="str">
        <f t="shared" si="3"/>
        <v>N/A</v>
      </c>
      <c r="I25" s="10">
        <v>-97.1</v>
      </c>
      <c r="J25" s="10">
        <v>-52.6</v>
      </c>
      <c r="K25" s="9" t="str">
        <f t="shared" si="4"/>
        <v>No</v>
      </c>
    </row>
    <row r="26" spans="1:11" x14ac:dyDescent="0.2">
      <c r="A26" s="89" t="s">
        <v>394</v>
      </c>
      <c r="B26" s="35" t="s">
        <v>213</v>
      </c>
      <c r="C26" s="88">
        <v>0.17814379599999999</v>
      </c>
      <c r="D26" s="9" t="str">
        <f t="shared" si="5"/>
        <v>N/A</v>
      </c>
      <c r="E26" s="8">
        <v>0.20831065169999999</v>
      </c>
      <c r="F26" s="9" t="str">
        <f t="shared" si="2"/>
        <v>N/A</v>
      </c>
      <c r="G26" s="8">
        <v>0.23791631220000001</v>
      </c>
      <c r="H26" s="9" t="str">
        <f t="shared" si="3"/>
        <v>N/A</v>
      </c>
      <c r="I26" s="10">
        <v>16.93</v>
      </c>
      <c r="J26" s="10">
        <v>14.21</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0</v>
      </c>
      <c r="D29" s="9" t="str">
        <f t="shared" si="5"/>
        <v>N/A</v>
      </c>
      <c r="E29" s="8">
        <v>0</v>
      </c>
      <c r="F29" s="9" t="str">
        <f t="shared" si="2"/>
        <v>N/A</v>
      </c>
      <c r="G29" s="8">
        <v>0</v>
      </c>
      <c r="H29" s="9" t="str">
        <f t="shared" si="3"/>
        <v>N/A</v>
      </c>
      <c r="I29" s="10" t="s">
        <v>1747</v>
      </c>
      <c r="J29" s="10" t="s">
        <v>1747</v>
      </c>
      <c r="K29" s="9" t="str">
        <f t="shared" si="4"/>
        <v>N/A</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95.805087256999997</v>
      </c>
      <c r="D31" s="9" t="str">
        <f t="shared" si="5"/>
        <v>N/A</v>
      </c>
      <c r="E31" s="8">
        <v>96.170873740999994</v>
      </c>
      <c r="F31" s="9" t="str">
        <f t="shared" si="2"/>
        <v>N/A</v>
      </c>
      <c r="G31" s="8">
        <v>96.352713632000004</v>
      </c>
      <c r="H31" s="9" t="str">
        <f t="shared" si="3"/>
        <v>N/A</v>
      </c>
      <c r="I31" s="10">
        <v>0.38179999999999997</v>
      </c>
      <c r="J31" s="10">
        <v>0.18909999999999999</v>
      </c>
      <c r="K31" s="9" t="str">
        <f t="shared" ref="K31:K43" si="6">IF(J31="Div by 0", "N/A", IF(J31="N/A","N/A", IF(J31&gt;30, "No", IF(J31&lt;-30, "No", "Yes"))))</f>
        <v>Yes</v>
      </c>
    </row>
    <row r="32" spans="1:11" x14ac:dyDescent="0.2">
      <c r="A32" s="89" t="s">
        <v>39</v>
      </c>
      <c r="B32" s="35" t="s">
        <v>267</v>
      </c>
      <c r="C32" s="88">
        <v>95.777400146000005</v>
      </c>
      <c r="D32" s="9" t="str">
        <f>IF($B32="N/A","N/A",IF(C32&gt;100,"No",IF(C32&lt;85,"No","Yes")))</f>
        <v>Yes</v>
      </c>
      <c r="E32" s="8">
        <v>96.379937694999995</v>
      </c>
      <c r="F32" s="9" t="str">
        <f>IF($B32="N/A","N/A",IF(E32&gt;100,"No",IF(E32&lt;85,"No","Yes")))</f>
        <v>Yes</v>
      </c>
      <c r="G32" s="8">
        <v>96.234283144000003</v>
      </c>
      <c r="H32" s="9" t="str">
        <f>IF($B32="N/A","N/A",IF(G32&gt;100,"No",IF(G32&lt;85,"No","Yes")))</f>
        <v>Yes</v>
      </c>
      <c r="I32" s="10">
        <v>0.62909999999999999</v>
      </c>
      <c r="J32" s="10">
        <v>-0.151</v>
      </c>
      <c r="K32" s="9" t="str">
        <f t="shared" si="6"/>
        <v>Yes</v>
      </c>
    </row>
    <row r="33" spans="1:11" x14ac:dyDescent="0.2">
      <c r="A33" s="89" t="s">
        <v>910</v>
      </c>
      <c r="B33" s="35" t="s">
        <v>213</v>
      </c>
      <c r="C33" s="88">
        <v>41.745655444999997</v>
      </c>
      <c r="D33" s="9" t="str">
        <f t="shared" si="5"/>
        <v>N/A</v>
      </c>
      <c r="E33" s="8">
        <v>44.772990649</v>
      </c>
      <c r="F33" s="9" t="str">
        <f t="shared" si="2"/>
        <v>N/A</v>
      </c>
      <c r="G33" s="8">
        <v>46.560728726000001</v>
      </c>
      <c r="H33" s="9" t="str">
        <f t="shared" si="3"/>
        <v>N/A</v>
      </c>
      <c r="I33" s="10">
        <v>7.2519999999999998</v>
      </c>
      <c r="J33" s="10">
        <v>3.9929999999999999</v>
      </c>
      <c r="K33" s="9" t="str">
        <f t="shared" si="6"/>
        <v>Yes</v>
      </c>
    </row>
    <row r="34" spans="1:11" x14ac:dyDescent="0.2">
      <c r="A34" s="89" t="s">
        <v>851</v>
      </c>
      <c r="B34" s="35" t="s">
        <v>268</v>
      </c>
      <c r="C34" s="88">
        <v>7.1656815311999997</v>
      </c>
      <c r="D34" s="9" t="str">
        <f>IF($B34="N/A","N/A",IF(C34&gt;25,"No",IF(C34&lt;5,"No","Yes")))</f>
        <v>Yes</v>
      </c>
      <c r="E34" s="8">
        <v>7.4450148939999998</v>
      </c>
      <c r="F34" s="9" t="str">
        <f>IF($B34="N/A","N/A",IF(E34&gt;25,"No",IF(E34&lt;5,"No","Yes")))</f>
        <v>Yes</v>
      </c>
      <c r="G34" s="8">
        <v>7.4979175435999998</v>
      </c>
      <c r="H34" s="9" t="str">
        <f>IF($B34="N/A","N/A",IF(G34&gt;25,"No",IF(G34&lt;5,"No","Yes")))</f>
        <v>Yes</v>
      </c>
      <c r="I34" s="10">
        <v>3.8980000000000001</v>
      </c>
      <c r="J34" s="10">
        <v>0.71060000000000001</v>
      </c>
      <c r="K34" s="9" t="str">
        <f t="shared" si="6"/>
        <v>Yes</v>
      </c>
    </row>
    <row r="35" spans="1:11" x14ac:dyDescent="0.2">
      <c r="A35" s="89" t="s">
        <v>852</v>
      </c>
      <c r="B35" s="35" t="s">
        <v>269</v>
      </c>
      <c r="C35" s="88">
        <v>44.262902902999997</v>
      </c>
      <c r="D35" s="9" t="str">
        <f>IF($B35="N/A","N/A",IF(C35&gt;70,"No",IF(C35&lt;40,"No","Yes")))</f>
        <v>Yes</v>
      </c>
      <c r="E35" s="8">
        <v>43.330644317999997</v>
      </c>
      <c r="F35" s="9" t="str">
        <f>IF($B35="N/A","N/A",IF(E35&gt;70,"No",IF(E35&lt;40,"No","Yes")))</f>
        <v>Yes</v>
      </c>
      <c r="G35" s="8">
        <v>44.329236407000003</v>
      </c>
      <c r="H35" s="9" t="str">
        <f>IF($B35="N/A","N/A",IF(G35&gt;70,"No",IF(G35&lt;40,"No","Yes")))</f>
        <v>Yes</v>
      </c>
      <c r="I35" s="10">
        <v>-2.11</v>
      </c>
      <c r="J35" s="10">
        <v>2.3050000000000002</v>
      </c>
      <c r="K35" s="9" t="str">
        <f t="shared" si="6"/>
        <v>Yes</v>
      </c>
    </row>
    <row r="36" spans="1:11" x14ac:dyDescent="0.2">
      <c r="A36" s="89" t="s">
        <v>853</v>
      </c>
      <c r="B36" s="35" t="s">
        <v>270</v>
      </c>
      <c r="C36" s="88">
        <v>48.571353494999997</v>
      </c>
      <c r="D36" s="9" t="str">
        <f>IF($B36="N/A","N/A",IF(C36&gt;55,"No",IF(C36&lt;20,"No","Yes")))</f>
        <v>Yes</v>
      </c>
      <c r="E36" s="8">
        <v>49.222137148999998</v>
      </c>
      <c r="F36" s="9" t="str">
        <f>IF($B36="N/A","N/A",IF(E36&gt;55,"No",IF(E36&lt;20,"No","Yes")))</f>
        <v>Yes</v>
      </c>
      <c r="G36" s="8">
        <v>48.166192250000002</v>
      </c>
      <c r="H36" s="9" t="str">
        <f>IF($B36="N/A","N/A",IF(G36&gt;55,"No",IF(G36&lt;20,"No","Yes")))</f>
        <v>Yes</v>
      </c>
      <c r="I36" s="10">
        <v>1.34</v>
      </c>
      <c r="J36" s="10">
        <v>-2.15</v>
      </c>
      <c r="K36" s="9" t="str">
        <f t="shared" si="6"/>
        <v>Yes</v>
      </c>
    </row>
    <row r="37" spans="1:11" x14ac:dyDescent="0.2">
      <c r="A37" s="89" t="s">
        <v>163</v>
      </c>
      <c r="B37" s="35" t="s">
        <v>246</v>
      </c>
      <c r="C37" s="88">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89" t="s">
        <v>41</v>
      </c>
      <c r="B38" s="35" t="s">
        <v>213</v>
      </c>
      <c r="C38" s="88">
        <v>0</v>
      </c>
      <c r="D38" s="9" t="str">
        <f t="shared" ref="D38:D47" si="7">IF($B38="N/A","N/A",IF(C38&gt;15,"No",IF(C38&lt;-15,"No","Yes")))</f>
        <v>N/A</v>
      </c>
      <c r="E38" s="8">
        <v>0</v>
      </c>
      <c r="F38" s="9" t="str">
        <f>IF($B38="N/A","N/A",IF(E38&gt;15,"No",IF(E38&lt;-15,"No","Yes")))</f>
        <v>N/A</v>
      </c>
      <c r="G38" s="8">
        <v>0</v>
      </c>
      <c r="H38" s="9" t="str">
        <f>IF($B38="N/A","N/A",IF(G38&gt;15,"No",IF(G38&lt;-15,"No","Yes")))</f>
        <v>N/A</v>
      </c>
      <c r="I38" s="10" t="s">
        <v>1747</v>
      </c>
      <c r="J38" s="10" t="s">
        <v>1747</v>
      </c>
      <c r="K38" s="9" t="str">
        <f t="shared" si="6"/>
        <v>N/A</v>
      </c>
    </row>
    <row r="39" spans="1:11" x14ac:dyDescent="0.2">
      <c r="A39" s="89" t="s">
        <v>42</v>
      </c>
      <c r="B39" s="35" t="s">
        <v>213</v>
      </c>
      <c r="C39" s="88"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89" t="s">
        <v>44</v>
      </c>
      <c r="B41" s="35" t="s">
        <v>213</v>
      </c>
      <c r="C41" s="88"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89" t="s">
        <v>45</v>
      </c>
      <c r="B42" s="35" t="s">
        <v>213</v>
      </c>
      <c r="C42" s="88"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89" t="s">
        <v>50</v>
      </c>
      <c r="B43" s="35" t="s">
        <v>213</v>
      </c>
      <c r="C43" s="88"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89" t="s">
        <v>913</v>
      </c>
      <c r="B44" s="35" t="s">
        <v>213</v>
      </c>
      <c r="C44" s="88">
        <v>99.490564642999999</v>
      </c>
      <c r="D44" s="9" t="str">
        <f t="shared" si="7"/>
        <v>N/A</v>
      </c>
      <c r="E44" s="8">
        <v>99.704862078000005</v>
      </c>
      <c r="F44" s="9" t="str">
        <f t="shared" si="8"/>
        <v>N/A</v>
      </c>
      <c r="G44" s="8">
        <v>99.708084903</v>
      </c>
      <c r="H44" s="9" t="str">
        <f t="shared" si="9"/>
        <v>N/A</v>
      </c>
      <c r="I44" s="10">
        <v>0.21540000000000001</v>
      </c>
      <c r="J44" s="10">
        <v>3.2000000000000002E-3</v>
      </c>
      <c r="K44" s="9" t="str">
        <f>IF(J44="Div by 0", "N/A", IF(J44="N/A","N/A", IF(J44&gt;30, "No", IF(J44&lt;-30, "No", "Yes"))))</f>
        <v>Yes</v>
      </c>
    </row>
    <row r="45" spans="1:11" x14ac:dyDescent="0.2">
      <c r="A45" s="89" t="s">
        <v>914</v>
      </c>
      <c r="B45" s="35" t="s">
        <v>213</v>
      </c>
      <c r="C45" s="88">
        <v>0.50701702599999998</v>
      </c>
      <c r="D45" s="9" t="str">
        <f t="shared" si="7"/>
        <v>N/A</v>
      </c>
      <c r="E45" s="8">
        <v>0.29274856199999999</v>
      </c>
      <c r="F45" s="9" t="str">
        <f t="shared" si="8"/>
        <v>N/A</v>
      </c>
      <c r="G45" s="8">
        <v>0.2892713381</v>
      </c>
      <c r="H45" s="9" t="str">
        <f t="shared" si="9"/>
        <v>N/A</v>
      </c>
      <c r="I45" s="10">
        <v>-42.3</v>
      </c>
      <c r="J45" s="10">
        <v>-1.19</v>
      </c>
      <c r="K45" s="9" t="str">
        <f>IF(J45="Div by 0", "N/A", IF(J45="N/A","N/A", IF(J45&gt;30, "No", IF(J45&lt;-30, "No", "Yes"))))</f>
        <v>Yes</v>
      </c>
    </row>
    <row r="46" spans="1:11" x14ac:dyDescent="0.2">
      <c r="A46" s="89" t="s">
        <v>937</v>
      </c>
      <c r="B46" s="35" t="s">
        <v>213</v>
      </c>
      <c r="C46" s="88">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89" t="s">
        <v>925</v>
      </c>
      <c r="B47" s="35" t="s">
        <v>213</v>
      </c>
      <c r="C47" s="88">
        <v>2.4183312999999998E-3</v>
      </c>
      <c r="D47" s="9" t="str">
        <f t="shared" si="7"/>
        <v>N/A</v>
      </c>
      <c r="E47" s="8">
        <v>2.3893602000000002E-3</v>
      </c>
      <c r="F47" s="9" t="str">
        <f t="shared" si="8"/>
        <v>N/A</v>
      </c>
      <c r="G47" s="8">
        <v>2.6437594E-3</v>
      </c>
      <c r="H47" s="9" t="str">
        <f t="shared" si="9"/>
        <v>N/A</v>
      </c>
      <c r="I47" s="10">
        <v>-1.2</v>
      </c>
      <c r="J47" s="10">
        <v>10.65</v>
      </c>
      <c r="K47" s="9" t="str">
        <f>IF(J47="Div by 0", "N/A", IF(J47="N/A","N/A", IF(J47&gt;30, "No", IF(J47&lt;-30, "No", "Yes"))))</f>
        <v>Yes</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75687091</v>
      </c>
      <c r="D6" s="9" t="str">
        <f t="shared" ref="D6:D15" si="0">IF($B6="N/A","N/A",IF(C6&lt;0,"No","Yes"))</f>
        <v>N/A</v>
      </c>
      <c r="E6" s="87">
        <v>89491512</v>
      </c>
      <c r="F6" s="9" t="str">
        <f t="shared" ref="F6:F15" si="1">IF($B6="N/A","N/A",IF(E6&lt;0,"No","Yes"))</f>
        <v>N/A</v>
      </c>
      <c r="G6" s="87">
        <v>103649489</v>
      </c>
      <c r="H6" s="9" t="str">
        <f t="shared" ref="H6:H15" si="2">IF($B6="N/A","N/A",IF(G6&lt;0,"No","Yes"))</f>
        <v>N/A</v>
      </c>
      <c r="I6" s="10">
        <v>18.239999999999998</v>
      </c>
      <c r="J6" s="10">
        <v>15.82</v>
      </c>
      <c r="K6" s="9" t="str">
        <f t="shared" ref="K6:K15" si="3">IF(J6="Div by 0", "N/A", IF(J6="N/A","N/A", IF(J6&gt;30, "No", IF(J6&lt;-30, "No", "Yes"))))</f>
        <v>Yes</v>
      </c>
    </row>
    <row r="7" spans="1:11" x14ac:dyDescent="0.2">
      <c r="A7" s="86" t="s">
        <v>445</v>
      </c>
      <c r="B7" s="5" t="s">
        <v>213</v>
      </c>
      <c r="C7" s="88">
        <v>3.9366699930000002</v>
      </c>
      <c r="D7" s="9" t="str">
        <f t="shared" si="0"/>
        <v>N/A</v>
      </c>
      <c r="E7" s="88">
        <v>4.5786811603000004</v>
      </c>
      <c r="F7" s="9" t="str">
        <f t="shared" si="1"/>
        <v>N/A</v>
      </c>
      <c r="G7" s="88">
        <v>6.0352627498000002</v>
      </c>
      <c r="H7" s="9" t="str">
        <f t="shared" si="2"/>
        <v>N/A</v>
      </c>
      <c r="I7" s="10">
        <v>16.309999999999999</v>
      </c>
      <c r="J7" s="10">
        <v>31.81</v>
      </c>
      <c r="K7" s="9" t="str">
        <f t="shared" si="3"/>
        <v>No</v>
      </c>
    </row>
    <row r="8" spans="1:11" x14ac:dyDescent="0.2">
      <c r="A8" s="86" t="s">
        <v>446</v>
      </c>
      <c r="B8" s="5" t="s">
        <v>213</v>
      </c>
      <c r="C8" s="88">
        <v>13.902032514</v>
      </c>
      <c r="D8" s="9" t="str">
        <f t="shared" si="0"/>
        <v>N/A</v>
      </c>
      <c r="E8" s="88">
        <v>16.484878476999999</v>
      </c>
      <c r="F8" s="9" t="str">
        <f t="shared" si="1"/>
        <v>N/A</v>
      </c>
      <c r="G8" s="88">
        <v>23.709538018</v>
      </c>
      <c r="H8" s="9" t="str">
        <f t="shared" si="2"/>
        <v>N/A</v>
      </c>
      <c r="I8" s="10">
        <v>18.579999999999998</v>
      </c>
      <c r="J8" s="10">
        <v>43.83</v>
      </c>
      <c r="K8" s="9" t="str">
        <f t="shared" si="3"/>
        <v>No</v>
      </c>
    </row>
    <row r="9" spans="1:11" x14ac:dyDescent="0.2">
      <c r="A9" s="86" t="s">
        <v>447</v>
      </c>
      <c r="B9" s="5" t="s">
        <v>213</v>
      </c>
      <c r="C9" s="88">
        <v>53.903288474999997</v>
      </c>
      <c r="D9" s="9" t="str">
        <f t="shared" si="0"/>
        <v>N/A</v>
      </c>
      <c r="E9" s="88">
        <v>50.679513606</v>
      </c>
      <c r="F9" s="9" t="str">
        <f t="shared" si="1"/>
        <v>N/A</v>
      </c>
      <c r="G9" s="88">
        <v>44.350691396000002</v>
      </c>
      <c r="H9" s="9" t="str">
        <f t="shared" si="2"/>
        <v>N/A</v>
      </c>
      <c r="I9" s="10">
        <v>-5.98</v>
      </c>
      <c r="J9" s="10">
        <v>-12.5</v>
      </c>
      <c r="K9" s="9" t="str">
        <f t="shared" si="3"/>
        <v>Yes</v>
      </c>
    </row>
    <row r="10" spans="1:11" x14ac:dyDescent="0.2">
      <c r="A10" s="86" t="s">
        <v>448</v>
      </c>
      <c r="B10" s="5" t="s">
        <v>213</v>
      </c>
      <c r="C10" s="88">
        <v>27.963006267000001</v>
      </c>
      <c r="D10" s="9" t="str">
        <f t="shared" si="0"/>
        <v>N/A</v>
      </c>
      <c r="E10" s="88">
        <v>27.619223820999999</v>
      </c>
      <c r="F10" s="9" t="str">
        <f t="shared" si="1"/>
        <v>N/A</v>
      </c>
      <c r="G10" s="88">
        <v>25.782093339999999</v>
      </c>
      <c r="H10" s="9" t="str">
        <f t="shared" si="2"/>
        <v>N/A</v>
      </c>
      <c r="I10" s="10">
        <v>-1.23</v>
      </c>
      <c r="J10" s="10">
        <v>-6.65</v>
      </c>
      <c r="K10" s="9" t="str">
        <f t="shared" si="3"/>
        <v>Yes</v>
      </c>
    </row>
    <row r="11" spans="1:11" x14ac:dyDescent="0.2">
      <c r="A11" s="86" t="s">
        <v>1642</v>
      </c>
      <c r="B11" s="5" t="s">
        <v>213</v>
      </c>
      <c r="C11" s="88">
        <v>50.882844738000003</v>
      </c>
      <c r="D11" s="9" t="str">
        <f t="shared" si="0"/>
        <v>N/A</v>
      </c>
      <c r="E11" s="88">
        <v>48.873537861000003</v>
      </c>
      <c r="F11" s="9" t="str">
        <f t="shared" si="1"/>
        <v>N/A</v>
      </c>
      <c r="G11" s="88">
        <v>52.962494585999998</v>
      </c>
      <c r="H11" s="9" t="str">
        <f t="shared" si="2"/>
        <v>N/A</v>
      </c>
      <c r="I11" s="10">
        <v>-3.95</v>
      </c>
      <c r="J11" s="10">
        <v>8.3659999999999997</v>
      </c>
      <c r="K11" s="9" t="str">
        <f t="shared" si="3"/>
        <v>Yes</v>
      </c>
    </row>
    <row r="12" spans="1:11" x14ac:dyDescent="0.2">
      <c r="A12" s="86" t="s">
        <v>16</v>
      </c>
      <c r="B12" s="5" t="s">
        <v>213</v>
      </c>
      <c r="C12" s="88">
        <v>1.6444917932000001</v>
      </c>
      <c r="D12" s="9" t="str">
        <f t="shared" si="0"/>
        <v>N/A</v>
      </c>
      <c r="E12" s="88">
        <v>1.5225399254</v>
      </c>
      <c r="F12" s="9" t="str">
        <f t="shared" si="1"/>
        <v>N/A</v>
      </c>
      <c r="G12" s="88">
        <v>2.0974353284</v>
      </c>
      <c r="H12" s="9" t="str">
        <f t="shared" si="2"/>
        <v>N/A</v>
      </c>
      <c r="I12" s="10">
        <v>-7.42</v>
      </c>
      <c r="J12" s="10">
        <v>37.76</v>
      </c>
      <c r="K12" s="9" t="str">
        <f t="shared" si="3"/>
        <v>No</v>
      </c>
    </row>
    <row r="13" spans="1:11" x14ac:dyDescent="0.2">
      <c r="A13" s="86" t="s">
        <v>36</v>
      </c>
      <c r="B13" s="5" t="s">
        <v>213</v>
      </c>
      <c r="C13" s="88">
        <v>5.1431730879000002</v>
      </c>
      <c r="D13" s="9" t="str">
        <f t="shared" si="0"/>
        <v>N/A</v>
      </c>
      <c r="E13" s="88">
        <v>5.1138105203000004</v>
      </c>
      <c r="F13" s="9" t="str">
        <f t="shared" si="1"/>
        <v>N/A</v>
      </c>
      <c r="G13" s="88">
        <v>5.9968529566999997</v>
      </c>
      <c r="H13" s="9" t="str">
        <f t="shared" si="2"/>
        <v>N/A</v>
      </c>
      <c r="I13" s="10">
        <v>-0.57099999999999995</v>
      </c>
      <c r="J13" s="10">
        <v>17.27</v>
      </c>
      <c r="K13" s="9" t="str">
        <f t="shared" si="3"/>
        <v>Yes</v>
      </c>
    </row>
    <row r="14" spans="1:11" x14ac:dyDescent="0.2">
      <c r="A14" s="86" t="s">
        <v>37</v>
      </c>
      <c r="B14" s="5" t="s">
        <v>213</v>
      </c>
      <c r="C14" s="88">
        <v>14.279489502000001</v>
      </c>
      <c r="D14" s="9" t="str">
        <f t="shared" si="0"/>
        <v>N/A</v>
      </c>
      <c r="E14" s="88">
        <v>10.937885183000001</v>
      </c>
      <c r="F14" s="9" t="str">
        <f t="shared" si="1"/>
        <v>N/A</v>
      </c>
      <c r="G14" s="88">
        <v>14.828554112000001</v>
      </c>
      <c r="H14" s="9" t="str">
        <f t="shared" si="2"/>
        <v>N/A</v>
      </c>
      <c r="I14" s="10">
        <v>-23.4</v>
      </c>
      <c r="J14" s="10">
        <v>35.57</v>
      </c>
      <c r="K14" s="9" t="str">
        <f t="shared" si="3"/>
        <v>No</v>
      </c>
    </row>
    <row r="15" spans="1:11" x14ac:dyDescent="0.2">
      <c r="A15" s="86" t="s">
        <v>38</v>
      </c>
      <c r="B15" s="5" t="s">
        <v>213</v>
      </c>
      <c r="C15" s="88">
        <v>1.3365871399</v>
      </c>
      <c r="D15" s="9" t="str">
        <f t="shared" si="0"/>
        <v>N/A</v>
      </c>
      <c r="E15" s="88">
        <v>1.2041035241</v>
      </c>
      <c r="F15" s="9" t="str">
        <f t="shared" si="1"/>
        <v>N/A</v>
      </c>
      <c r="G15" s="88">
        <v>1.7515927044999999</v>
      </c>
      <c r="H15" s="9" t="str">
        <f t="shared" si="2"/>
        <v>N/A</v>
      </c>
      <c r="I15" s="10">
        <v>-9.91</v>
      </c>
      <c r="J15" s="10">
        <v>45.47</v>
      </c>
      <c r="K15" s="9" t="str">
        <f t="shared" si="3"/>
        <v>No</v>
      </c>
    </row>
    <row r="16" spans="1:11" x14ac:dyDescent="0.2">
      <c r="A16" s="86" t="s">
        <v>378</v>
      </c>
      <c r="B16" s="5" t="s">
        <v>213</v>
      </c>
      <c r="C16" s="8">
        <v>27.840610229999999</v>
      </c>
      <c r="D16" s="9" t="str">
        <f t="shared" ref="D16:D41" si="4">IF($B16="N/A","N/A",IF(C16&lt;0,"No","Yes"))</f>
        <v>N/A</v>
      </c>
      <c r="E16" s="8">
        <v>27.916659849999998</v>
      </c>
      <c r="F16" s="9" t="str">
        <f t="shared" ref="F16:F41" si="5">IF($B16="N/A","N/A",IF(E16&lt;0,"No","Yes"))</f>
        <v>N/A</v>
      </c>
      <c r="G16" s="8">
        <v>26.994365597000002</v>
      </c>
      <c r="H16" s="9" t="str">
        <f t="shared" ref="H16:H41" si="6">IF($B16="N/A","N/A",IF(G16&lt;0,"No","Yes"))</f>
        <v>N/A</v>
      </c>
      <c r="I16" s="10">
        <v>0.2732</v>
      </c>
      <c r="J16" s="10">
        <v>-3.3</v>
      </c>
      <c r="K16" s="9" t="str">
        <f t="shared" ref="K16:K41" si="7">IF(J16="Div by 0", "N/A", IF(J16="N/A","N/A", IF(J16&gt;30, "No", IF(J16&lt;-30, "No", "Yes"))))</f>
        <v>Yes</v>
      </c>
    </row>
    <row r="17" spans="1:11" x14ac:dyDescent="0.2">
      <c r="A17" s="86" t="s">
        <v>379</v>
      </c>
      <c r="B17" s="5" t="s">
        <v>213</v>
      </c>
      <c r="C17" s="8">
        <v>21.699228735999998</v>
      </c>
      <c r="D17" s="9" t="str">
        <f t="shared" si="4"/>
        <v>N/A</v>
      </c>
      <c r="E17" s="8">
        <v>19.499630311000001</v>
      </c>
      <c r="F17" s="9" t="str">
        <f t="shared" si="5"/>
        <v>N/A</v>
      </c>
      <c r="G17" s="8">
        <v>17.624963881999999</v>
      </c>
      <c r="H17" s="9" t="str">
        <f t="shared" si="6"/>
        <v>N/A</v>
      </c>
      <c r="I17" s="10">
        <v>-10.1</v>
      </c>
      <c r="J17" s="10">
        <v>-9.61</v>
      </c>
      <c r="K17" s="9" t="str">
        <f t="shared" si="7"/>
        <v>Yes</v>
      </c>
    </row>
    <row r="18" spans="1:11" x14ac:dyDescent="0.2">
      <c r="A18" s="86" t="s">
        <v>380</v>
      </c>
      <c r="B18" s="5" t="s">
        <v>213</v>
      </c>
      <c r="C18" s="8">
        <v>0.98588146290000001</v>
      </c>
      <c r="D18" s="9" t="str">
        <f t="shared" si="4"/>
        <v>N/A</v>
      </c>
      <c r="E18" s="8">
        <v>1.1586372571000001</v>
      </c>
      <c r="F18" s="9" t="str">
        <f t="shared" si="5"/>
        <v>N/A</v>
      </c>
      <c r="G18" s="8">
        <v>1.1186403437000001</v>
      </c>
      <c r="H18" s="9" t="str">
        <f t="shared" si="6"/>
        <v>N/A</v>
      </c>
      <c r="I18" s="10">
        <v>17.52</v>
      </c>
      <c r="J18" s="10">
        <v>-3.45</v>
      </c>
      <c r="K18" s="9" t="str">
        <f t="shared" si="7"/>
        <v>Yes</v>
      </c>
    </row>
    <row r="19" spans="1:11" x14ac:dyDescent="0.2">
      <c r="A19" s="86" t="s">
        <v>381</v>
      </c>
      <c r="B19" s="5" t="s">
        <v>213</v>
      </c>
      <c r="C19" s="8">
        <v>7.6969611634000001</v>
      </c>
      <c r="D19" s="9" t="str">
        <f t="shared" si="4"/>
        <v>N/A</v>
      </c>
      <c r="E19" s="8">
        <v>7.7723527568000002</v>
      </c>
      <c r="F19" s="9" t="str">
        <f t="shared" si="5"/>
        <v>N/A</v>
      </c>
      <c r="G19" s="8">
        <v>7.4551771307000001</v>
      </c>
      <c r="H19" s="9" t="str">
        <f t="shared" si="6"/>
        <v>N/A</v>
      </c>
      <c r="I19" s="10">
        <v>0.97950000000000004</v>
      </c>
      <c r="J19" s="10">
        <v>-4.08</v>
      </c>
      <c r="K19" s="9" t="str">
        <f t="shared" si="7"/>
        <v>Yes</v>
      </c>
    </row>
    <row r="20" spans="1:11" x14ac:dyDescent="0.2">
      <c r="A20" s="86" t="s">
        <v>382</v>
      </c>
      <c r="B20" s="5" t="s">
        <v>213</v>
      </c>
      <c r="C20" s="8">
        <v>4.0444704103999998</v>
      </c>
      <c r="D20" s="9" t="str">
        <f t="shared" si="4"/>
        <v>N/A</v>
      </c>
      <c r="E20" s="8">
        <v>4.8058222549999998</v>
      </c>
      <c r="F20" s="9" t="str">
        <f t="shared" si="5"/>
        <v>N/A</v>
      </c>
      <c r="G20" s="8">
        <v>5.2466819204000004</v>
      </c>
      <c r="H20" s="9" t="str">
        <f t="shared" si="6"/>
        <v>N/A</v>
      </c>
      <c r="I20" s="10">
        <v>18.82</v>
      </c>
      <c r="J20" s="10">
        <v>9.173</v>
      </c>
      <c r="K20" s="9" t="str">
        <f t="shared" si="7"/>
        <v>Yes</v>
      </c>
    </row>
    <row r="21" spans="1:11" x14ac:dyDescent="0.2">
      <c r="A21" s="86" t="s">
        <v>383</v>
      </c>
      <c r="B21" s="5" t="s">
        <v>213</v>
      </c>
      <c r="C21" s="8">
        <v>0.1152230834</v>
      </c>
      <c r="D21" s="9" t="str">
        <f t="shared" si="4"/>
        <v>N/A</v>
      </c>
      <c r="E21" s="8">
        <v>0.14958401860000001</v>
      </c>
      <c r="F21" s="9" t="str">
        <f t="shared" si="5"/>
        <v>N/A</v>
      </c>
      <c r="G21" s="8">
        <v>0.22444780210000001</v>
      </c>
      <c r="H21" s="9" t="str">
        <f t="shared" si="6"/>
        <v>N/A</v>
      </c>
      <c r="I21" s="10">
        <v>29.82</v>
      </c>
      <c r="J21" s="10">
        <v>50.05</v>
      </c>
      <c r="K21" s="9" t="str">
        <f t="shared" si="7"/>
        <v>No</v>
      </c>
    </row>
    <row r="22" spans="1:11" x14ac:dyDescent="0.2">
      <c r="A22" s="86" t="s">
        <v>384</v>
      </c>
      <c r="B22" s="5" t="s">
        <v>213</v>
      </c>
      <c r="C22" s="8">
        <v>29.751340291000002</v>
      </c>
      <c r="D22" s="9" t="str">
        <f t="shared" si="4"/>
        <v>N/A</v>
      </c>
      <c r="E22" s="8">
        <v>29.630872702000001</v>
      </c>
      <c r="F22" s="9" t="str">
        <f t="shared" si="5"/>
        <v>N/A</v>
      </c>
      <c r="G22" s="8">
        <v>30.602144117000002</v>
      </c>
      <c r="H22" s="9" t="str">
        <f t="shared" si="6"/>
        <v>N/A</v>
      </c>
      <c r="I22" s="10">
        <v>-0.40500000000000003</v>
      </c>
      <c r="J22" s="10">
        <v>3.278</v>
      </c>
      <c r="K22" s="9" t="str">
        <f t="shared" si="7"/>
        <v>Yes</v>
      </c>
    </row>
    <row r="23" spans="1:11" x14ac:dyDescent="0.2">
      <c r="A23" s="86" t="s">
        <v>385</v>
      </c>
      <c r="B23" s="5" t="s">
        <v>213</v>
      </c>
      <c r="C23" s="8">
        <v>0</v>
      </c>
      <c r="D23" s="9" t="str">
        <f t="shared" si="4"/>
        <v>N/A</v>
      </c>
      <c r="E23" s="8">
        <v>1.4526500000000001E-5</v>
      </c>
      <c r="F23" s="9" t="str">
        <f t="shared" si="5"/>
        <v>N/A</v>
      </c>
      <c r="G23" s="8">
        <v>9.6478999999999996E-5</v>
      </c>
      <c r="H23" s="9" t="str">
        <f t="shared" si="6"/>
        <v>N/A</v>
      </c>
      <c r="I23" s="10" t="s">
        <v>1747</v>
      </c>
      <c r="J23" s="10">
        <v>564.20000000000005</v>
      </c>
      <c r="K23" s="9" t="str">
        <f t="shared" si="7"/>
        <v>No</v>
      </c>
    </row>
    <row r="24" spans="1:11" x14ac:dyDescent="0.2">
      <c r="A24" s="86" t="s">
        <v>386</v>
      </c>
      <c r="B24" s="5" t="s">
        <v>213</v>
      </c>
      <c r="C24" s="8">
        <v>1.2795920509000001</v>
      </c>
      <c r="D24" s="9" t="str">
        <f t="shared" si="4"/>
        <v>N/A</v>
      </c>
      <c r="E24" s="8">
        <v>1.4859632721</v>
      </c>
      <c r="F24" s="9" t="str">
        <f t="shared" si="5"/>
        <v>N/A</v>
      </c>
      <c r="G24" s="8">
        <v>1.6529333782</v>
      </c>
      <c r="H24" s="9" t="str">
        <f t="shared" si="6"/>
        <v>N/A</v>
      </c>
      <c r="I24" s="10">
        <v>16.13</v>
      </c>
      <c r="J24" s="10">
        <v>11.24</v>
      </c>
      <c r="K24" s="9" t="str">
        <f t="shared" si="7"/>
        <v>Yes</v>
      </c>
    </row>
    <row r="25" spans="1:11" x14ac:dyDescent="0.2">
      <c r="A25" s="86" t="s">
        <v>387</v>
      </c>
      <c r="B25" s="5" t="s">
        <v>213</v>
      </c>
      <c r="C25" s="8">
        <v>3.3226775752000002</v>
      </c>
      <c r="D25" s="9" t="str">
        <f t="shared" si="4"/>
        <v>N/A</v>
      </c>
      <c r="E25" s="8">
        <v>3.6823112342000002</v>
      </c>
      <c r="F25" s="9" t="str">
        <f t="shared" si="5"/>
        <v>N/A</v>
      </c>
      <c r="G25" s="8">
        <v>4.1507488762999998</v>
      </c>
      <c r="H25" s="9" t="str">
        <f t="shared" si="6"/>
        <v>N/A</v>
      </c>
      <c r="I25" s="10">
        <v>10.82</v>
      </c>
      <c r="J25" s="10">
        <v>12.72</v>
      </c>
      <c r="K25" s="9" t="str">
        <f t="shared" si="7"/>
        <v>Yes</v>
      </c>
    </row>
    <row r="26" spans="1:11" x14ac:dyDescent="0.2">
      <c r="A26" s="86" t="s">
        <v>388</v>
      </c>
      <c r="B26" s="5" t="s">
        <v>213</v>
      </c>
      <c r="C26" s="8">
        <v>1.2050258346</v>
      </c>
      <c r="D26" s="9" t="str">
        <f t="shared" si="4"/>
        <v>N/A</v>
      </c>
      <c r="E26" s="8">
        <v>1.3035962561000001</v>
      </c>
      <c r="F26" s="9" t="str">
        <f t="shared" si="5"/>
        <v>N/A</v>
      </c>
      <c r="G26" s="8">
        <v>1.7632908928</v>
      </c>
      <c r="H26" s="9" t="str">
        <f t="shared" si="6"/>
        <v>N/A</v>
      </c>
      <c r="I26" s="10">
        <v>8.18</v>
      </c>
      <c r="J26" s="10">
        <v>35.26</v>
      </c>
      <c r="K26" s="9" t="str">
        <f t="shared" si="7"/>
        <v>No</v>
      </c>
    </row>
    <row r="27" spans="1:11" x14ac:dyDescent="0.2">
      <c r="A27" s="86" t="s">
        <v>389</v>
      </c>
      <c r="B27" s="5" t="s">
        <v>213</v>
      </c>
      <c r="C27" s="8">
        <v>4.2455060099999997E-2</v>
      </c>
      <c r="D27" s="9" t="str">
        <f t="shared" si="4"/>
        <v>N/A</v>
      </c>
      <c r="E27" s="8">
        <v>3.9017108100000003E-2</v>
      </c>
      <c r="F27" s="9" t="str">
        <f t="shared" si="5"/>
        <v>N/A</v>
      </c>
      <c r="G27" s="8">
        <v>3.1335417400000003E-2</v>
      </c>
      <c r="H27" s="9" t="str">
        <f t="shared" si="6"/>
        <v>N/A</v>
      </c>
      <c r="I27" s="10">
        <v>-8.1</v>
      </c>
      <c r="J27" s="10">
        <v>-19.7</v>
      </c>
      <c r="K27" s="9" t="str">
        <f t="shared" si="7"/>
        <v>Yes</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6" t="s">
        <v>393</v>
      </c>
      <c r="B31" s="5" t="s">
        <v>213</v>
      </c>
      <c r="C31" s="8">
        <v>6.4417854299999994E-2</v>
      </c>
      <c r="D31" s="9" t="str">
        <f t="shared" si="4"/>
        <v>N/A</v>
      </c>
      <c r="E31" s="8">
        <v>5.3085481400000002E-2</v>
      </c>
      <c r="F31" s="9" t="str">
        <f t="shared" si="5"/>
        <v>N/A</v>
      </c>
      <c r="G31" s="8">
        <v>0.1046295559</v>
      </c>
      <c r="H31" s="9" t="str">
        <f t="shared" si="6"/>
        <v>N/A</v>
      </c>
      <c r="I31" s="10">
        <v>-17.600000000000001</v>
      </c>
      <c r="J31" s="10">
        <v>97.1</v>
      </c>
      <c r="K31" s="9" t="str">
        <f t="shared" si="7"/>
        <v>No</v>
      </c>
    </row>
    <row r="32" spans="1:11" x14ac:dyDescent="0.2">
      <c r="A32" s="86" t="s">
        <v>394</v>
      </c>
      <c r="B32" s="5" t="s">
        <v>213</v>
      </c>
      <c r="C32" s="8">
        <v>0.39015239730000001</v>
      </c>
      <c r="D32" s="9" t="str">
        <f t="shared" si="4"/>
        <v>N/A</v>
      </c>
      <c r="E32" s="8">
        <v>0.52907922709999999</v>
      </c>
      <c r="F32" s="9" t="str">
        <f t="shared" si="5"/>
        <v>N/A</v>
      </c>
      <c r="G32" s="8">
        <v>0.57131878380000001</v>
      </c>
      <c r="H32" s="9" t="str">
        <f t="shared" si="6"/>
        <v>N/A</v>
      </c>
      <c r="I32" s="10">
        <v>35.61</v>
      </c>
      <c r="J32" s="10">
        <v>7.984</v>
      </c>
      <c r="K32" s="9" t="str">
        <f t="shared" si="7"/>
        <v>Yes</v>
      </c>
    </row>
    <row r="33" spans="1:11" x14ac:dyDescent="0.2">
      <c r="A33" s="86" t="s">
        <v>395</v>
      </c>
      <c r="B33" s="5" t="s">
        <v>213</v>
      </c>
      <c r="C33" s="8">
        <v>2.65989877E-2</v>
      </c>
      <c r="D33" s="9" t="str">
        <f t="shared" si="4"/>
        <v>N/A</v>
      </c>
      <c r="E33" s="8">
        <v>3.2304739700000001E-2</v>
      </c>
      <c r="F33" s="9" t="str">
        <f t="shared" si="5"/>
        <v>N/A</v>
      </c>
      <c r="G33" s="8">
        <v>6.5403120300000006E-2</v>
      </c>
      <c r="H33" s="9" t="str">
        <f t="shared" si="6"/>
        <v>N/A</v>
      </c>
      <c r="I33" s="10">
        <v>21.45</v>
      </c>
      <c r="J33" s="10">
        <v>102.5</v>
      </c>
      <c r="K33" s="9" t="str">
        <f t="shared" si="7"/>
        <v>No</v>
      </c>
    </row>
    <row r="34" spans="1:11" x14ac:dyDescent="0.2">
      <c r="A34" s="86" t="s">
        <v>396</v>
      </c>
      <c r="B34" s="5" t="s">
        <v>213</v>
      </c>
      <c r="C34" s="8">
        <v>6.3722887999999997E-3</v>
      </c>
      <c r="D34" s="9" t="str">
        <f t="shared" si="4"/>
        <v>N/A</v>
      </c>
      <c r="E34" s="8">
        <v>7.7225200999999997E-3</v>
      </c>
      <c r="F34" s="9" t="str">
        <f t="shared" si="5"/>
        <v>N/A</v>
      </c>
      <c r="G34" s="8">
        <v>9.8717322000000003E-3</v>
      </c>
      <c r="H34" s="9" t="str">
        <f t="shared" si="6"/>
        <v>N/A</v>
      </c>
      <c r="I34" s="10">
        <v>21.19</v>
      </c>
      <c r="J34" s="10">
        <v>27.83</v>
      </c>
      <c r="K34" s="9" t="str">
        <f t="shared" si="7"/>
        <v>Yes</v>
      </c>
    </row>
    <row r="35" spans="1:11" x14ac:dyDescent="0.2">
      <c r="A35" s="86" t="s">
        <v>397</v>
      </c>
      <c r="B35" s="5" t="s">
        <v>213</v>
      </c>
      <c r="C35" s="8">
        <v>0.27757045120000001</v>
      </c>
      <c r="D35" s="9" t="str">
        <f t="shared" si="4"/>
        <v>N/A</v>
      </c>
      <c r="E35" s="8">
        <v>0.27452100709999999</v>
      </c>
      <c r="F35" s="9" t="str">
        <f t="shared" si="5"/>
        <v>N/A</v>
      </c>
      <c r="G35" s="8">
        <v>0.23615552989999999</v>
      </c>
      <c r="H35" s="9" t="str">
        <f t="shared" si="6"/>
        <v>N/A</v>
      </c>
      <c r="I35" s="10">
        <v>-1.1000000000000001</v>
      </c>
      <c r="J35" s="10">
        <v>-14</v>
      </c>
      <c r="K35" s="9" t="str">
        <f t="shared" si="7"/>
        <v>Yes</v>
      </c>
    </row>
    <row r="36" spans="1:11" x14ac:dyDescent="0.2">
      <c r="A36" s="86" t="s">
        <v>398</v>
      </c>
      <c r="B36" s="5" t="s">
        <v>213</v>
      </c>
      <c r="C36" s="8">
        <v>4.0297489999999999E-4</v>
      </c>
      <c r="D36" s="9" t="str">
        <f t="shared" si="4"/>
        <v>N/A</v>
      </c>
      <c r="E36" s="8">
        <v>6.0005690000000005E-4</v>
      </c>
      <c r="F36" s="9" t="str">
        <f t="shared" si="5"/>
        <v>N/A</v>
      </c>
      <c r="G36" s="8">
        <v>4.5731050000000001E-4</v>
      </c>
      <c r="H36" s="9" t="str">
        <f t="shared" si="6"/>
        <v>N/A</v>
      </c>
      <c r="I36" s="10">
        <v>48.91</v>
      </c>
      <c r="J36" s="10">
        <v>-23.8</v>
      </c>
      <c r="K36" s="9" t="str">
        <f t="shared" si="7"/>
        <v>Yes</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8.4365773800000002E-2</v>
      </c>
      <c r="D38" s="9" t="str">
        <f t="shared" si="4"/>
        <v>N/A</v>
      </c>
      <c r="E38" s="8">
        <v>8.0871356800000002E-2</v>
      </c>
      <c r="F38" s="9" t="str">
        <f t="shared" si="5"/>
        <v>N/A</v>
      </c>
      <c r="G38" s="8">
        <v>7.0495282399999998E-2</v>
      </c>
      <c r="H38" s="9" t="str">
        <f t="shared" si="6"/>
        <v>N/A</v>
      </c>
      <c r="I38" s="10">
        <v>-4.1399999999999997</v>
      </c>
      <c r="J38" s="10">
        <v>-12.8</v>
      </c>
      <c r="K38" s="9" t="str">
        <f t="shared" si="7"/>
        <v>Yes</v>
      </c>
    </row>
    <row r="39" spans="1:11" x14ac:dyDescent="0.2">
      <c r="A39" s="86" t="s">
        <v>401</v>
      </c>
      <c r="B39" s="5" t="s">
        <v>213</v>
      </c>
      <c r="C39" s="8">
        <v>0.63435784579999999</v>
      </c>
      <c r="D39" s="9" t="str">
        <f t="shared" si="4"/>
        <v>N/A</v>
      </c>
      <c r="E39" s="8">
        <v>0.68666288710000001</v>
      </c>
      <c r="F39" s="9" t="str">
        <f t="shared" si="5"/>
        <v>N/A</v>
      </c>
      <c r="G39" s="8">
        <v>0.59317996250000005</v>
      </c>
      <c r="H39" s="9" t="str">
        <f t="shared" si="6"/>
        <v>N/A</v>
      </c>
      <c r="I39" s="10">
        <v>8.2449999999999992</v>
      </c>
      <c r="J39" s="10">
        <v>-13.6</v>
      </c>
      <c r="K39" s="9" t="str">
        <f t="shared" si="7"/>
        <v>Yes</v>
      </c>
    </row>
    <row r="40" spans="1:11" x14ac:dyDescent="0.2">
      <c r="A40" s="86" t="s">
        <v>402</v>
      </c>
      <c r="B40" s="5" t="s">
        <v>213</v>
      </c>
      <c r="C40" s="8">
        <v>5.2188560000000002E-4</v>
      </c>
      <c r="D40" s="9" t="str">
        <f t="shared" si="4"/>
        <v>N/A</v>
      </c>
      <c r="E40" s="8">
        <v>5.9022357000000003E-3</v>
      </c>
      <c r="F40" s="9" t="str">
        <f t="shared" si="5"/>
        <v>N/A</v>
      </c>
      <c r="G40" s="8">
        <v>0.54801524400000001</v>
      </c>
      <c r="H40" s="9" t="str">
        <f t="shared" si="6"/>
        <v>N/A</v>
      </c>
      <c r="I40" s="10">
        <v>1031</v>
      </c>
      <c r="J40" s="10">
        <v>9185</v>
      </c>
      <c r="K40" s="9" t="str">
        <f t="shared" si="7"/>
        <v>No</v>
      </c>
    </row>
    <row r="41" spans="1:11" x14ac:dyDescent="0.2">
      <c r="A41" s="86" t="s">
        <v>403</v>
      </c>
      <c r="B41" s="5" t="s">
        <v>213</v>
      </c>
      <c r="C41" s="8">
        <v>0.53177364159999996</v>
      </c>
      <c r="D41" s="9" t="str">
        <f t="shared" si="4"/>
        <v>N/A</v>
      </c>
      <c r="E41" s="8">
        <v>0.88478893950000004</v>
      </c>
      <c r="F41" s="9" t="str">
        <f t="shared" si="5"/>
        <v>N/A</v>
      </c>
      <c r="G41" s="8">
        <v>0.93564764219999996</v>
      </c>
      <c r="H41" s="9" t="str">
        <f t="shared" si="6"/>
        <v>N/A</v>
      </c>
      <c r="I41" s="10">
        <v>66.38</v>
      </c>
      <c r="J41" s="10">
        <v>5.7480000000000002</v>
      </c>
      <c r="K41" s="9" t="str">
        <f t="shared" si="7"/>
        <v>Yes</v>
      </c>
    </row>
    <row r="42" spans="1:11" x14ac:dyDescent="0.2">
      <c r="A42" s="86" t="s">
        <v>32</v>
      </c>
      <c r="B42" s="5" t="s">
        <v>213</v>
      </c>
      <c r="C42" s="8">
        <v>76.798063225999996</v>
      </c>
      <c r="D42" s="9" t="str">
        <f t="shared" ref="D42:D51" si="8">IF($B42="N/A","N/A",IF(C42&lt;0,"No","Yes"))</f>
        <v>N/A</v>
      </c>
      <c r="E42" s="8">
        <v>78.985009215000005</v>
      </c>
      <c r="F42" s="9" t="str">
        <f t="shared" ref="F42:F51" si="9">IF($B42="N/A","N/A",IF(E42&lt;0,"No","Yes"))</f>
        <v>N/A</v>
      </c>
      <c r="G42" s="8">
        <v>80.560813956000004</v>
      </c>
      <c r="H42" s="9" t="str">
        <f t="shared" ref="H42:H51" si="10">IF($B42="N/A","N/A",IF(G42&lt;0,"No","Yes"))</f>
        <v>N/A</v>
      </c>
      <c r="I42" s="10">
        <v>2.8479999999999999</v>
      </c>
      <c r="J42" s="10">
        <v>1.9950000000000001</v>
      </c>
      <c r="K42" s="9" t="str">
        <f t="shared" ref="K42:K51" si="11">IF(J42="Div by 0", "N/A", IF(J42="N/A","N/A", IF(J42&gt;30, "No", IF(J42&lt;-30, "No", "Yes"))))</f>
        <v>Yes</v>
      </c>
    </row>
    <row r="43" spans="1:11" x14ac:dyDescent="0.2">
      <c r="A43" s="86" t="s">
        <v>39</v>
      </c>
      <c r="B43" s="5" t="s">
        <v>213</v>
      </c>
      <c r="C43" s="8">
        <v>99.058434042000002</v>
      </c>
      <c r="D43" s="9" t="str">
        <f t="shared" si="8"/>
        <v>N/A</v>
      </c>
      <c r="E43" s="8">
        <v>99.345514168999998</v>
      </c>
      <c r="F43" s="9" t="str">
        <f t="shared" si="9"/>
        <v>N/A</v>
      </c>
      <c r="G43" s="8">
        <v>99.390231127999996</v>
      </c>
      <c r="H43" s="9" t="str">
        <f t="shared" si="10"/>
        <v>N/A</v>
      </c>
      <c r="I43" s="10">
        <v>0.2898</v>
      </c>
      <c r="J43" s="10">
        <v>4.4999999999999998E-2</v>
      </c>
      <c r="K43" s="9" t="str">
        <f t="shared" si="11"/>
        <v>Yes</v>
      </c>
    </row>
    <row r="44" spans="1:11" x14ac:dyDescent="0.2">
      <c r="A44" s="86" t="s">
        <v>40</v>
      </c>
      <c r="B44" s="5" t="s">
        <v>213</v>
      </c>
      <c r="C44" s="8">
        <v>35.696040443999998</v>
      </c>
      <c r="D44" s="9" t="str">
        <f t="shared" si="8"/>
        <v>N/A</v>
      </c>
      <c r="E44" s="8">
        <v>39.277278807999998</v>
      </c>
      <c r="F44" s="9" t="str">
        <f t="shared" si="9"/>
        <v>N/A</v>
      </c>
      <c r="G44" s="8">
        <v>43.411569403000001</v>
      </c>
      <c r="H44" s="9" t="str">
        <f t="shared" si="10"/>
        <v>N/A</v>
      </c>
      <c r="I44" s="10">
        <v>10.029999999999999</v>
      </c>
      <c r="J44" s="10">
        <v>10.53</v>
      </c>
      <c r="K44" s="9" t="str">
        <f t="shared" si="11"/>
        <v>Yes</v>
      </c>
    </row>
    <row r="45" spans="1:11" x14ac:dyDescent="0.2">
      <c r="A45" s="86" t="s">
        <v>163</v>
      </c>
      <c r="B45" s="5" t="s">
        <v>213</v>
      </c>
      <c r="C45" s="8">
        <v>75.484276440000002</v>
      </c>
      <c r="D45" s="9" t="str">
        <f t="shared" si="8"/>
        <v>N/A</v>
      </c>
      <c r="E45" s="8">
        <v>77.838926220999994</v>
      </c>
      <c r="F45" s="9" t="str">
        <f t="shared" si="9"/>
        <v>N/A</v>
      </c>
      <c r="G45" s="8">
        <v>79.284312728000003</v>
      </c>
      <c r="H45" s="9" t="str">
        <f t="shared" si="10"/>
        <v>N/A</v>
      </c>
      <c r="I45" s="10">
        <v>3.1190000000000002</v>
      </c>
      <c r="J45" s="10">
        <v>1.857</v>
      </c>
      <c r="K45" s="9" t="str">
        <f t="shared" si="11"/>
        <v>Yes</v>
      </c>
    </row>
    <row r="46" spans="1:11" x14ac:dyDescent="0.2">
      <c r="A46" s="86" t="s">
        <v>41</v>
      </c>
      <c r="B46" s="5" t="s">
        <v>213</v>
      </c>
      <c r="C46" s="8">
        <v>83.513835298999993</v>
      </c>
      <c r="D46" s="9" t="str">
        <f t="shared" si="8"/>
        <v>N/A</v>
      </c>
      <c r="E46" s="8">
        <v>89.063208962000004</v>
      </c>
      <c r="F46" s="9" t="str">
        <f t="shared" si="9"/>
        <v>N/A</v>
      </c>
      <c r="G46" s="8">
        <v>87.617074269</v>
      </c>
      <c r="H46" s="9" t="str">
        <f t="shared" si="10"/>
        <v>N/A</v>
      </c>
      <c r="I46" s="10">
        <v>6.6449999999999996</v>
      </c>
      <c r="J46" s="10">
        <v>-1.62</v>
      </c>
      <c r="K46" s="9" t="str">
        <f t="shared" si="11"/>
        <v>Yes</v>
      </c>
    </row>
    <row r="47" spans="1:11" x14ac:dyDescent="0.2">
      <c r="A47" s="86" t="s">
        <v>42</v>
      </c>
      <c r="B47" s="5" t="s">
        <v>213</v>
      </c>
      <c r="C47" s="8">
        <v>90.486073684999994</v>
      </c>
      <c r="D47" s="9" t="str">
        <f t="shared" si="8"/>
        <v>N/A</v>
      </c>
      <c r="E47" s="8">
        <v>98.511933665000001</v>
      </c>
      <c r="F47" s="9" t="str">
        <f t="shared" si="9"/>
        <v>N/A</v>
      </c>
      <c r="G47" s="8">
        <v>98.653708105999996</v>
      </c>
      <c r="H47" s="9" t="str">
        <f t="shared" si="10"/>
        <v>N/A</v>
      </c>
      <c r="I47" s="10">
        <v>8.8699999999999992</v>
      </c>
      <c r="J47" s="10">
        <v>0.1439</v>
      </c>
      <c r="K47" s="9" t="str">
        <f t="shared" si="11"/>
        <v>Yes</v>
      </c>
    </row>
    <row r="48" spans="1:11" x14ac:dyDescent="0.2">
      <c r="A48" s="86" t="s">
        <v>43</v>
      </c>
      <c r="B48" s="5" t="s">
        <v>213</v>
      </c>
      <c r="C48" s="8">
        <v>74.795403108000002</v>
      </c>
      <c r="D48" s="9" t="str">
        <f t="shared" si="8"/>
        <v>N/A</v>
      </c>
      <c r="E48" s="8">
        <v>76.858218007000005</v>
      </c>
      <c r="F48" s="9" t="str">
        <f t="shared" si="9"/>
        <v>N/A</v>
      </c>
      <c r="G48" s="8">
        <v>78.564413852000001</v>
      </c>
      <c r="H48" s="9" t="str">
        <f t="shared" si="10"/>
        <v>N/A</v>
      </c>
      <c r="I48" s="10">
        <v>2.758</v>
      </c>
      <c r="J48" s="10">
        <v>2.2200000000000002</v>
      </c>
      <c r="K48" s="9" t="str">
        <f t="shared" si="11"/>
        <v>Yes</v>
      </c>
    </row>
    <row r="49" spans="1:12" x14ac:dyDescent="0.2">
      <c r="A49" s="86" t="s">
        <v>44</v>
      </c>
      <c r="B49" s="5" t="s">
        <v>213</v>
      </c>
      <c r="C49" s="8">
        <v>83.255860788999996</v>
      </c>
      <c r="D49" s="9" t="str">
        <f t="shared" si="8"/>
        <v>N/A</v>
      </c>
      <c r="E49" s="8">
        <v>81.897896892999995</v>
      </c>
      <c r="F49" s="9" t="str">
        <f t="shared" si="9"/>
        <v>N/A</v>
      </c>
      <c r="G49" s="8">
        <v>79.954673881999994</v>
      </c>
      <c r="H49" s="9" t="str">
        <f t="shared" si="10"/>
        <v>N/A</v>
      </c>
      <c r="I49" s="10">
        <v>-1.63</v>
      </c>
      <c r="J49" s="10">
        <v>-2.37</v>
      </c>
      <c r="K49" s="9" t="str">
        <f t="shared" si="11"/>
        <v>Yes</v>
      </c>
    </row>
    <row r="50" spans="1:12" x14ac:dyDescent="0.2">
      <c r="A50" s="86" t="s">
        <v>45</v>
      </c>
      <c r="B50" s="5" t="s">
        <v>213</v>
      </c>
      <c r="C50" s="8">
        <v>16.727173193999999</v>
      </c>
      <c r="D50" s="9" t="str">
        <f t="shared" si="8"/>
        <v>N/A</v>
      </c>
      <c r="E50" s="8">
        <v>18.079777279000002</v>
      </c>
      <c r="F50" s="9" t="str">
        <f t="shared" si="9"/>
        <v>N/A</v>
      </c>
      <c r="G50" s="8">
        <v>20.018911437</v>
      </c>
      <c r="H50" s="9" t="str">
        <f t="shared" si="10"/>
        <v>N/A</v>
      </c>
      <c r="I50" s="10">
        <v>8.0860000000000003</v>
      </c>
      <c r="J50" s="10">
        <v>10.73</v>
      </c>
      <c r="K50" s="9" t="str">
        <f t="shared" si="11"/>
        <v>Yes</v>
      </c>
    </row>
    <row r="51" spans="1:12" x14ac:dyDescent="0.2">
      <c r="A51" s="86" t="s">
        <v>50</v>
      </c>
      <c r="B51" s="5" t="s">
        <v>213</v>
      </c>
      <c r="C51" s="8">
        <v>1.6966017199999999E-2</v>
      </c>
      <c r="D51" s="9" t="str">
        <f t="shared" si="8"/>
        <v>N/A</v>
      </c>
      <c r="E51" s="8">
        <v>2.2325827499999999E-2</v>
      </c>
      <c r="F51" s="9" t="str">
        <f t="shared" si="9"/>
        <v>N/A</v>
      </c>
      <c r="G51" s="8">
        <v>2.6414681299999999E-2</v>
      </c>
      <c r="H51" s="9" t="str">
        <f t="shared" si="10"/>
        <v>N/A</v>
      </c>
      <c r="I51" s="10">
        <v>31.59</v>
      </c>
      <c r="J51" s="10">
        <v>18.309999999999999</v>
      </c>
      <c r="K51" s="9" t="str">
        <f t="shared" si="11"/>
        <v>Yes</v>
      </c>
      <c r="L51" s="60"/>
    </row>
    <row r="52" spans="1:12" s="60" customFormat="1" x14ac:dyDescent="0.2">
      <c r="A52" s="89" t="s">
        <v>898</v>
      </c>
      <c r="B52" s="5" t="s">
        <v>213</v>
      </c>
      <c r="C52" s="8" t="s">
        <v>213</v>
      </c>
      <c r="D52" s="9" t="str">
        <f t="shared" ref="D52:D57" si="12">IF($B52="N/A","N/A",IF(C52&lt;0,"No","Yes"))</f>
        <v>N/A</v>
      </c>
      <c r="E52" s="8">
        <v>0.89605146020000004</v>
      </c>
      <c r="F52" s="9" t="str">
        <f t="shared" ref="F52:F57" si="13">IF($B52="N/A","N/A",IF(E52&lt;0,"No","Yes"))</f>
        <v>N/A</v>
      </c>
      <c r="G52" s="8">
        <v>0.82648550249999997</v>
      </c>
      <c r="H52" s="9" t="str">
        <f t="shared" ref="H52:H57" si="14">IF($B52="N/A","N/A",IF(G52&lt;0,"No","Yes"))</f>
        <v>N/A</v>
      </c>
      <c r="I52" s="10" t="s">
        <v>213</v>
      </c>
      <c r="J52" s="10">
        <v>-7.76</v>
      </c>
      <c r="K52" s="9" t="str">
        <f t="shared" ref="K52:K57" si="15">IF(J52="Div by 0", "N/A", IF(J52="N/A","N/A", IF(J52&gt;30, "No", IF(J52&lt;-30, "No", "Yes"))))</f>
        <v>Yes</v>
      </c>
    </row>
    <row r="53" spans="1:12" s="60" customFormat="1" x14ac:dyDescent="0.2">
      <c r="A53" s="89" t="s">
        <v>899</v>
      </c>
      <c r="B53" s="5" t="s">
        <v>213</v>
      </c>
      <c r="C53" s="8" t="s">
        <v>213</v>
      </c>
      <c r="D53" s="9" t="str">
        <f t="shared" si="12"/>
        <v>N/A</v>
      </c>
      <c r="E53" s="8">
        <v>1.6777468235999999</v>
      </c>
      <c r="F53" s="9" t="str">
        <f t="shared" si="13"/>
        <v>N/A</v>
      </c>
      <c r="G53" s="8">
        <v>1.9659267206</v>
      </c>
      <c r="H53" s="9" t="str">
        <f t="shared" si="14"/>
        <v>N/A</v>
      </c>
      <c r="I53" s="10" t="s">
        <v>213</v>
      </c>
      <c r="J53" s="10">
        <v>17.18</v>
      </c>
      <c r="K53" s="9" t="str">
        <f t="shared" si="15"/>
        <v>Yes</v>
      </c>
    </row>
    <row r="54" spans="1:12" s="60" customFormat="1" x14ac:dyDescent="0.2">
      <c r="A54" s="89" t="s">
        <v>900</v>
      </c>
      <c r="B54" s="5" t="s">
        <v>213</v>
      </c>
      <c r="C54" s="8" t="s">
        <v>213</v>
      </c>
      <c r="D54" s="9" t="str">
        <f t="shared" si="12"/>
        <v>N/A</v>
      </c>
      <c r="E54" s="8">
        <v>0.14782295779999999</v>
      </c>
      <c r="F54" s="9" t="str">
        <f t="shared" si="13"/>
        <v>N/A</v>
      </c>
      <c r="G54" s="8">
        <v>0.10971303490000001</v>
      </c>
      <c r="H54" s="9" t="str">
        <f t="shared" si="14"/>
        <v>N/A</v>
      </c>
      <c r="I54" s="10" t="s">
        <v>213</v>
      </c>
      <c r="J54" s="10">
        <v>-25.8</v>
      </c>
      <c r="K54" s="9" t="str">
        <f t="shared" si="15"/>
        <v>Yes</v>
      </c>
    </row>
    <row r="55" spans="1:12" s="60" customFormat="1" x14ac:dyDescent="0.2">
      <c r="A55" s="89" t="s">
        <v>901</v>
      </c>
      <c r="B55" s="5" t="s">
        <v>213</v>
      </c>
      <c r="C55" s="8" t="s">
        <v>213</v>
      </c>
      <c r="D55" s="9" t="str">
        <f t="shared" si="12"/>
        <v>N/A</v>
      </c>
      <c r="E55" s="8">
        <v>0</v>
      </c>
      <c r="F55" s="9" t="str">
        <f t="shared" si="13"/>
        <v>N/A</v>
      </c>
      <c r="G55" s="8">
        <v>2.99085E-5</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2.54895682E-2</v>
      </c>
      <c r="F56" s="9" t="str">
        <f t="shared" si="13"/>
        <v>N/A</v>
      </c>
      <c r="G56" s="8">
        <v>4.0679409399999998E-2</v>
      </c>
      <c r="H56" s="9" t="str">
        <f t="shared" si="14"/>
        <v>N/A</v>
      </c>
      <c r="I56" s="10" t="s">
        <v>213</v>
      </c>
      <c r="J56" s="10">
        <v>59.59</v>
      </c>
      <c r="K56" s="9" t="str">
        <f t="shared" si="15"/>
        <v>No</v>
      </c>
    </row>
    <row r="57" spans="1:12" s="60" customFormat="1" ht="25.5" x14ac:dyDescent="0.2">
      <c r="A57" s="89" t="s">
        <v>938</v>
      </c>
      <c r="B57" s="5" t="s">
        <v>213</v>
      </c>
      <c r="C57" s="8" t="s">
        <v>213</v>
      </c>
      <c r="D57" s="9" t="str">
        <f t="shared" si="12"/>
        <v>N/A</v>
      </c>
      <c r="E57" s="8">
        <v>2.3532958100000001E-2</v>
      </c>
      <c r="F57" s="9" t="str">
        <f t="shared" si="13"/>
        <v>N/A</v>
      </c>
      <c r="G57" s="8">
        <v>3.6218220000000002E-2</v>
      </c>
      <c r="H57" s="9" t="str">
        <f t="shared" si="14"/>
        <v>N/A</v>
      </c>
      <c r="I57" s="10" t="s">
        <v>213</v>
      </c>
      <c r="J57" s="10">
        <v>53.9</v>
      </c>
      <c r="K57" s="9" t="str">
        <f t="shared" si="15"/>
        <v>No</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65283637</v>
      </c>
      <c r="D7" s="32" t="str">
        <f>IF($B7="N/A","N/A",IF(C7&gt;15,"No",IF(C7&lt;-15,"No","Yes")))</f>
        <v>N/A</v>
      </c>
      <c r="E7" s="31">
        <v>67662547</v>
      </c>
      <c r="F7" s="32" t="str">
        <f>IF($B7="N/A","N/A",IF(E7&gt;15,"No",IF(E7&lt;-15,"No","Yes")))</f>
        <v>N/A</v>
      </c>
      <c r="G7" s="31">
        <v>71329366</v>
      </c>
      <c r="H7" s="32" t="str">
        <f>IF($B7="N/A","N/A",IF(G7&gt;15,"No",IF(G7&lt;-15,"No","Yes")))</f>
        <v>N/A</v>
      </c>
      <c r="I7" s="33">
        <v>3.6440000000000001</v>
      </c>
      <c r="J7" s="33">
        <v>5.4189999999999996</v>
      </c>
      <c r="K7" s="32" t="str">
        <f t="shared" ref="K7:K22" si="0">IF(J7="Div by 0", "N/A", IF(J7="N/A","N/A", IF(J7&gt;30, "No", IF(J7&lt;-30, "No", "Yes"))))</f>
        <v>Yes</v>
      </c>
    </row>
    <row r="8" spans="1:11" x14ac:dyDescent="0.2">
      <c r="A8" s="3" t="s">
        <v>362</v>
      </c>
      <c r="B8" s="30" t="s">
        <v>213</v>
      </c>
      <c r="C8" s="34">
        <v>52.962521068000001</v>
      </c>
      <c r="D8" s="32" t="str">
        <f>IF($B8="N/A","N/A",IF(C8&gt;15,"No",IF(C8&lt;-15,"No","Yes")))</f>
        <v>N/A</v>
      </c>
      <c r="E8" s="34">
        <v>46.017148896000002</v>
      </c>
      <c r="F8" s="32" t="str">
        <f>IF($B8="N/A","N/A",IF(E8&gt;15,"No",IF(E8&lt;-15,"No","Yes")))</f>
        <v>N/A</v>
      </c>
      <c r="G8" s="34">
        <v>30.170660707</v>
      </c>
      <c r="H8" s="32" t="str">
        <f>IF($B8="N/A","N/A",IF(G8&gt;15,"No",IF(G8&lt;-15,"No","Yes")))</f>
        <v>N/A</v>
      </c>
      <c r="I8" s="33">
        <v>-13.1</v>
      </c>
      <c r="J8" s="33">
        <v>-34.4</v>
      </c>
      <c r="K8" s="32" t="str">
        <f t="shared" si="0"/>
        <v>No</v>
      </c>
    </row>
    <row r="9" spans="1:11" x14ac:dyDescent="0.2">
      <c r="A9" s="3" t="s">
        <v>119</v>
      </c>
      <c r="B9" s="35" t="s">
        <v>213</v>
      </c>
      <c r="C9" s="9">
        <v>47.037478931999999</v>
      </c>
      <c r="D9" s="9" t="str">
        <f>IF($B9="N/A","N/A",IF(C9&gt;15,"No",IF(C9&lt;-15,"No","Yes")))</f>
        <v>N/A</v>
      </c>
      <c r="E9" s="9">
        <v>53.982851103999998</v>
      </c>
      <c r="F9" s="9" t="str">
        <f>IF($B9="N/A","N/A",IF(E9&gt;15,"No",IF(E9&lt;-15,"No","Yes")))</f>
        <v>N/A</v>
      </c>
      <c r="G9" s="9">
        <v>69.829339293000004</v>
      </c>
      <c r="H9" s="9" t="str">
        <f>IF($B9="N/A","N/A",IF(G9&gt;15,"No",IF(G9&lt;-15,"No","Yes")))</f>
        <v>N/A</v>
      </c>
      <c r="I9" s="10">
        <v>14.77</v>
      </c>
      <c r="J9" s="10">
        <v>29.35</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99.999762575000005</v>
      </c>
      <c r="D11" s="9" t="str">
        <f>IF(OR($B11="N/A",$C11="N/A"),"N/A",IF(C11&gt;100,"No",IF(C11&lt;95,"No","Yes")))</f>
        <v>Yes</v>
      </c>
      <c r="E11" s="9">
        <v>82.237046145999997</v>
      </c>
      <c r="F11" s="9" t="str">
        <f>IF(OR($B11="N/A",$E11="N/A"),"N/A",IF(E11&gt;100,"No",IF(E11&lt;95,"No","Yes")))</f>
        <v>No</v>
      </c>
      <c r="G11" s="9">
        <v>47.416491827999998</v>
      </c>
      <c r="H11" s="9" t="str">
        <f>IF($B11="N/A","N/A",IF(G11&gt;100,"No",IF(G11&lt;95,"No","Yes")))</f>
        <v>No</v>
      </c>
      <c r="I11" s="10">
        <v>-17.8</v>
      </c>
      <c r="J11" s="10">
        <v>-42.3</v>
      </c>
      <c r="K11" s="9" t="str">
        <f t="shared" si="0"/>
        <v>No</v>
      </c>
    </row>
    <row r="12" spans="1:11" x14ac:dyDescent="0.2">
      <c r="A12" s="3" t="s">
        <v>348</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3" t="s">
        <v>840</v>
      </c>
      <c r="B13" s="35" t="s">
        <v>214</v>
      </c>
      <c r="C13" s="9">
        <v>1.3059704378999999</v>
      </c>
      <c r="D13" s="9" t="str">
        <f t="shared" si="1"/>
        <v>No</v>
      </c>
      <c r="E13" s="9">
        <v>1.2678239854</v>
      </c>
      <c r="F13" s="9" t="str">
        <f t="shared" si="2"/>
        <v>No</v>
      </c>
      <c r="G13" s="9">
        <v>1.1043614210999999</v>
      </c>
      <c r="H13" s="9" t="str">
        <f t="shared" si="3"/>
        <v>No</v>
      </c>
      <c r="I13" s="10">
        <v>-2.92</v>
      </c>
      <c r="J13" s="10">
        <v>-12.9</v>
      </c>
      <c r="K13" s="9" t="str">
        <f t="shared" si="0"/>
        <v>Yes</v>
      </c>
    </row>
    <row r="14" spans="1:11" x14ac:dyDescent="0.2">
      <c r="A14" s="3" t="s">
        <v>13</v>
      </c>
      <c r="B14" s="35" t="s">
        <v>213</v>
      </c>
      <c r="C14" s="36">
        <v>34575860</v>
      </c>
      <c r="D14" s="9" t="str">
        <f>IF($B14="N/A","N/A",IF(C14&gt;15,"No",IF(C14&lt;-15,"No","Yes")))</f>
        <v>N/A</v>
      </c>
      <c r="E14" s="36">
        <v>31136375</v>
      </c>
      <c r="F14" s="9" t="str">
        <f>IF($B14="N/A","N/A",IF(E14&gt;15,"No",IF(E14&lt;-15,"No","Yes")))</f>
        <v>N/A</v>
      </c>
      <c r="G14" s="36">
        <v>21520541</v>
      </c>
      <c r="H14" s="9" t="str">
        <f>IF($B14="N/A","N/A",IF(G14&gt;15,"No",IF(G14&lt;-15,"No","Yes")))</f>
        <v>N/A</v>
      </c>
      <c r="I14" s="10">
        <v>-9.9499999999999993</v>
      </c>
      <c r="J14" s="10">
        <v>-30.9</v>
      </c>
      <c r="K14" s="9" t="str">
        <f t="shared" si="0"/>
        <v>No</v>
      </c>
    </row>
    <row r="15" spans="1:11" ht="14.25" customHeight="1" x14ac:dyDescent="0.2">
      <c r="A15" s="3" t="s">
        <v>444</v>
      </c>
      <c r="B15" s="35" t="s">
        <v>213</v>
      </c>
      <c r="C15" s="9">
        <v>4.5074280148000003</v>
      </c>
      <c r="D15" s="9" t="str">
        <f>IF($B15="N/A","N/A",IF(C15&gt;15,"No",IF(C15&lt;-15,"No","Yes")))</f>
        <v>N/A</v>
      </c>
      <c r="E15" s="9">
        <v>5.7376428695000001</v>
      </c>
      <c r="F15" s="9" t="str">
        <f>IF($B15="N/A","N/A",IF(E15&gt;15,"No",IF(E15&lt;-15,"No","Yes")))</f>
        <v>N/A</v>
      </c>
      <c r="G15" s="9">
        <v>3.8066282813000001</v>
      </c>
      <c r="H15" s="9" t="str">
        <f>IF($B15="N/A","N/A",IF(G15&gt;15,"No",IF(G15&lt;-15,"No","Yes")))</f>
        <v>N/A</v>
      </c>
      <c r="I15" s="10">
        <v>27.29</v>
      </c>
      <c r="J15" s="10">
        <v>-33.700000000000003</v>
      </c>
      <c r="K15" s="9" t="str">
        <f t="shared" si="0"/>
        <v>No</v>
      </c>
    </row>
    <row r="16" spans="1:11" ht="12.75" customHeight="1" x14ac:dyDescent="0.2">
      <c r="A16" s="3" t="s">
        <v>862</v>
      </c>
      <c r="B16" s="35" t="s">
        <v>213</v>
      </c>
      <c r="C16" s="37">
        <v>110.49171437</v>
      </c>
      <c r="D16" s="9" t="str">
        <f>IF($B16="N/A","N/A",IF(C16&gt;15,"No",IF(C16&lt;-15,"No","Yes")))</f>
        <v>N/A</v>
      </c>
      <c r="E16" s="37">
        <v>128.89501279999999</v>
      </c>
      <c r="F16" s="9" t="str">
        <f>IF($B16="N/A","N/A",IF(E16&gt;15,"No",IF(E16&lt;-15,"No","Yes")))</f>
        <v>N/A</v>
      </c>
      <c r="G16" s="37">
        <v>322.73542707000001</v>
      </c>
      <c r="H16" s="9" t="str">
        <f>IF($B16="N/A","N/A",IF(G16&gt;15,"No",IF(G16&lt;-15,"No","Yes")))</f>
        <v>N/A</v>
      </c>
      <c r="I16" s="10">
        <v>16.66</v>
      </c>
      <c r="J16" s="10">
        <v>150.4</v>
      </c>
      <c r="K16" s="9" t="str">
        <f t="shared" si="0"/>
        <v>No</v>
      </c>
    </row>
    <row r="17" spans="1:11" x14ac:dyDescent="0.2">
      <c r="A17" s="3" t="s">
        <v>131</v>
      </c>
      <c r="B17" s="35" t="s">
        <v>213</v>
      </c>
      <c r="C17" s="36">
        <v>256962</v>
      </c>
      <c r="D17" s="9" t="str">
        <f>IF($B17="N/A","N/A",IF(C17&gt;15,"No",IF(C17&lt;-15,"No","Yes")))</f>
        <v>N/A</v>
      </c>
      <c r="E17" s="36">
        <v>202292</v>
      </c>
      <c r="F17" s="9" t="str">
        <f>IF($B17="N/A","N/A",IF(E17&gt;15,"No",IF(E17&lt;-15,"No","Yes")))</f>
        <v>N/A</v>
      </c>
      <c r="G17" s="36">
        <v>208663</v>
      </c>
      <c r="H17" s="9" t="str">
        <f>IF($B17="N/A","N/A",IF(G17&gt;15,"No",IF(G17&lt;-15,"No","Yes")))</f>
        <v>N/A</v>
      </c>
      <c r="I17" s="10">
        <v>-21.3</v>
      </c>
      <c r="J17" s="10">
        <v>3.149</v>
      </c>
      <c r="K17" s="9" t="str">
        <f t="shared" si="0"/>
        <v>Yes</v>
      </c>
    </row>
    <row r="18" spans="1:11" x14ac:dyDescent="0.2">
      <c r="A18" s="3" t="s">
        <v>346</v>
      </c>
      <c r="B18" s="35" t="s">
        <v>213</v>
      </c>
      <c r="C18" s="8">
        <v>0.39360858529999998</v>
      </c>
      <c r="D18" s="9" t="str">
        <f>IF($B18="N/A","N/A",IF(C18&gt;15,"No",IF(C18&lt;-15,"No","Yes")))</f>
        <v>N/A</v>
      </c>
      <c r="E18" s="8">
        <v>0.2989718965</v>
      </c>
      <c r="F18" s="9" t="str">
        <f>IF($B18="N/A","N/A",IF(E18&gt;15,"No",IF(E18&lt;-15,"No","Yes")))</f>
        <v>N/A</v>
      </c>
      <c r="G18" s="8">
        <v>0.29253449409999999</v>
      </c>
      <c r="H18" s="9" t="str">
        <f>IF($B18="N/A","N/A",IF(G18&gt;15,"No",IF(G18&lt;-15,"No","Yes")))</f>
        <v>N/A</v>
      </c>
      <c r="I18" s="10">
        <v>-24</v>
      </c>
      <c r="J18" s="10">
        <v>-2.15</v>
      </c>
      <c r="K18" s="9" t="str">
        <f t="shared" si="0"/>
        <v>Yes</v>
      </c>
    </row>
    <row r="19" spans="1:11" ht="27.75" customHeight="1" x14ac:dyDescent="0.2">
      <c r="A19" s="3" t="s">
        <v>841</v>
      </c>
      <c r="B19" s="35" t="s">
        <v>213</v>
      </c>
      <c r="C19" s="37">
        <v>26.733964555</v>
      </c>
      <c r="D19" s="9" t="str">
        <f>IF($B19="N/A","N/A",IF(C19&gt;60,"No",IF(C19&lt;15,"No","Yes")))</f>
        <v>N/A</v>
      </c>
      <c r="E19" s="37">
        <v>20.745763549999999</v>
      </c>
      <c r="F19" s="9" t="str">
        <f>IF($B19="N/A","N/A",IF(E19&gt;60,"No",IF(E19&lt;15,"No","Yes")))</f>
        <v>N/A</v>
      </c>
      <c r="G19" s="37">
        <v>22.777497688</v>
      </c>
      <c r="H19" s="9" t="str">
        <f>IF($B19="N/A","N/A",IF(G19&gt;60,"No",IF(G19&lt;15,"No","Yes")))</f>
        <v>N/A</v>
      </c>
      <c r="I19" s="10">
        <v>-22.4</v>
      </c>
      <c r="J19" s="10">
        <v>9.7929999999999993</v>
      </c>
      <c r="K19" s="9" t="str">
        <f t="shared" si="0"/>
        <v>Yes</v>
      </c>
    </row>
    <row r="20" spans="1:11" x14ac:dyDescent="0.2">
      <c r="A20" s="3" t="s">
        <v>27</v>
      </c>
      <c r="B20" s="35" t="s">
        <v>217</v>
      </c>
      <c r="C20" s="36">
        <v>63</v>
      </c>
      <c r="D20" s="9" t="str">
        <f>IF($B20="N/A","N/A",IF(C20="N/A","N/A",IF(C20=0,"Yes","No")))</f>
        <v>No</v>
      </c>
      <c r="E20" s="36">
        <v>73</v>
      </c>
      <c r="F20" s="9" t="str">
        <f>IF($B20="N/A","N/A",IF(E20="N/A","N/A",IF(E20=0,"Yes","No")))</f>
        <v>No</v>
      </c>
      <c r="G20" s="36">
        <v>101</v>
      </c>
      <c r="H20" s="9" t="str">
        <f>IF($B20="N/A","N/A",IF(G20=0,"Yes","No"))</f>
        <v>No</v>
      </c>
      <c r="I20" s="10">
        <v>15.87</v>
      </c>
      <c r="J20" s="10">
        <v>38.36</v>
      </c>
      <c r="K20" s="9" t="str">
        <f t="shared" si="0"/>
        <v>No</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34575860</v>
      </c>
      <c r="D6" s="9" t="str">
        <f>IF($B6="N/A","N/A",IF(C6&gt;15,"No",IF(C6&lt;-15,"No","Yes")))</f>
        <v>N/A</v>
      </c>
      <c r="E6" s="36">
        <v>31136375</v>
      </c>
      <c r="F6" s="9" t="str">
        <f>IF($B6="N/A","N/A",IF(E6&gt;15,"No",IF(E6&lt;-15,"No","Yes")))</f>
        <v>N/A</v>
      </c>
      <c r="G6" s="36">
        <v>21520541</v>
      </c>
      <c r="H6" s="9" t="str">
        <f>IF($B6="N/A","N/A",IF(G6&gt;15,"No",IF(G6&lt;-15,"No","Yes")))</f>
        <v>N/A</v>
      </c>
      <c r="I6" s="10">
        <v>-9.9499999999999993</v>
      </c>
      <c r="J6" s="10">
        <v>-30.9</v>
      </c>
      <c r="K6" s="9" t="str">
        <f t="shared" ref="K6:K18" si="0">IF(J6="Div by 0", "N/A", IF(J6="N/A","N/A", IF(J6&gt;30, "No", IF(J6&lt;-30, "No", "Yes"))))</f>
        <v>No</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90.174917847000003</v>
      </c>
      <c r="D9" s="9" t="str">
        <f>IF($B9="N/A","N/A",IF(C9&gt;60,"No",IF(C9&lt;15,"No","Yes")))</f>
        <v>No</v>
      </c>
      <c r="E9" s="37">
        <v>99.917349048999995</v>
      </c>
      <c r="F9" s="9" t="str">
        <f>IF($B9="N/A","N/A",IF(E9&gt;60,"No",IF(E9&lt;15,"No","Yes")))</f>
        <v>No</v>
      </c>
      <c r="G9" s="37">
        <v>116.0815216</v>
      </c>
      <c r="H9" s="9" t="str">
        <f>IF($B9="N/A","N/A",IF(G9&gt;60,"No",IF(G9&lt;15,"No","Yes")))</f>
        <v>No</v>
      </c>
      <c r="I9" s="10">
        <v>10.8</v>
      </c>
      <c r="J9" s="10">
        <v>16.18</v>
      </c>
      <c r="K9" s="9" t="str">
        <f t="shared" si="0"/>
        <v>Yes</v>
      </c>
    </row>
    <row r="10" spans="1:11" x14ac:dyDescent="0.2">
      <c r="A10" s="3" t="s">
        <v>14</v>
      </c>
      <c r="B10" s="35" t="s">
        <v>272</v>
      </c>
      <c r="C10" s="9">
        <v>0.72027998729999998</v>
      </c>
      <c r="D10" s="9" t="str">
        <f>IF($B10="N/A","N/A",IF(C10&gt;15,"No",IF(C10&lt;=0,"No","Yes")))</f>
        <v>Yes</v>
      </c>
      <c r="E10" s="9">
        <v>0.73769666509999998</v>
      </c>
      <c r="F10" s="9" t="str">
        <f>IF($B10="N/A","N/A",IF(E10&gt;15,"No",IF(E10&lt;=0,"No","Yes")))</f>
        <v>Yes</v>
      </c>
      <c r="G10" s="9">
        <v>0.87568895219999998</v>
      </c>
      <c r="H10" s="9" t="str">
        <f>IF($B10="N/A","N/A",IF(G10&gt;15,"No",IF(G10&lt;=0,"No","Yes")))</f>
        <v>Yes</v>
      </c>
      <c r="I10" s="10">
        <v>2.4180000000000001</v>
      </c>
      <c r="J10" s="10">
        <v>18.71</v>
      </c>
      <c r="K10" s="9" t="str">
        <f t="shared" si="0"/>
        <v>Yes</v>
      </c>
    </row>
    <row r="11" spans="1:11" x14ac:dyDescent="0.2">
      <c r="A11" s="3" t="s">
        <v>877</v>
      </c>
      <c r="B11" s="35" t="s">
        <v>213</v>
      </c>
      <c r="C11" s="37">
        <v>106.93760515</v>
      </c>
      <c r="D11" s="9" t="str">
        <f>IF($B11="N/A","N/A",IF(C11&gt;15,"No",IF(C11&lt;-15,"No","Yes")))</f>
        <v>N/A</v>
      </c>
      <c r="E11" s="37">
        <v>122.73524546</v>
      </c>
      <c r="F11" s="9" t="str">
        <f>IF($B11="N/A","N/A",IF(E11&gt;15,"No",IF(E11&lt;-15,"No","Yes")))</f>
        <v>N/A</v>
      </c>
      <c r="G11" s="37">
        <v>137.29335166000001</v>
      </c>
      <c r="H11" s="9" t="str">
        <f>IF($B11="N/A","N/A",IF(G11&gt;15,"No",IF(G11&lt;-15,"No","Yes")))</f>
        <v>N/A</v>
      </c>
      <c r="I11" s="10">
        <v>14.77</v>
      </c>
      <c r="J11" s="10">
        <v>11.86</v>
      </c>
      <c r="K11" s="9" t="str">
        <f t="shared" si="0"/>
        <v>Yes</v>
      </c>
    </row>
    <row r="12" spans="1:11" x14ac:dyDescent="0.2">
      <c r="A12" s="3" t="s">
        <v>939</v>
      </c>
      <c r="B12" s="35" t="s">
        <v>213</v>
      </c>
      <c r="C12" s="9">
        <v>4.5389471151</v>
      </c>
      <c r="D12" s="9" t="str">
        <f>IF($B12="N/A","N/A",IF(C12&gt;15,"No",IF(C12&lt;-15,"No","Yes")))</f>
        <v>N/A</v>
      </c>
      <c r="E12" s="9">
        <v>4.829123493</v>
      </c>
      <c r="F12" s="9" t="str">
        <f>IF($B12="N/A","N/A",IF(E12&gt;15,"No",IF(E12&lt;-15,"No","Yes")))</f>
        <v>N/A</v>
      </c>
      <c r="G12" s="9">
        <v>6.3243484446</v>
      </c>
      <c r="H12" s="9" t="str">
        <f>IF($B12="N/A","N/A",IF(G12&gt;15,"No",IF(G12&lt;-15,"No","Yes")))</f>
        <v>N/A</v>
      </c>
      <c r="I12" s="10">
        <v>6.3929999999999998</v>
      </c>
      <c r="J12" s="10">
        <v>30.96</v>
      </c>
      <c r="K12" s="9" t="str">
        <f t="shared" si="0"/>
        <v>No</v>
      </c>
    </row>
    <row r="13" spans="1:11" x14ac:dyDescent="0.2">
      <c r="A13" s="3" t="s">
        <v>51</v>
      </c>
      <c r="B13" s="35" t="s">
        <v>273</v>
      </c>
      <c r="C13" s="9">
        <v>93.214358226000002</v>
      </c>
      <c r="D13" s="9" t="str">
        <f>IF($B13="N/A","N/A",IF(C13&gt;99,"No",IF(C13&lt;95,"No","Yes")))</f>
        <v>No</v>
      </c>
      <c r="E13" s="9">
        <v>92.480887707999997</v>
      </c>
      <c r="F13" s="9" t="str">
        <f>IF($B13="N/A","N/A",IF(E13&gt;99,"No",IF(E13&lt;95,"No","Yes")))</f>
        <v>No</v>
      </c>
      <c r="G13" s="9">
        <v>90.664440080999995</v>
      </c>
      <c r="H13" s="9" t="str">
        <f>IF($B13="N/A","N/A",IF(G13&gt;99,"No",IF(G13&lt;95,"No","Yes")))</f>
        <v>No</v>
      </c>
      <c r="I13" s="10">
        <v>-0.78700000000000003</v>
      </c>
      <c r="J13" s="10">
        <v>-1.96</v>
      </c>
      <c r="K13" s="9" t="str">
        <f t="shared" si="0"/>
        <v>Yes</v>
      </c>
    </row>
    <row r="14" spans="1:11" x14ac:dyDescent="0.2">
      <c r="A14" s="3" t="s">
        <v>52</v>
      </c>
      <c r="B14" s="35" t="s">
        <v>274</v>
      </c>
      <c r="C14" s="9">
        <v>6.7856417743000002</v>
      </c>
      <c r="D14" s="9" t="str">
        <f>IF($B14="N/A","N/A",IF(C14&gt;6,"No",IF(C14&lt;=0,"No","Yes")))</f>
        <v>No</v>
      </c>
      <c r="E14" s="9">
        <v>7.5191122923</v>
      </c>
      <c r="F14" s="9" t="str">
        <f>IF($B14="N/A","N/A",IF(E14&gt;6,"No",IF(E14&lt;=0,"No","Yes")))</f>
        <v>No</v>
      </c>
      <c r="G14" s="9">
        <v>9.3355599191999996</v>
      </c>
      <c r="H14" s="9" t="str">
        <f>IF($B14="N/A","N/A",IF(G14&gt;6,"No",IF(G14&lt;=0,"No","Yes")))</f>
        <v>No</v>
      </c>
      <c r="I14" s="10">
        <v>10.81</v>
      </c>
      <c r="J14" s="10">
        <v>24.16</v>
      </c>
      <c r="K14" s="9" t="str">
        <f t="shared" si="0"/>
        <v>Yes</v>
      </c>
    </row>
    <row r="15" spans="1:11" x14ac:dyDescent="0.2">
      <c r="A15" s="3" t="s">
        <v>164</v>
      </c>
      <c r="B15" s="35" t="s">
        <v>213</v>
      </c>
      <c r="C15" s="9">
        <v>99.910464477000005</v>
      </c>
      <c r="D15" s="9" t="str">
        <f>IF($B15="N/A","N/A",IF(C15&gt;15,"No",IF(C15&lt;-15,"No","Yes")))</f>
        <v>N/A</v>
      </c>
      <c r="E15" s="9">
        <v>99.930047359</v>
      </c>
      <c r="F15" s="9" t="str">
        <f>IF($B15="N/A","N/A",IF(E15&gt;15,"No",IF(E15&lt;-15,"No","Yes")))</f>
        <v>N/A</v>
      </c>
      <c r="G15" s="9">
        <v>99.950803316999995</v>
      </c>
      <c r="H15" s="9" t="str">
        <f>IF($B15="N/A","N/A",IF(G15&gt;15,"No",IF(G15&lt;-15,"No","Yes")))</f>
        <v>N/A</v>
      </c>
      <c r="I15" s="10">
        <v>1.9599999999999999E-2</v>
      </c>
      <c r="J15" s="10">
        <v>2.0799999999999999E-2</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5" t="s">
        <v>275</v>
      </c>
      <c r="C17" s="9">
        <v>99.739898018000005</v>
      </c>
      <c r="D17" s="9" t="str">
        <f>IF($B17="N/A","N/A",IF(C17&gt;98,"Yes","No"))</f>
        <v>Yes</v>
      </c>
      <c r="E17" s="9">
        <v>99.772458572999994</v>
      </c>
      <c r="F17" s="9" t="str">
        <f>IF($B17="N/A","N/A",IF(E17&gt;98,"Yes","No"))</f>
        <v>Yes</v>
      </c>
      <c r="G17" s="9">
        <v>99.817348537000001</v>
      </c>
      <c r="H17" s="9" t="str">
        <f>IF($B17="N/A","N/A",IF(G17&gt;98,"Yes","No"))</f>
        <v>Yes</v>
      </c>
      <c r="I17" s="10">
        <v>3.2599999999999997E-2</v>
      </c>
      <c r="J17" s="10">
        <v>4.4999999999999998E-2</v>
      </c>
      <c r="K17" s="9" t="str">
        <f t="shared" si="0"/>
        <v>Yes</v>
      </c>
    </row>
    <row r="18" spans="1:11" x14ac:dyDescent="0.2">
      <c r="A18" s="3" t="s">
        <v>53</v>
      </c>
      <c r="B18" s="35" t="s">
        <v>275</v>
      </c>
      <c r="C18" s="9">
        <v>99.960995561999994</v>
      </c>
      <c r="D18" s="9" t="str">
        <f>IF($B18="N/A","N/A",IF(C18&gt;98,"Yes","No"))</f>
        <v>Yes</v>
      </c>
      <c r="E18" s="9">
        <v>99.993144689999994</v>
      </c>
      <c r="F18" s="9" t="str">
        <f>IF($B18="N/A","N/A",IF(E18&gt;98,"Yes","No"))</f>
        <v>Yes</v>
      </c>
      <c r="G18" s="9">
        <v>99.988493951999999</v>
      </c>
      <c r="H18" s="9" t="str">
        <f>IF($B18="N/A","N/A",IF(G18&gt;98,"Yes","No"))</f>
        <v>Yes</v>
      </c>
      <c r="I18" s="10">
        <v>3.2199999999999999E-2</v>
      </c>
      <c r="J18" s="10">
        <v>-5.0000000000000001E-3</v>
      </c>
      <c r="K18" s="9" t="str">
        <f t="shared" si="0"/>
        <v>Yes</v>
      </c>
    </row>
    <row r="19" spans="1:11" ht="12.75" customHeight="1" x14ac:dyDescent="0.2">
      <c r="A19" s="3" t="s">
        <v>678</v>
      </c>
      <c r="B19" s="35" t="s">
        <v>223</v>
      </c>
      <c r="C19" s="9">
        <v>93.806901694000004</v>
      </c>
      <c r="D19" s="9" t="str">
        <f>IF($B19="N/A","N/A",IF(C19&gt;100,"No",IF(C19&lt;98,"No","Yes")))</f>
        <v>No</v>
      </c>
      <c r="E19" s="9">
        <v>93.175217089</v>
      </c>
      <c r="F19" s="9" t="str">
        <f>IF($B19="N/A","N/A",IF(E19&gt;100,"No",IF(E19&lt;98,"No","Yes")))</f>
        <v>No</v>
      </c>
      <c r="G19" s="9">
        <v>91.671645243</v>
      </c>
      <c r="H19" s="9" t="str">
        <f>IF($B19="N/A","N/A",IF(G19&gt;100,"No",IF(G19&lt;98,"No","Yes")))</f>
        <v>No</v>
      </c>
      <c r="I19" s="10">
        <v>-0.67300000000000004</v>
      </c>
      <c r="J19" s="10">
        <v>-1.61</v>
      </c>
      <c r="K19" s="9" t="str">
        <f>IF(J19="Div by 0", "N/A", IF(J19="N/A","N/A", IF(J19&gt;30, "No", IF(J19&lt;-30, "No", "Yes"))))</f>
        <v>Yes</v>
      </c>
    </row>
    <row r="20" spans="1:11" x14ac:dyDescent="0.2">
      <c r="A20" s="3" t="s">
        <v>679</v>
      </c>
      <c r="B20" s="35" t="s">
        <v>223</v>
      </c>
      <c r="C20" s="9">
        <v>94.348137688999998</v>
      </c>
      <c r="D20" s="9" t="str">
        <f>IF($B20="N/A","N/A",IF(C20&gt;100,"No",IF(C20&lt;98,"No","Yes")))</f>
        <v>No</v>
      </c>
      <c r="E20" s="9">
        <v>93.795019491000005</v>
      </c>
      <c r="F20" s="9" t="str">
        <f>IF($B20="N/A","N/A",IF(E20&gt;100,"No",IF(E20&lt;98,"No","Yes")))</f>
        <v>No</v>
      </c>
      <c r="G20" s="9">
        <v>92.420599464000006</v>
      </c>
      <c r="H20" s="9" t="str">
        <f>IF($B20="N/A","N/A",IF(G20&gt;100,"No",IF(G20&lt;98,"No","Yes")))</f>
        <v>No</v>
      </c>
      <c r="I20" s="10">
        <v>-0.58599999999999997</v>
      </c>
      <c r="J20" s="10">
        <v>-1.47</v>
      </c>
      <c r="K20" s="9" t="str">
        <f>IF(J20="Div by 0", "N/A", IF(J20="N/A","N/A", IF(J20&gt;30, "No", IF(J20&lt;-30, "No", "Yes"))))</f>
        <v>Yes</v>
      </c>
    </row>
    <row r="21" spans="1:11" x14ac:dyDescent="0.2">
      <c r="A21" s="3" t="s">
        <v>680</v>
      </c>
      <c r="B21" s="35" t="s">
        <v>223</v>
      </c>
      <c r="C21" s="9">
        <v>94.348137688999998</v>
      </c>
      <c r="D21" s="9" t="str">
        <f>IF($B21="N/A","N/A",IF(C21&gt;100,"No",IF(C21&lt;98,"No","Yes")))</f>
        <v>No</v>
      </c>
      <c r="E21" s="9">
        <v>93.795019491000005</v>
      </c>
      <c r="F21" s="9" t="str">
        <f>IF($B21="N/A","N/A",IF(E21&gt;100,"No",IF(E21&lt;98,"No","Yes")))</f>
        <v>No</v>
      </c>
      <c r="G21" s="9">
        <v>92.420599464000006</v>
      </c>
      <c r="H21" s="9" t="str">
        <f>IF($B21="N/A","N/A",IF(G21&gt;100,"No",IF(G21&lt;98,"No","Yes")))</f>
        <v>No</v>
      </c>
      <c r="I21" s="10">
        <v>-0.58599999999999997</v>
      </c>
      <c r="J21" s="10">
        <v>-1.47</v>
      </c>
      <c r="K21" s="9" t="str">
        <f>IF(J21="Div by 0", "N/A", IF(J21="N/A","N/A", IF(J21&gt;30, "No", IF(J21&lt;-30, "No", "Yes"))))</f>
        <v>Yes</v>
      </c>
    </row>
    <row r="22" spans="1:11" ht="15" customHeight="1" x14ac:dyDescent="0.2">
      <c r="A22" s="3" t="s">
        <v>1726</v>
      </c>
      <c r="B22" s="35" t="s">
        <v>213</v>
      </c>
      <c r="C22" s="9">
        <v>64.825537238999999</v>
      </c>
      <c r="D22" s="9" t="str">
        <f>IF($B22="N/A","N/A",IF(C22&gt;15,"No",IF(C22&lt;-15,"No","Yes")))</f>
        <v>N/A</v>
      </c>
      <c r="E22" s="9">
        <v>62.652514944000004</v>
      </c>
      <c r="F22" s="9" t="str">
        <f>IF($B22="N/A","N/A",IF(E22&gt;15,"No",IF(E22&lt;-15,"No","Yes")))</f>
        <v>N/A</v>
      </c>
      <c r="G22" s="9">
        <v>60.203862905000001</v>
      </c>
      <c r="H22" s="9" t="str">
        <f>IF($B22="N/A","N/A",IF(G22&gt;15,"No",IF(G22&lt;-15,"No","Yes")))</f>
        <v>N/A</v>
      </c>
      <c r="I22" s="10">
        <v>-3.35</v>
      </c>
      <c r="J22" s="10">
        <v>-3.91</v>
      </c>
      <c r="K22" s="9" t="str">
        <f t="shared" ref="K22:K31" si="1">IF(J22="Div by 0", "N/A", IF(J22="N/A","N/A", IF(J22&gt;30, "No", IF(J22&lt;-30, "No", "Yes"))))</f>
        <v>Yes</v>
      </c>
    </row>
    <row r="23" spans="1:11" x14ac:dyDescent="0.2">
      <c r="A23" s="3" t="s">
        <v>940</v>
      </c>
      <c r="B23" s="35" t="s">
        <v>213</v>
      </c>
      <c r="C23" s="9">
        <v>28.426587219999998</v>
      </c>
      <c r="D23" s="9" t="str">
        <f>IF($B23="N/A","N/A",IF(C23&gt;15,"No",IF(C23&lt;-15,"No","Yes")))</f>
        <v>N/A</v>
      </c>
      <c r="E23" s="9">
        <v>29.963561910999999</v>
      </c>
      <c r="F23" s="9" t="str">
        <f>IF($B23="N/A","N/A",IF(E23&gt;15,"No",IF(E23&lt;-15,"No","Yes")))</f>
        <v>N/A</v>
      </c>
      <c r="G23" s="9">
        <v>31.072137081000001</v>
      </c>
      <c r="H23" s="9" t="str">
        <f>IF($B23="N/A","N/A",IF(G23&gt;15,"No",IF(G23&lt;-15,"No","Yes")))</f>
        <v>N/A</v>
      </c>
      <c r="I23" s="10">
        <v>5.407</v>
      </c>
      <c r="J23" s="10">
        <v>3.7</v>
      </c>
      <c r="K23" s="9" t="str">
        <f t="shared" si="1"/>
        <v>Yes</v>
      </c>
    </row>
    <row r="24" spans="1:11" ht="25.5" x14ac:dyDescent="0.2">
      <c r="A24" s="3" t="s">
        <v>941</v>
      </c>
      <c r="B24" s="35" t="s">
        <v>213</v>
      </c>
      <c r="C24" s="9">
        <v>0.4806735104</v>
      </c>
      <c r="D24" s="9" t="str">
        <f>IF($B24="N/A","N/A",IF(C24&gt;15,"No",IF(C24&lt;-15,"No","Yes")))</f>
        <v>N/A</v>
      </c>
      <c r="E24" s="9">
        <v>0.47318289299999999</v>
      </c>
      <c r="F24" s="9" t="str">
        <f>IF($B24="N/A","N/A",IF(E24&gt;15,"No",IF(E24&lt;-15,"No","Yes")))</f>
        <v>N/A</v>
      </c>
      <c r="G24" s="9">
        <v>0.3020788371</v>
      </c>
      <c r="H24" s="9" t="str">
        <f>IF($B24="N/A","N/A",IF(G24&gt;15,"No",IF(G24&lt;-15,"No","Yes")))</f>
        <v>N/A</v>
      </c>
      <c r="I24" s="10">
        <v>-1.56</v>
      </c>
      <c r="J24" s="10">
        <v>-36.200000000000003</v>
      </c>
      <c r="K24" s="9" t="str">
        <f t="shared" si="1"/>
        <v>No</v>
      </c>
    </row>
    <row r="25" spans="1:11" x14ac:dyDescent="0.2">
      <c r="A25" s="3" t="s">
        <v>166</v>
      </c>
      <c r="B25" s="35" t="s">
        <v>213</v>
      </c>
      <c r="C25" s="9">
        <v>94.348137688999998</v>
      </c>
      <c r="D25" s="9" t="str">
        <f t="shared" ref="D25:D27" si="2">IF($B25="N/A","N/A",IF(C25&gt;15,"No",IF(C25&lt;-15,"No","Yes")))</f>
        <v>N/A</v>
      </c>
      <c r="E25" s="9">
        <v>93.795019491000005</v>
      </c>
      <c r="F25" s="9" t="str">
        <f t="shared" ref="F25:F27" si="3">IF($B25="N/A","N/A",IF(E25&gt;15,"No",IF(E25&lt;-15,"No","Yes")))</f>
        <v>N/A</v>
      </c>
      <c r="G25" s="9">
        <v>92.420599464000006</v>
      </c>
      <c r="H25" s="9" t="str">
        <f t="shared" ref="H25:H27" si="4">IF($B25="N/A","N/A",IF(G25&gt;15,"No",IF(G25&lt;-15,"No","Yes")))</f>
        <v>N/A</v>
      </c>
      <c r="I25" s="10">
        <v>-0.58599999999999997</v>
      </c>
      <c r="J25" s="10">
        <v>-1.47</v>
      </c>
      <c r="K25" s="9" t="str">
        <f t="shared" si="1"/>
        <v>Yes</v>
      </c>
    </row>
    <row r="26" spans="1:11" x14ac:dyDescent="0.2">
      <c r="A26" s="3" t="s">
        <v>167</v>
      </c>
      <c r="B26" s="35" t="s">
        <v>213</v>
      </c>
      <c r="C26" s="9">
        <v>94.348137688999998</v>
      </c>
      <c r="D26" s="9" t="str">
        <f t="shared" si="2"/>
        <v>N/A</v>
      </c>
      <c r="E26" s="9">
        <v>93.795019491000005</v>
      </c>
      <c r="F26" s="9" t="str">
        <f t="shared" si="3"/>
        <v>N/A</v>
      </c>
      <c r="G26" s="9">
        <v>92.420599464000006</v>
      </c>
      <c r="H26" s="9" t="str">
        <f t="shared" si="4"/>
        <v>N/A</v>
      </c>
      <c r="I26" s="10">
        <v>-0.58599999999999997</v>
      </c>
      <c r="J26" s="10">
        <v>-1.47</v>
      </c>
      <c r="K26" s="9" t="str">
        <f t="shared" si="1"/>
        <v>Yes</v>
      </c>
    </row>
    <row r="27" spans="1:11" x14ac:dyDescent="0.2">
      <c r="A27" s="3" t="s">
        <v>168</v>
      </c>
      <c r="B27" s="35" t="s">
        <v>213</v>
      </c>
      <c r="C27" s="9">
        <v>94.348137688999998</v>
      </c>
      <c r="D27" s="9" t="str">
        <f t="shared" si="2"/>
        <v>N/A</v>
      </c>
      <c r="E27" s="9">
        <v>93.795019491000005</v>
      </c>
      <c r="F27" s="9" t="str">
        <f t="shared" si="3"/>
        <v>N/A</v>
      </c>
      <c r="G27" s="9">
        <v>92.420599464000006</v>
      </c>
      <c r="H27" s="9" t="str">
        <f t="shared" si="4"/>
        <v>N/A</v>
      </c>
      <c r="I27" s="10">
        <v>-0.58599999999999997</v>
      </c>
      <c r="J27" s="10">
        <v>-1.47</v>
      </c>
      <c r="K27" s="9" t="str">
        <f t="shared" si="1"/>
        <v>Yes</v>
      </c>
    </row>
    <row r="28" spans="1:11" x14ac:dyDescent="0.2">
      <c r="A28" s="3" t="s">
        <v>54</v>
      </c>
      <c r="B28" s="35" t="s">
        <v>213</v>
      </c>
      <c r="C28" s="9">
        <v>23.433681764999999</v>
      </c>
      <c r="D28" s="9" t="str">
        <f>IF($B28="N/A","N/A",IF(C28&gt;15,"No",IF(C28&lt;-15,"No","Yes")))</f>
        <v>N/A</v>
      </c>
      <c r="E28" s="9">
        <v>23.806300509</v>
      </c>
      <c r="F28" s="9" t="str">
        <f>IF($B28="N/A","N/A",IF(E28&gt;15,"No",IF(E28&lt;-15,"No","Yes")))</f>
        <v>N/A</v>
      </c>
      <c r="G28" s="9">
        <v>26.638624001</v>
      </c>
      <c r="H28" s="9" t="str">
        <f>IF($B28="N/A","N/A",IF(G28&gt;15,"No",IF(G28&lt;-15,"No","Yes")))</f>
        <v>N/A</v>
      </c>
      <c r="I28" s="10">
        <v>1.59</v>
      </c>
      <c r="J28" s="10">
        <v>11.9</v>
      </c>
      <c r="K28" s="9" t="str">
        <f t="shared" si="1"/>
        <v>Yes</v>
      </c>
    </row>
    <row r="29" spans="1:11" x14ac:dyDescent="0.2">
      <c r="A29" s="3" t="s">
        <v>55</v>
      </c>
      <c r="B29" s="35" t="s">
        <v>213</v>
      </c>
      <c r="C29" s="9">
        <v>70.914455923999995</v>
      </c>
      <c r="D29" s="9" t="str">
        <f>IF($B29="N/A","N/A",IF(C29&gt;15,"No",IF(C29&lt;-15,"No","Yes")))</f>
        <v>N/A</v>
      </c>
      <c r="E29" s="9">
        <v>69.988718981999995</v>
      </c>
      <c r="F29" s="9" t="str">
        <f>IF($B29="N/A","N/A",IF(E29&gt;15,"No",IF(E29&lt;-15,"No","Yes")))</f>
        <v>N/A</v>
      </c>
      <c r="G29" s="9">
        <v>65.781975462000005</v>
      </c>
      <c r="H29" s="9" t="str">
        <f>IF($B29="N/A","N/A",IF(G29&gt;15,"No",IF(G29&lt;-15,"No","Yes")))</f>
        <v>N/A</v>
      </c>
      <c r="I29" s="10">
        <v>-1.31</v>
      </c>
      <c r="J29" s="10">
        <v>-6.01</v>
      </c>
      <c r="K29" s="9" t="str">
        <f t="shared" si="1"/>
        <v>Yes</v>
      </c>
    </row>
    <row r="30" spans="1:11" x14ac:dyDescent="0.2">
      <c r="A30" s="3" t="s">
        <v>56</v>
      </c>
      <c r="B30" s="35" t="s">
        <v>213</v>
      </c>
      <c r="C30" s="9">
        <v>61.872543444999998</v>
      </c>
      <c r="D30" s="9" t="str">
        <f>IF($B30="N/A","N/A",IF(C30&gt;15,"No",IF(C30&lt;-15,"No","Yes")))</f>
        <v>N/A</v>
      </c>
      <c r="E30" s="9">
        <v>62.063294137</v>
      </c>
      <c r="F30" s="9" t="str">
        <f>IF($B30="N/A","N/A",IF(E30&gt;15,"No",IF(E30&lt;-15,"No","Yes")))</f>
        <v>N/A</v>
      </c>
      <c r="G30" s="9">
        <v>61.904991142999997</v>
      </c>
      <c r="H30" s="9" t="str">
        <f>IF($B30="N/A","N/A",IF(G30&gt;15,"No",IF(G30&lt;-15,"No","Yes")))</f>
        <v>N/A</v>
      </c>
      <c r="I30" s="10">
        <v>0.30830000000000002</v>
      </c>
      <c r="J30" s="10">
        <v>-0.255</v>
      </c>
      <c r="K30" s="9" t="str">
        <f t="shared" si="1"/>
        <v>Yes</v>
      </c>
    </row>
    <row r="31" spans="1:11" x14ac:dyDescent="0.2">
      <c r="A31" s="3" t="s">
        <v>57</v>
      </c>
      <c r="B31" s="35" t="s">
        <v>213</v>
      </c>
      <c r="C31" s="9">
        <v>25.355542856</v>
      </c>
      <c r="D31" s="9" t="str">
        <f>IF($B31="N/A","N/A",IF(C31&gt;15,"No",IF(C31&lt;-15,"No","Yes")))</f>
        <v>N/A</v>
      </c>
      <c r="E31" s="9">
        <v>21.618264811</v>
      </c>
      <c r="F31" s="9" t="str">
        <f>IF($B31="N/A","N/A",IF(E31&gt;15,"No",IF(E31&lt;-15,"No","Yes")))</f>
        <v>N/A</v>
      </c>
      <c r="G31" s="9">
        <v>21.481718326999999</v>
      </c>
      <c r="H31" s="9" t="str">
        <f>IF($B31="N/A","N/A",IF(G31&gt;15,"No",IF(G31&lt;-15,"No","Yes")))</f>
        <v>N/A</v>
      </c>
      <c r="I31" s="10">
        <v>-14.7</v>
      </c>
      <c r="J31" s="10">
        <v>-0.63200000000000001</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30707777</v>
      </c>
      <c r="D6" s="9" t="str">
        <f t="shared" ref="D6:F18" si="0">IF($B6="N/A","N/A",IF(C6&lt;0,"No","Yes"))</f>
        <v>N/A</v>
      </c>
      <c r="E6" s="36">
        <v>36526172</v>
      </c>
      <c r="F6" s="9" t="str">
        <f t="shared" si="0"/>
        <v>N/A</v>
      </c>
      <c r="G6" s="36">
        <v>49808825</v>
      </c>
      <c r="H6" s="9" t="str">
        <f t="shared" ref="H6:H18" si="1">IF($B6="N/A","N/A",IF(G6&lt;0,"No","Yes"))</f>
        <v>N/A</v>
      </c>
      <c r="I6" s="10">
        <v>18.95</v>
      </c>
      <c r="J6" s="10">
        <v>36.36</v>
      </c>
      <c r="K6" s="9" t="str">
        <f t="shared" ref="K6:K18" si="2">IF(J6="Div by 0", "N/A", IF(J6="N/A","N/A", IF(J6&gt;30, "No", IF(J6&lt;-30, "No", "Yes"))))</f>
        <v>No</v>
      </c>
    </row>
    <row r="7" spans="1:11" x14ac:dyDescent="0.2">
      <c r="A7" s="26" t="s">
        <v>445</v>
      </c>
      <c r="B7" s="85" t="s">
        <v>213</v>
      </c>
      <c r="C7" s="9">
        <v>4.7064787528999998</v>
      </c>
      <c r="D7" s="9" t="str">
        <f t="shared" si="0"/>
        <v>N/A</v>
      </c>
      <c r="E7" s="9">
        <v>5.8078273299000003</v>
      </c>
      <c r="F7" s="9" t="str">
        <f t="shared" si="0"/>
        <v>N/A</v>
      </c>
      <c r="G7" s="9">
        <v>8.1533282505999995</v>
      </c>
      <c r="H7" s="9" t="str">
        <f t="shared" si="1"/>
        <v>N/A</v>
      </c>
      <c r="I7" s="10">
        <v>23.4</v>
      </c>
      <c r="J7" s="10">
        <v>40.39</v>
      </c>
      <c r="K7" s="9" t="str">
        <f t="shared" si="2"/>
        <v>No</v>
      </c>
    </row>
    <row r="8" spans="1:11" x14ac:dyDescent="0.2">
      <c r="A8" s="26" t="s">
        <v>446</v>
      </c>
      <c r="B8" s="85" t="s">
        <v>213</v>
      </c>
      <c r="C8" s="9">
        <v>23.261833638999999</v>
      </c>
      <c r="D8" s="9" t="str">
        <f t="shared" si="0"/>
        <v>N/A</v>
      </c>
      <c r="E8" s="9">
        <v>27.148585402999998</v>
      </c>
      <c r="F8" s="9" t="str">
        <f t="shared" si="0"/>
        <v>N/A</v>
      </c>
      <c r="G8" s="9">
        <v>38.782607298999999</v>
      </c>
      <c r="H8" s="9" t="str">
        <f t="shared" si="1"/>
        <v>N/A</v>
      </c>
      <c r="I8" s="10">
        <v>16.71</v>
      </c>
      <c r="J8" s="10">
        <v>42.85</v>
      </c>
      <c r="K8" s="9" t="str">
        <f t="shared" si="2"/>
        <v>No</v>
      </c>
    </row>
    <row r="9" spans="1:11" x14ac:dyDescent="0.2">
      <c r="A9" s="26" t="s">
        <v>447</v>
      </c>
      <c r="B9" s="85" t="s">
        <v>213</v>
      </c>
      <c r="C9" s="9">
        <v>35.314799895999997</v>
      </c>
      <c r="D9" s="9" t="str">
        <f t="shared" si="0"/>
        <v>N/A</v>
      </c>
      <c r="E9" s="9">
        <v>31.671172659</v>
      </c>
      <c r="F9" s="9" t="str">
        <f t="shared" si="0"/>
        <v>N/A</v>
      </c>
      <c r="G9" s="9">
        <v>23.507705713</v>
      </c>
      <c r="H9" s="9" t="str">
        <f t="shared" si="1"/>
        <v>N/A</v>
      </c>
      <c r="I9" s="10">
        <v>-10.3</v>
      </c>
      <c r="J9" s="10">
        <v>-25.8</v>
      </c>
      <c r="K9" s="9" t="str">
        <f t="shared" si="2"/>
        <v>Yes</v>
      </c>
    </row>
    <row r="10" spans="1:11" x14ac:dyDescent="0.2">
      <c r="A10" s="26" t="s">
        <v>448</v>
      </c>
      <c r="B10" s="85" t="s">
        <v>213</v>
      </c>
      <c r="C10" s="9">
        <v>36.465772172000001</v>
      </c>
      <c r="D10" s="9" t="str">
        <f t="shared" si="0"/>
        <v>N/A</v>
      </c>
      <c r="E10" s="9">
        <v>35.045791274999999</v>
      </c>
      <c r="F10" s="9" t="str">
        <f t="shared" si="0"/>
        <v>N/A</v>
      </c>
      <c r="G10" s="9">
        <v>29.413618971999998</v>
      </c>
      <c r="H10" s="9" t="str">
        <f t="shared" si="1"/>
        <v>N/A</v>
      </c>
      <c r="I10" s="10">
        <v>-3.89</v>
      </c>
      <c r="J10" s="10">
        <v>-16.100000000000001</v>
      </c>
      <c r="K10" s="9" t="str">
        <f t="shared" si="2"/>
        <v>Yes</v>
      </c>
    </row>
    <row r="11" spans="1:11" x14ac:dyDescent="0.2">
      <c r="A11" s="2" t="s">
        <v>207</v>
      </c>
      <c r="B11" s="85" t="s">
        <v>213</v>
      </c>
      <c r="C11" s="9">
        <v>54.356402940000002</v>
      </c>
      <c r="D11" s="9" t="str">
        <f t="shared" si="0"/>
        <v>N/A</v>
      </c>
      <c r="E11" s="9">
        <v>51.389923914999997</v>
      </c>
      <c r="F11" s="9" t="str">
        <f t="shared" si="0"/>
        <v>N/A</v>
      </c>
      <c r="G11" s="9">
        <v>53.788098796</v>
      </c>
      <c r="H11" s="9" t="str">
        <f t="shared" si="1"/>
        <v>N/A</v>
      </c>
      <c r="I11" s="10">
        <v>-5.46</v>
      </c>
      <c r="J11" s="10">
        <v>4.6669999999999998</v>
      </c>
      <c r="K11" s="9" t="str">
        <f t="shared" si="2"/>
        <v>Yes</v>
      </c>
    </row>
    <row r="12" spans="1:11" x14ac:dyDescent="0.2">
      <c r="A12" s="2" t="s">
        <v>939</v>
      </c>
      <c r="B12" s="85" t="s">
        <v>213</v>
      </c>
      <c r="C12" s="9">
        <v>0</v>
      </c>
      <c r="D12" s="9" t="str">
        <f t="shared" si="0"/>
        <v>N/A</v>
      </c>
      <c r="E12" s="9">
        <v>2.1902100000000002E-5</v>
      </c>
      <c r="F12" s="9" t="str">
        <f t="shared" si="0"/>
        <v>N/A</v>
      </c>
      <c r="G12" s="9">
        <v>8.9743129999999996E-4</v>
      </c>
      <c r="H12" s="9" t="str">
        <f t="shared" si="1"/>
        <v>N/A</v>
      </c>
      <c r="I12" s="10" t="s">
        <v>1747</v>
      </c>
      <c r="J12" s="10">
        <v>3997</v>
      </c>
      <c r="K12" s="9" t="str">
        <f t="shared" si="2"/>
        <v>No</v>
      </c>
    </row>
    <row r="13" spans="1:11" x14ac:dyDescent="0.2">
      <c r="A13" s="2" t="s">
        <v>51</v>
      </c>
      <c r="B13" s="85" t="s">
        <v>213</v>
      </c>
      <c r="C13" s="9">
        <v>99.254664379999994</v>
      </c>
      <c r="D13" s="9" t="str">
        <f t="shared" si="0"/>
        <v>N/A</v>
      </c>
      <c r="E13" s="9">
        <v>99.290990581000003</v>
      </c>
      <c r="F13" s="9" t="str">
        <f t="shared" si="0"/>
        <v>N/A</v>
      </c>
      <c r="G13" s="9">
        <v>99.360798011</v>
      </c>
      <c r="H13" s="9" t="str">
        <f t="shared" si="1"/>
        <v>N/A</v>
      </c>
      <c r="I13" s="10">
        <v>3.6600000000000001E-2</v>
      </c>
      <c r="J13" s="10">
        <v>7.0300000000000001E-2</v>
      </c>
      <c r="K13" s="9" t="str">
        <f t="shared" si="2"/>
        <v>Yes</v>
      </c>
    </row>
    <row r="14" spans="1:11" x14ac:dyDescent="0.2">
      <c r="A14" s="2" t="s">
        <v>52</v>
      </c>
      <c r="B14" s="85" t="s">
        <v>213</v>
      </c>
      <c r="C14" s="9">
        <v>0.74533561969999995</v>
      </c>
      <c r="D14" s="9" t="str">
        <f t="shared" si="0"/>
        <v>N/A</v>
      </c>
      <c r="E14" s="9">
        <v>0.70900941930000005</v>
      </c>
      <c r="F14" s="9" t="str">
        <f t="shared" si="0"/>
        <v>N/A</v>
      </c>
      <c r="G14" s="9">
        <v>0.63920198880000001</v>
      </c>
      <c r="H14" s="9" t="str">
        <f t="shared" si="1"/>
        <v>N/A</v>
      </c>
      <c r="I14" s="10">
        <v>-4.87</v>
      </c>
      <c r="J14" s="10">
        <v>-9.85</v>
      </c>
      <c r="K14" s="9" t="str">
        <f t="shared" si="2"/>
        <v>Yes</v>
      </c>
    </row>
    <row r="15" spans="1:11" x14ac:dyDescent="0.2">
      <c r="A15" s="2" t="s">
        <v>164</v>
      </c>
      <c r="B15" s="85" t="s">
        <v>213</v>
      </c>
      <c r="C15" s="9">
        <v>99.684808188999995</v>
      </c>
      <c r="D15" s="9" t="str">
        <f t="shared" si="0"/>
        <v>N/A</v>
      </c>
      <c r="E15" s="9">
        <v>99.801782316000001</v>
      </c>
      <c r="F15" s="9" t="str">
        <f t="shared" si="0"/>
        <v>N/A</v>
      </c>
      <c r="G15" s="9">
        <v>99.984300000000005</v>
      </c>
      <c r="H15" s="9" t="str">
        <f t="shared" si="1"/>
        <v>N/A</v>
      </c>
      <c r="I15" s="10">
        <v>0.1173</v>
      </c>
      <c r="J15" s="10">
        <v>0.18290000000000001</v>
      </c>
      <c r="K15" s="9" t="str">
        <f t="shared" si="2"/>
        <v>Yes</v>
      </c>
    </row>
    <row r="16" spans="1:11" x14ac:dyDescent="0.2">
      <c r="A16" s="2" t="s">
        <v>165</v>
      </c>
      <c r="B16" s="85" t="s">
        <v>213</v>
      </c>
      <c r="C16" s="9">
        <v>0</v>
      </c>
      <c r="D16" s="9" t="str">
        <f t="shared" si="0"/>
        <v>N/A</v>
      </c>
      <c r="E16" s="9">
        <v>0</v>
      </c>
      <c r="F16" s="9" t="str">
        <f t="shared" si="0"/>
        <v>N/A</v>
      </c>
      <c r="G16" s="9">
        <v>0</v>
      </c>
      <c r="H16" s="9" t="str">
        <f t="shared" si="1"/>
        <v>N/A</v>
      </c>
      <c r="I16" s="10" t="s">
        <v>1747</v>
      </c>
      <c r="J16" s="10" t="s">
        <v>1747</v>
      </c>
      <c r="K16" s="9" t="str">
        <f t="shared" si="2"/>
        <v>N/A</v>
      </c>
    </row>
    <row r="17" spans="1:11" x14ac:dyDescent="0.2">
      <c r="A17" s="2" t="s">
        <v>21</v>
      </c>
      <c r="B17" s="85" t="s">
        <v>213</v>
      </c>
      <c r="C17" s="9">
        <v>98.529559841999998</v>
      </c>
      <c r="D17" s="9" t="str">
        <f t="shared" si="0"/>
        <v>N/A</v>
      </c>
      <c r="E17" s="9">
        <v>97.692986923999996</v>
      </c>
      <c r="F17" s="9" t="str">
        <f t="shared" si="0"/>
        <v>N/A</v>
      </c>
      <c r="G17" s="9">
        <v>98.799346039</v>
      </c>
      <c r="H17" s="9" t="str">
        <f t="shared" si="1"/>
        <v>N/A</v>
      </c>
      <c r="I17" s="10">
        <v>-0.84899999999999998</v>
      </c>
      <c r="J17" s="10">
        <v>1.1319999999999999</v>
      </c>
      <c r="K17" s="9" t="str">
        <f t="shared" si="2"/>
        <v>Yes</v>
      </c>
    </row>
    <row r="18" spans="1:11" x14ac:dyDescent="0.2">
      <c r="A18" s="2" t="s">
        <v>53</v>
      </c>
      <c r="B18" s="85" t="s">
        <v>213</v>
      </c>
      <c r="C18" s="9">
        <v>99.980494703999994</v>
      </c>
      <c r="D18" s="9" t="str">
        <f t="shared" si="0"/>
        <v>N/A</v>
      </c>
      <c r="E18" s="9">
        <v>99.998045064999999</v>
      </c>
      <c r="F18" s="9" t="str">
        <f t="shared" si="0"/>
        <v>N/A</v>
      </c>
      <c r="G18" s="9">
        <v>99.987375341000003</v>
      </c>
      <c r="H18" s="9" t="str">
        <f t="shared" si="1"/>
        <v>N/A</v>
      </c>
      <c r="I18" s="10">
        <v>1.7600000000000001E-2</v>
      </c>
      <c r="J18" s="10">
        <v>-1.0999999999999999E-2</v>
      </c>
      <c r="K18" s="9" t="str">
        <f t="shared" si="2"/>
        <v>Yes</v>
      </c>
    </row>
    <row r="19" spans="1:11" x14ac:dyDescent="0.2">
      <c r="A19" s="3" t="s">
        <v>678</v>
      </c>
      <c r="B19" s="85" t="s">
        <v>213</v>
      </c>
      <c r="C19" s="9">
        <v>99.323262638000003</v>
      </c>
      <c r="D19" s="9" t="str">
        <f t="shared" ref="D19:D21" si="3">IF($B19="N/A","N/A",IF(C19&lt;0,"No","Yes"))</f>
        <v>N/A</v>
      </c>
      <c r="E19" s="9">
        <v>99.473826603000006</v>
      </c>
      <c r="F19" s="9" t="str">
        <f t="shared" ref="F19:F21" si="4">IF($B19="N/A","N/A",IF(E19&lt;0,"No","Yes"))</f>
        <v>N/A</v>
      </c>
      <c r="G19" s="9">
        <v>99.357886879999995</v>
      </c>
      <c r="H19" s="9" t="str">
        <f t="shared" ref="H19:H21" si="5">IF($B19="N/A","N/A",IF(G19&lt;0,"No","Yes"))</f>
        <v>N/A</v>
      </c>
      <c r="I19" s="10">
        <v>0.15160000000000001</v>
      </c>
      <c r="J19" s="10">
        <v>-0.11700000000000001</v>
      </c>
      <c r="K19" s="9" t="str">
        <f>IF(J19="Div by 0", "N/A", IF(J19="N/A","N/A", IF(J19&gt;30, "No", IF(J19&lt;-30, "No", "Yes"))))</f>
        <v>Yes</v>
      </c>
    </row>
    <row r="20" spans="1:11" x14ac:dyDescent="0.2">
      <c r="A20" s="3" t="s">
        <v>679</v>
      </c>
      <c r="B20" s="85" t="s">
        <v>213</v>
      </c>
      <c r="C20" s="9">
        <v>99.819312873000001</v>
      </c>
      <c r="D20" s="9" t="str">
        <f t="shared" si="3"/>
        <v>N/A</v>
      </c>
      <c r="E20" s="9">
        <v>99.866194574000005</v>
      </c>
      <c r="F20" s="9" t="str">
        <f t="shared" si="4"/>
        <v>N/A</v>
      </c>
      <c r="G20" s="9">
        <v>99.911330973999995</v>
      </c>
      <c r="H20" s="9" t="str">
        <f t="shared" si="5"/>
        <v>N/A</v>
      </c>
      <c r="I20" s="10">
        <v>4.7E-2</v>
      </c>
      <c r="J20" s="10">
        <v>4.5199999999999997E-2</v>
      </c>
      <c r="K20" s="9" t="str">
        <f>IF(J20="Div by 0", "N/A", IF(J20="N/A","N/A", IF(J20&gt;30, "No", IF(J20&lt;-30, "No", "Yes"))))</f>
        <v>Yes</v>
      </c>
    </row>
    <row r="21" spans="1:11" x14ac:dyDescent="0.2">
      <c r="A21" s="3" t="s">
        <v>680</v>
      </c>
      <c r="B21" s="85" t="s">
        <v>213</v>
      </c>
      <c r="C21" s="9">
        <v>99.819312873000001</v>
      </c>
      <c r="D21" s="9" t="str">
        <f t="shared" si="3"/>
        <v>N/A</v>
      </c>
      <c r="E21" s="9">
        <v>99.866194574000005</v>
      </c>
      <c r="F21" s="9" t="str">
        <f t="shared" si="4"/>
        <v>N/A</v>
      </c>
      <c r="G21" s="9">
        <v>99.911330973999995</v>
      </c>
      <c r="H21" s="9" t="str">
        <f t="shared" si="5"/>
        <v>N/A</v>
      </c>
      <c r="I21" s="10">
        <v>4.7E-2</v>
      </c>
      <c r="J21" s="10">
        <v>4.5199999999999997E-2</v>
      </c>
      <c r="K21" s="9" t="str">
        <f>IF(J21="Div by 0", "N/A", IF(J21="N/A","N/A", IF(J21&gt;30, "No", IF(J21&lt;-30, "No", "Yes"))))</f>
        <v>Yes</v>
      </c>
    </row>
    <row r="22" spans="1:11" ht="16.5" customHeight="1" x14ac:dyDescent="0.2">
      <c r="A22" s="3" t="s">
        <v>1726</v>
      </c>
      <c r="B22" s="85" t="s">
        <v>213</v>
      </c>
      <c r="C22" s="9">
        <v>63.093290666999998</v>
      </c>
      <c r="D22" s="9" t="str">
        <f t="shared" ref="D22:D31" si="6">IF($B22="N/A","N/A",IF(C22&lt;0,"No","Yes"))</f>
        <v>N/A</v>
      </c>
      <c r="E22" s="9">
        <v>62.112388891999998</v>
      </c>
      <c r="F22" s="9" t="str">
        <f t="shared" ref="F22:F31" si="7">IF($B22="N/A","N/A",IF(E22&lt;0,"No","Yes"))</f>
        <v>N/A</v>
      </c>
      <c r="G22" s="9">
        <v>60.176982692999999</v>
      </c>
      <c r="I22" s="10">
        <v>-1.55</v>
      </c>
      <c r="J22" s="10">
        <v>-3.12</v>
      </c>
      <c r="K22" s="9" t="str">
        <f t="shared" ref="K22:K31" si="8">IF(J22="Div by 0", "N/A", IF(J22="N/A","N/A", IF(J22&gt;30, "No", IF(J22&lt;-30, "No", "Yes"))))</f>
        <v>Yes</v>
      </c>
    </row>
    <row r="23" spans="1:11" x14ac:dyDescent="0.2">
      <c r="A23" s="3" t="s">
        <v>942</v>
      </c>
      <c r="B23" s="85" t="s">
        <v>213</v>
      </c>
      <c r="C23" s="9">
        <v>36.490238286999997</v>
      </c>
      <c r="D23" s="9" t="str">
        <f t="shared" si="6"/>
        <v>N/A</v>
      </c>
      <c r="E23" s="9">
        <v>37.428841435000002</v>
      </c>
      <c r="F23" s="9" t="str">
        <f t="shared" si="7"/>
        <v>N/A</v>
      </c>
      <c r="G23" s="9">
        <v>39.139917474000001</v>
      </c>
      <c r="H23" s="9" t="str">
        <f t="shared" ref="H23:H31" si="9">IF($B23="N/A","N/A",IF(G23&lt;0,"No","Yes"))</f>
        <v>N/A</v>
      </c>
      <c r="I23" s="10">
        <v>2.5720000000000001</v>
      </c>
      <c r="J23" s="10">
        <v>4.5720000000000001</v>
      </c>
      <c r="K23" s="9" t="str">
        <f t="shared" si="8"/>
        <v>Yes</v>
      </c>
    </row>
    <row r="24" spans="1:11" ht="25.5" x14ac:dyDescent="0.2">
      <c r="A24" s="3" t="s">
        <v>943</v>
      </c>
      <c r="B24" s="85" t="s">
        <v>213</v>
      </c>
      <c r="C24" s="9">
        <v>7.6511562500000005E-2</v>
      </c>
      <c r="D24" s="9" t="str">
        <f t="shared" si="6"/>
        <v>N/A</v>
      </c>
      <c r="E24" s="9">
        <v>7.79112577E-2</v>
      </c>
      <c r="F24" s="9" t="str">
        <f t="shared" si="7"/>
        <v>N/A</v>
      </c>
      <c r="G24" s="9">
        <v>0.17886388610000001</v>
      </c>
      <c r="H24" s="9" t="str">
        <f t="shared" si="9"/>
        <v>N/A</v>
      </c>
      <c r="I24" s="10">
        <v>1.829</v>
      </c>
      <c r="J24" s="10">
        <v>129.6</v>
      </c>
      <c r="K24" s="9" t="str">
        <f t="shared" si="8"/>
        <v>No</v>
      </c>
    </row>
    <row r="25" spans="1:11" x14ac:dyDescent="0.2">
      <c r="A25" s="2" t="s">
        <v>166</v>
      </c>
      <c r="B25" s="85" t="s">
        <v>213</v>
      </c>
      <c r="C25" s="9">
        <v>99.819312873000001</v>
      </c>
      <c r="D25" s="9" t="str">
        <f t="shared" si="6"/>
        <v>N/A</v>
      </c>
      <c r="E25" s="9">
        <v>99.866194574000005</v>
      </c>
      <c r="F25" s="9" t="str">
        <f t="shared" si="7"/>
        <v>N/A</v>
      </c>
      <c r="G25" s="9">
        <v>99.911330973999995</v>
      </c>
      <c r="H25" s="9" t="str">
        <f t="shared" si="9"/>
        <v>N/A</v>
      </c>
      <c r="I25" s="10">
        <v>4.7E-2</v>
      </c>
      <c r="J25" s="10">
        <v>4.5199999999999997E-2</v>
      </c>
      <c r="K25" s="9" t="str">
        <f t="shared" si="8"/>
        <v>Yes</v>
      </c>
    </row>
    <row r="26" spans="1:11" x14ac:dyDescent="0.2">
      <c r="A26" s="2" t="s">
        <v>167</v>
      </c>
      <c r="B26" s="85" t="s">
        <v>213</v>
      </c>
      <c r="C26" s="9">
        <v>99.819312873000001</v>
      </c>
      <c r="D26" s="9" t="str">
        <f t="shared" si="6"/>
        <v>N/A</v>
      </c>
      <c r="E26" s="9">
        <v>99.866194574000005</v>
      </c>
      <c r="F26" s="9" t="str">
        <f t="shared" si="7"/>
        <v>N/A</v>
      </c>
      <c r="G26" s="9">
        <v>99.911330973999995</v>
      </c>
      <c r="H26" s="9" t="str">
        <f t="shared" si="9"/>
        <v>N/A</v>
      </c>
      <c r="I26" s="10">
        <v>4.7E-2</v>
      </c>
      <c r="J26" s="10">
        <v>4.5199999999999997E-2</v>
      </c>
      <c r="K26" s="9" t="str">
        <f t="shared" si="8"/>
        <v>Yes</v>
      </c>
    </row>
    <row r="27" spans="1:11" x14ac:dyDescent="0.2">
      <c r="A27" s="2" t="s">
        <v>168</v>
      </c>
      <c r="B27" s="85" t="s">
        <v>213</v>
      </c>
      <c r="C27" s="9">
        <v>99.819312873000001</v>
      </c>
      <c r="D27" s="9" t="str">
        <f t="shared" si="6"/>
        <v>N/A</v>
      </c>
      <c r="E27" s="9">
        <v>99.866194574000005</v>
      </c>
      <c r="F27" s="9" t="str">
        <f t="shared" si="7"/>
        <v>N/A</v>
      </c>
      <c r="G27" s="9">
        <v>99.911330973999995</v>
      </c>
      <c r="H27" s="9" t="str">
        <f t="shared" si="9"/>
        <v>N/A</v>
      </c>
      <c r="I27" s="10">
        <v>4.7E-2</v>
      </c>
      <c r="J27" s="10">
        <v>4.5199999999999997E-2</v>
      </c>
      <c r="K27" s="9" t="str">
        <f t="shared" si="8"/>
        <v>Yes</v>
      </c>
    </row>
    <row r="28" spans="1:11" x14ac:dyDescent="0.2">
      <c r="A28" s="2" t="s">
        <v>54</v>
      </c>
      <c r="B28" s="85" t="s">
        <v>213</v>
      </c>
      <c r="C28" s="9">
        <v>18.857509614000001</v>
      </c>
      <c r="D28" s="9" t="str">
        <f t="shared" si="6"/>
        <v>N/A</v>
      </c>
      <c r="E28" s="9">
        <v>19.160370816</v>
      </c>
      <c r="F28" s="9" t="str">
        <f t="shared" si="7"/>
        <v>N/A</v>
      </c>
      <c r="G28" s="9">
        <v>18.090135633999999</v>
      </c>
      <c r="H28" s="9" t="str">
        <f t="shared" si="9"/>
        <v>N/A</v>
      </c>
      <c r="I28" s="10">
        <v>1.6060000000000001</v>
      </c>
      <c r="J28" s="10">
        <v>-5.59</v>
      </c>
      <c r="K28" s="9" t="str">
        <f t="shared" si="8"/>
        <v>Yes</v>
      </c>
    </row>
    <row r="29" spans="1:11" x14ac:dyDescent="0.2">
      <c r="A29" s="2" t="s">
        <v>55</v>
      </c>
      <c r="B29" s="85" t="s">
        <v>213</v>
      </c>
      <c r="C29" s="9">
        <v>80.961803259000007</v>
      </c>
      <c r="D29" s="9" t="str">
        <f t="shared" si="6"/>
        <v>N/A</v>
      </c>
      <c r="E29" s="9">
        <v>80.705823757999994</v>
      </c>
      <c r="F29" s="9" t="str">
        <f t="shared" si="7"/>
        <v>N/A</v>
      </c>
      <c r="G29" s="9">
        <v>81.821195340000003</v>
      </c>
      <c r="H29" s="9" t="str">
        <f t="shared" si="9"/>
        <v>N/A</v>
      </c>
      <c r="I29" s="10">
        <v>-0.316</v>
      </c>
      <c r="J29" s="10">
        <v>1.3819999999999999</v>
      </c>
      <c r="K29" s="9" t="str">
        <f t="shared" si="8"/>
        <v>Yes</v>
      </c>
    </row>
    <row r="30" spans="1:11" x14ac:dyDescent="0.2">
      <c r="A30" s="2" t="s">
        <v>56</v>
      </c>
      <c r="B30" s="85" t="s">
        <v>213</v>
      </c>
      <c r="C30" s="9">
        <v>83.195957167000003</v>
      </c>
      <c r="D30" s="9" t="str">
        <f t="shared" si="6"/>
        <v>N/A</v>
      </c>
      <c r="E30" s="9">
        <v>84.080365717000006</v>
      </c>
      <c r="F30" s="9" t="str">
        <f t="shared" si="7"/>
        <v>N/A</v>
      </c>
      <c r="G30" s="9">
        <v>85.050360052000002</v>
      </c>
      <c r="H30" s="9" t="str">
        <f t="shared" si="9"/>
        <v>N/A</v>
      </c>
      <c r="I30" s="10">
        <v>1.0629999999999999</v>
      </c>
      <c r="J30" s="10">
        <v>1.1539999999999999</v>
      </c>
      <c r="K30" s="9" t="str">
        <f t="shared" si="8"/>
        <v>Yes</v>
      </c>
    </row>
    <row r="31" spans="1:11" x14ac:dyDescent="0.2">
      <c r="A31" s="2" t="s">
        <v>57</v>
      </c>
      <c r="B31" s="85" t="s">
        <v>213</v>
      </c>
      <c r="C31" s="9">
        <v>14.348948151</v>
      </c>
      <c r="D31" s="9" t="str">
        <f t="shared" si="6"/>
        <v>N/A</v>
      </c>
      <c r="E31" s="9">
        <v>12.808733419999999</v>
      </c>
      <c r="F31" s="9" t="str">
        <f t="shared" si="7"/>
        <v>N/A</v>
      </c>
      <c r="G31" s="9">
        <v>12.443925349000001</v>
      </c>
      <c r="H31" s="9" t="str">
        <f t="shared" si="9"/>
        <v>N/A</v>
      </c>
      <c r="I31" s="10">
        <v>-10.7</v>
      </c>
      <c r="J31" s="10">
        <v>-2.85</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11935795</v>
      </c>
      <c r="D7" s="82" t="str">
        <f>IF($B7="N/A","N/A",IF(C7&gt;10,"No",IF(C7&lt;-10,"No","Yes")))</f>
        <v>N/A</v>
      </c>
      <c r="E7" s="31">
        <v>13211010</v>
      </c>
      <c r="F7" s="82" t="str">
        <f>IF($B7="N/A","N/A",IF(E7&gt;10,"No",IF(E7&lt;-10,"No","Yes")))</f>
        <v>N/A</v>
      </c>
      <c r="G7" s="31">
        <v>13470557</v>
      </c>
      <c r="H7" s="82" t="str">
        <f>IF($B7="N/A","N/A",IF(G7&gt;10,"No",IF(G7&lt;-10,"No","Yes")))</f>
        <v>N/A</v>
      </c>
      <c r="I7" s="83">
        <v>10.68</v>
      </c>
      <c r="J7" s="83">
        <v>1.9650000000000001</v>
      </c>
      <c r="K7" s="84" t="s">
        <v>739</v>
      </c>
      <c r="L7" s="32" t="str">
        <f>IF(J7="Div by 0", "N/A", IF(K7="N/A","N/A", IF(J7&gt;VALUE(MID(K7,1,2)), "No", IF(J7&lt;-1*VALUE(MID(K7,1,2)), "No", "Yes"))))</f>
        <v>Yes</v>
      </c>
    </row>
    <row r="8" spans="1:12" x14ac:dyDescent="0.2">
      <c r="A8" s="3" t="s">
        <v>58</v>
      </c>
      <c r="B8" s="35" t="s">
        <v>213</v>
      </c>
      <c r="C8" s="47">
        <v>35274245704</v>
      </c>
      <c r="D8" s="44" t="str">
        <f>IF($B8="N/A","N/A",IF(C8&gt;10,"No",IF(C8&lt;-10,"No","Yes")))</f>
        <v>N/A</v>
      </c>
      <c r="E8" s="47">
        <v>34798745018</v>
      </c>
      <c r="F8" s="44" t="str">
        <f>IF($B8="N/A","N/A",IF(E8&gt;10,"No",IF(E8&lt;-10,"No","Yes")))</f>
        <v>N/A</v>
      </c>
      <c r="G8" s="47">
        <v>38761475559</v>
      </c>
      <c r="H8" s="44" t="str">
        <f>IF($B8="N/A","N/A",IF(G8&gt;10,"No",IF(G8&lt;-10,"No","Yes")))</f>
        <v>N/A</v>
      </c>
      <c r="I8" s="12">
        <v>-1.35</v>
      </c>
      <c r="J8" s="12">
        <v>11.39</v>
      </c>
      <c r="K8" s="45" t="s">
        <v>739</v>
      </c>
      <c r="L8" s="9" t="str">
        <f>IF(J8="Div by 0", "N/A", IF(K8="N/A","N/A", IF(J8&gt;VALUE(MID(K8,1,2)), "No", IF(J8&lt;-1*VALUE(MID(K8,1,2)), "No", "Yes"))))</f>
        <v>Yes</v>
      </c>
    </row>
    <row r="9" spans="1:12" x14ac:dyDescent="0.2">
      <c r="A9" s="59" t="s">
        <v>944</v>
      </c>
      <c r="B9" s="9" t="s">
        <v>213</v>
      </c>
      <c r="C9" s="8">
        <v>14.443855645999999</v>
      </c>
      <c r="D9" s="44" t="str">
        <f>IF($B9="N/A","N/A",IF(C9&gt;10,"No",IF(C9&lt;-10,"No","Yes")))</f>
        <v>N/A</v>
      </c>
      <c r="E9" s="8">
        <v>23.695122477000002</v>
      </c>
      <c r="F9" s="44" t="str">
        <f>IF($B9="N/A","N/A",IF(E9&gt;10,"No",IF(E9&lt;-10,"No","Yes")))</f>
        <v>N/A</v>
      </c>
      <c r="G9" s="8">
        <v>24.231410772</v>
      </c>
      <c r="H9" s="44" t="str">
        <f>IF($B9="N/A","N/A",IF(G9&gt;10,"No",IF(G9&lt;-10,"No","Yes")))</f>
        <v>N/A</v>
      </c>
      <c r="I9" s="12">
        <v>64.05</v>
      </c>
      <c r="J9" s="12">
        <v>2.2629999999999999</v>
      </c>
      <c r="K9" s="9" t="s">
        <v>213</v>
      </c>
      <c r="L9" s="9" t="str">
        <f>IF(J9="Div by 0", "N/A", IF(K9="N/A","N/A", IF(J9&gt;VALUE(MID(K9,1,2)), "No", IF(J9&lt;-1*VALUE(MID(K9,1,2)), "No", "Yes"))))</f>
        <v>N/A</v>
      </c>
    </row>
    <row r="10" spans="1:12" x14ac:dyDescent="0.2">
      <c r="A10" s="59" t="s">
        <v>945</v>
      </c>
      <c r="B10" s="9" t="s">
        <v>213</v>
      </c>
      <c r="C10" s="8">
        <v>22.152994416999999</v>
      </c>
      <c r="D10" s="44" t="str">
        <f t="shared" ref="D10:D19" si="0">IF($B10="N/A","N/A",IF(C10&gt;10,"No",IF(C10&lt;-10,"No","Yes")))</f>
        <v>N/A</v>
      </c>
      <c r="E10" s="8">
        <v>30.399273031</v>
      </c>
      <c r="F10" s="44" t="str">
        <f t="shared" ref="F10:F19" si="1">IF($B10="N/A","N/A",IF(E10&gt;10,"No",IF(E10&lt;-10,"No","Yes")))</f>
        <v>N/A</v>
      </c>
      <c r="G10" s="8">
        <v>28.321672222</v>
      </c>
      <c r="H10" s="44" t="str">
        <f t="shared" ref="H10:H19" si="2">IF($B10="N/A","N/A",IF(G10&gt;10,"No",IF(G10&lt;-10,"No","Yes")))</f>
        <v>N/A</v>
      </c>
      <c r="I10" s="12">
        <v>37.22</v>
      </c>
      <c r="J10" s="12">
        <v>-6.83</v>
      </c>
      <c r="K10" s="9" t="s">
        <v>213</v>
      </c>
      <c r="L10" s="9" t="str">
        <f t="shared" ref="L10:L26" si="3">IF(J10="Div by 0", "N/A", IF(K10="N/A","N/A", IF(J10&gt;VALUE(MID(K10,1,2)), "No", IF(J10&lt;-1*VALUE(MID(K10,1,2)), "No", "Yes"))))</f>
        <v>N/A</v>
      </c>
    </row>
    <row r="11" spans="1:12" x14ac:dyDescent="0.2">
      <c r="A11" s="59" t="s">
        <v>946</v>
      </c>
      <c r="B11" s="9" t="s">
        <v>213</v>
      </c>
      <c r="C11" s="8">
        <v>10.537890438</v>
      </c>
      <c r="D11" s="44" t="str">
        <f t="shared" si="0"/>
        <v>N/A</v>
      </c>
      <c r="E11" s="8">
        <v>6.5345344527</v>
      </c>
      <c r="F11" s="44" t="str">
        <f t="shared" si="1"/>
        <v>N/A</v>
      </c>
      <c r="G11" s="8">
        <v>7.3984839676999998</v>
      </c>
      <c r="H11" s="44" t="str">
        <f t="shared" si="2"/>
        <v>N/A</v>
      </c>
      <c r="I11" s="12">
        <v>-38</v>
      </c>
      <c r="J11" s="12">
        <v>13.22</v>
      </c>
      <c r="K11" s="9" t="s">
        <v>213</v>
      </c>
      <c r="L11" s="9" t="str">
        <f t="shared" si="3"/>
        <v>N/A</v>
      </c>
    </row>
    <row r="12" spans="1:12" x14ac:dyDescent="0.2">
      <c r="A12" s="59" t="s">
        <v>947</v>
      </c>
      <c r="B12" s="9" t="s">
        <v>213</v>
      </c>
      <c r="C12" s="8">
        <v>0.47803267399999999</v>
      </c>
      <c r="D12" s="44" t="str">
        <f t="shared" si="0"/>
        <v>N/A</v>
      </c>
      <c r="E12" s="8">
        <v>0.51105857919999997</v>
      </c>
      <c r="F12" s="44" t="str">
        <f t="shared" si="1"/>
        <v>N/A</v>
      </c>
      <c r="G12" s="8">
        <v>0.33441824269999998</v>
      </c>
      <c r="H12" s="44" t="str">
        <f t="shared" si="2"/>
        <v>N/A</v>
      </c>
      <c r="I12" s="12">
        <v>6.9089999999999998</v>
      </c>
      <c r="J12" s="12">
        <v>-34.6</v>
      </c>
      <c r="K12" s="9" t="s">
        <v>213</v>
      </c>
      <c r="L12" s="9" t="str">
        <f t="shared" si="3"/>
        <v>N/A</v>
      </c>
    </row>
    <row r="13" spans="1:12" x14ac:dyDescent="0.2">
      <c r="A13" s="59" t="s">
        <v>948</v>
      </c>
      <c r="B13" s="11" t="s">
        <v>213</v>
      </c>
      <c r="C13" s="8">
        <v>16.503525739000001</v>
      </c>
      <c r="D13" s="44" t="str">
        <f t="shared" si="0"/>
        <v>N/A</v>
      </c>
      <c r="E13" s="8">
        <v>2.7633390634000001</v>
      </c>
      <c r="F13" s="44" t="str">
        <f t="shared" si="1"/>
        <v>N/A</v>
      </c>
      <c r="G13" s="8">
        <v>2.1608757529</v>
      </c>
      <c r="H13" s="44" t="str">
        <f t="shared" si="2"/>
        <v>N/A</v>
      </c>
      <c r="I13" s="12">
        <v>-83.3</v>
      </c>
      <c r="J13" s="12">
        <v>-21.8</v>
      </c>
      <c r="K13" s="9" t="s">
        <v>213</v>
      </c>
      <c r="L13" s="9" t="str">
        <f t="shared" si="3"/>
        <v>N/A</v>
      </c>
    </row>
    <row r="14" spans="1:12" ht="12.75" customHeight="1" x14ac:dyDescent="0.2">
      <c r="A14" s="59" t="s">
        <v>949</v>
      </c>
      <c r="B14" s="11" t="s">
        <v>213</v>
      </c>
      <c r="C14" s="8">
        <v>16.425927220999998</v>
      </c>
      <c r="D14" s="44" t="str">
        <f t="shared" si="0"/>
        <v>N/A</v>
      </c>
      <c r="E14" s="8">
        <v>15.85076387</v>
      </c>
      <c r="F14" s="44" t="str">
        <f t="shared" si="1"/>
        <v>N/A</v>
      </c>
      <c r="G14" s="8">
        <v>16.247093569</v>
      </c>
      <c r="H14" s="44" t="str">
        <f t="shared" si="2"/>
        <v>N/A</v>
      </c>
      <c r="I14" s="12">
        <v>-3.5</v>
      </c>
      <c r="J14" s="12">
        <v>2.5</v>
      </c>
      <c r="K14" s="9" t="s">
        <v>213</v>
      </c>
      <c r="L14" s="9" t="str">
        <f t="shared" si="3"/>
        <v>N/A</v>
      </c>
    </row>
    <row r="15" spans="1:12" x14ac:dyDescent="0.2">
      <c r="A15" s="59" t="s">
        <v>950</v>
      </c>
      <c r="B15" s="11" t="s">
        <v>213</v>
      </c>
      <c r="C15" s="8">
        <v>1.0985862274</v>
      </c>
      <c r="D15" s="44" t="str">
        <f t="shared" si="0"/>
        <v>N/A</v>
      </c>
      <c r="E15" s="8">
        <v>2.4514704023</v>
      </c>
      <c r="F15" s="44" t="str">
        <f t="shared" si="1"/>
        <v>N/A</v>
      </c>
      <c r="G15" s="8">
        <v>2.0169099169</v>
      </c>
      <c r="H15" s="44" t="str">
        <f t="shared" si="2"/>
        <v>N/A</v>
      </c>
      <c r="I15" s="12">
        <v>123.1</v>
      </c>
      <c r="J15" s="12">
        <v>-17.7</v>
      </c>
      <c r="K15" s="9" t="s">
        <v>213</v>
      </c>
      <c r="L15" s="9" t="str">
        <f t="shared" si="3"/>
        <v>N/A</v>
      </c>
    </row>
    <row r="16" spans="1:12" ht="12.75" customHeight="1" x14ac:dyDescent="0.2">
      <c r="A16" s="59" t="s">
        <v>951</v>
      </c>
      <c r="B16" s="11" t="s">
        <v>213</v>
      </c>
      <c r="C16" s="8">
        <v>18.359187637000002</v>
      </c>
      <c r="D16" s="44" t="str">
        <f t="shared" si="0"/>
        <v>N/A</v>
      </c>
      <c r="E16" s="8">
        <v>17.794438123999999</v>
      </c>
      <c r="F16" s="44" t="str">
        <f t="shared" si="1"/>
        <v>N/A</v>
      </c>
      <c r="G16" s="8">
        <v>19.289135557000002</v>
      </c>
      <c r="H16" s="44" t="str">
        <f t="shared" si="2"/>
        <v>N/A</v>
      </c>
      <c r="I16" s="12">
        <v>-3.08</v>
      </c>
      <c r="J16" s="12">
        <v>8.4</v>
      </c>
      <c r="K16" s="9" t="s">
        <v>213</v>
      </c>
      <c r="L16" s="9" t="str">
        <f t="shared" si="3"/>
        <v>N/A</v>
      </c>
    </row>
    <row r="17" spans="1:12" ht="12.75" customHeight="1" x14ac:dyDescent="0.2">
      <c r="A17" s="4" t="s">
        <v>952</v>
      </c>
      <c r="B17" s="11" t="s">
        <v>213</v>
      </c>
      <c r="C17" s="8">
        <v>58.114294020999999</v>
      </c>
      <c r="D17" s="44" t="str">
        <f t="shared" si="0"/>
        <v>N/A</v>
      </c>
      <c r="E17" s="8">
        <v>53.408520619999997</v>
      </c>
      <c r="F17" s="44" t="str">
        <f t="shared" si="1"/>
        <v>N/A</v>
      </c>
      <c r="G17" s="8">
        <v>51.788593448999997</v>
      </c>
      <c r="H17" s="44" t="str">
        <f t="shared" si="2"/>
        <v>N/A</v>
      </c>
      <c r="I17" s="12">
        <v>-8.1</v>
      </c>
      <c r="J17" s="12">
        <v>-3.03</v>
      </c>
      <c r="K17" s="9" t="s">
        <v>213</v>
      </c>
      <c r="L17" s="9" t="str">
        <f t="shared" si="3"/>
        <v>N/A</v>
      </c>
    </row>
    <row r="18" spans="1:12" ht="12.75" customHeight="1" x14ac:dyDescent="0.2">
      <c r="A18" s="4" t="s">
        <v>953</v>
      </c>
      <c r="B18" s="11" t="s">
        <v>213</v>
      </c>
      <c r="C18" s="8">
        <v>27.441850333000001</v>
      </c>
      <c r="D18" s="44" t="str">
        <f t="shared" si="0"/>
        <v>N/A</v>
      </c>
      <c r="E18" s="8">
        <v>22.896356902000001</v>
      </c>
      <c r="F18" s="44" t="str">
        <f t="shared" si="1"/>
        <v>N/A</v>
      </c>
      <c r="G18" s="8">
        <v>23.979995778999999</v>
      </c>
      <c r="H18" s="44" t="str">
        <f t="shared" si="2"/>
        <v>N/A</v>
      </c>
      <c r="I18" s="12">
        <v>-16.600000000000001</v>
      </c>
      <c r="J18" s="12">
        <v>4.7329999999999997</v>
      </c>
      <c r="K18" s="9" t="s">
        <v>213</v>
      </c>
      <c r="L18" s="9" t="str">
        <f t="shared" si="3"/>
        <v>N/A</v>
      </c>
    </row>
    <row r="19" spans="1:12" ht="12.75" customHeight="1" x14ac:dyDescent="0.2">
      <c r="A19" s="18" t="s">
        <v>132</v>
      </c>
      <c r="B19" s="1" t="s">
        <v>213</v>
      </c>
      <c r="C19" s="36">
        <v>333677</v>
      </c>
      <c r="D19" s="44" t="str">
        <f t="shared" si="0"/>
        <v>N/A</v>
      </c>
      <c r="E19" s="36">
        <v>313862</v>
      </c>
      <c r="F19" s="44" t="str">
        <f t="shared" si="1"/>
        <v>N/A</v>
      </c>
      <c r="G19" s="36">
        <v>321696</v>
      </c>
      <c r="H19" s="44" t="str">
        <f t="shared" si="2"/>
        <v>N/A</v>
      </c>
      <c r="I19" s="12">
        <v>-5.94</v>
      </c>
      <c r="J19" s="12">
        <v>2.496</v>
      </c>
      <c r="K19" s="36" t="s">
        <v>213</v>
      </c>
      <c r="L19" s="9" t="str">
        <f t="shared" si="3"/>
        <v>N/A</v>
      </c>
    </row>
    <row r="20" spans="1:12" ht="12.75" customHeight="1" x14ac:dyDescent="0.2">
      <c r="A20" s="18" t="s">
        <v>133</v>
      </c>
      <c r="B20" s="48" t="s">
        <v>276</v>
      </c>
      <c r="C20" s="8">
        <v>2.7955992877</v>
      </c>
      <c r="D20" s="44" t="str">
        <f>IF($B20="N/A","N/A",IF(C20&gt;=2,"No",IF(C20&lt;0,"No","Yes")))</f>
        <v>No</v>
      </c>
      <c r="E20" s="8">
        <v>2.3757608236999999</v>
      </c>
      <c r="F20" s="44" t="str">
        <f>IF($B20="N/A","N/A",IF(E20&gt;=2,"No",IF(E20&lt;0,"No","Yes")))</f>
        <v>No</v>
      </c>
      <c r="G20" s="8">
        <v>2.3881417820999999</v>
      </c>
      <c r="H20" s="44" t="str">
        <f>IF($B20="N/A","N/A",IF(G20&gt;=2,"No",IF(G20&lt;0,"No","Yes")))</f>
        <v>No</v>
      </c>
      <c r="I20" s="12">
        <v>-15</v>
      </c>
      <c r="J20" s="12">
        <v>0.52110000000000001</v>
      </c>
      <c r="K20" s="9" t="s">
        <v>213</v>
      </c>
      <c r="L20" s="9" t="str">
        <f t="shared" si="3"/>
        <v>N/A</v>
      </c>
    </row>
    <row r="21" spans="1:12" ht="25.5" x14ac:dyDescent="0.2">
      <c r="A21" s="2" t="s">
        <v>134</v>
      </c>
      <c r="B21" s="48" t="s">
        <v>213</v>
      </c>
      <c r="C21" s="47">
        <v>313925061</v>
      </c>
      <c r="D21" s="44" t="str">
        <f t="shared" ref="D21:D26" si="4">IF($B21="N/A","N/A",IF(C21&gt;10,"No",IF(C21&lt;-10,"No","Yes")))</f>
        <v>N/A</v>
      </c>
      <c r="E21" s="47">
        <v>239003917</v>
      </c>
      <c r="F21" s="44" t="str">
        <f t="shared" ref="F21:F26" si="5">IF($B21="N/A","N/A",IF(E21&gt;10,"No",IF(E21&lt;-10,"No","Yes")))</f>
        <v>N/A</v>
      </c>
      <c r="G21" s="47">
        <v>278930338</v>
      </c>
      <c r="H21" s="44" t="str">
        <f t="shared" ref="H21:H26" si="6">IF($B21="N/A","N/A",IF(G21&gt;10,"No",IF(G21&lt;-10,"No","Yes")))</f>
        <v>N/A</v>
      </c>
      <c r="I21" s="12">
        <v>-23.9</v>
      </c>
      <c r="J21" s="12">
        <v>16.71</v>
      </c>
      <c r="K21" s="9" t="s">
        <v>213</v>
      </c>
      <c r="L21" s="9" t="str">
        <f t="shared" si="3"/>
        <v>N/A</v>
      </c>
    </row>
    <row r="22" spans="1:12" ht="25.5" x14ac:dyDescent="0.2">
      <c r="A22" s="2" t="s">
        <v>1720</v>
      </c>
      <c r="B22" s="48" t="s">
        <v>213</v>
      </c>
      <c r="C22" s="47">
        <v>940.80521282999996</v>
      </c>
      <c r="D22" s="44" t="str">
        <f t="shared" si="4"/>
        <v>N/A</v>
      </c>
      <c r="E22" s="47">
        <v>761.49364051999999</v>
      </c>
      <c r="F22" s="44" t="str">
        <f t="shared" si="5"/>
        <v>N/A</v>
      </c>
      <c r="G22" s="47">
        <v>867.06187829999999</v>
      </c>
      <c r="H22" s="44" t="str">
        <f t="shared" si="6"/>
        <v>N/A</v>
      </c>
      <c r="I22" s="12">
        <v>-19.100000000000001</v>
      </c>
      <c r="J22" s="12">
        <v>13.86</v>
      </c>
      <c r="K22" s="9" t="s">
        <v>213</v>
      </c>
      <c r="L22" s="9" t="str">
        <f t="shared" si="3"/>
        <v>N/A</v>
      </c>
    </row>
    <row r="23" spans="1:12" ht="12.75" customHeight="1" x14ac:dyDescent="0.2">
      <c r="A23" s="18" t="s">
        <v>135</v>
      </c>
      <c r="B23" s="35" t="s">
        <v>213</v>
      </c>
      <c r="C23" s="1">
        <v>298458</v>
      </c>
      <c r="D23" s="44" t="str">
        <f t="shared" si="4"/>
        <v>N/A</v>
      </c>
      <c r="E23" s="1">
        <v>269996</v>
      </c>
      <c r="F23" s="44" t="str">
        <f t="shared" si="5"/>
        <v>N/A</v>
      </c>
      <c r="G23" s="1">
        <v>267590</v>
      </c>
      <c r="H23" s="44" t="str">
        <f t="shared" si="6"/>
        <v>N/A</v>
      </c>
      <c r="I23" s="12">
        <v>-9.5399999999999991</v>
      </c>
      <c r="J23" s="12">
        <v>-0.89100000000000001</v>
      </c>
      <c r="K23" s="36" t="s">
        <v>213</v>
      </c>
      <c r="L23" s="9" t="str">
        <f t="shared" si="3"/>
        <v>N/A</v>
      </c>
    </row>
    <row r="24" spans="1:12" ht="12.75" customHeight="1" x14ac:dyDescent="0.2">
      <c r="A24" s="18" t="s">
        <v>136</v>
      </c>
      <c r="B24" s="35" t="s">
        <v>213</v>
      </c>
      <c r="C24" s="13">
        <v>2.5005288712999998</v>
      </c>
      <c r="D24" s="44" t="str">
        <f t="shared" si="4"/>
        <v>N/A</v>
      </c>
      <c r="E24" s="13">
        <v>2.0437195945000002</v>
      </c>
      <c r="F24" s="44" t="str">
        <f t="shared" si="5"/>
        <v>N/A</v>
      </c>
      <c r="G24" s="13">
        <v>1.9864805887000001</v>
      </c>
      <c r="H24" s="44" t="str">
        <f t="shared" si="6"/>
        <v>N/A</v>
      </c>
      <c r="I24" s="12">
        <v>-18.3</v>
      </c>
      <c r="J24" s="12">
        <v>-2.8</v>
      </c>
      <c r="K24" s="9" t="s">
        <v>213</v>
      </c>
      <c r="L24" s="9" t="str">
        <f t="shared" si="3"/>
        <v>N/A</v>
      </c>
    </row>
    <row r="25" spans="1:12" ht="25.5" x14ac:dyDescent="0.2">
      <c r="A25" s="2" t="s">
        <v>137</v>
      </c>
      <c r="B25" s="35" t="s">
        <v>213</v>
      </c>
      <c r="C25" s="14">
        <v>308867345</v>
      </c>
      <c r="D25" s="44" t="str">
        <f t="shared" si="4"/>
        <v>N/A</v>
      </c>
      <c r="E25" s="14">
        <v>218852087</v>
      </c>
      <c r="F25" s="44" t="str">
        <f t="shared" si="5"/>
        <v>N/A</v>
      </c>
      <c r="G25" s="14">
        <v>245842445</v>
      </c>
      <c r="H25" s="44" t="str">
        <f t="shared" si="6"/>
        <v>N/A</v>
      </c>
      <c r="I25" s="12">
        <v>-29.1</v>
      </c>
      <c r="J25" s="12">
        <v>12.33</v>
      </c>
      <c r="K25" s="9" t="s">
        <v>213</v>
      </c>
      <c r="L25" s="9" t="str">
        <f t="shared" si="3"/>
        <v>N/A</v>
      </c>
    </row>
    <row r="26" spans="1:12" ht="25.5" x14ac:dyDescent="0.2">
      <c r="A26" s="2" t="s">
        <v>954</v>
      </c>
      <c r="B26" s="35" t="s">
        <v>213</v>
      </c>
      <c r="C26" s="14">
        <v>1034.8770849</v>
      </c>
      <c r="D26" s="44" t="str">
        <f t="shared" si="4"/>
        <v>N/A</v>
      </c>
      <c r="E26" s="14">
        <v>810.57529370999998</v>
      </c>
      <c r="F26" s="44" t="str">
        <f t="shared" si="5"/>
        <v>N/A</v>
      </c>
      <c r="G26" s="14">
        <v>918.72807279999995</v>
      </c>
      <c r="H26" s="44" t="str">
        <f t="shared" si="6"/>
        <v>N/A</v>
      </c>
      <c r="I26" s="12">
        <v>-21.7</v>
      </c>
      <c r="J26" s="12">
        <v>13.34</v>
      </c>
      <c r="K26" s="9" t="s">
        <v>213</v>
      </c>
      <c r="L26" s="9" t="str">
        <f t="shared" si="3"/>
        <v>N/A</v>
      </c>
    </row>
    <row r="27" spans="1:12" x14ac:dyDescent="0.2">
      <c r="A27" s="18" t="s">
        <v>138</v>
      </c>
      <c r="B27" s="1" t="s">
        <v>213</v>
      </c>
      <c r="C27" s="36">
        <v>0</v>
      </c>
      <c r="D27" s="44" t="str">
        <f>IF($B27="N/A","N/A",IF(C27&gt;10,"No",IF(C27&lt;-10,"No","Yes")))</f>
        <v>N/A</v>
      </c>
      <c r="E27" s="36">
        <v>745580</v>
      </c>
      <c r="F27" s="44" t="str">
        <f>IF($B27="N/A","N/A",IF(E27&gt;10,"No",IF(E27&lt;-10,"No","Yes")))</f>
        <v>N/A</v>
      </c>
      <c r="G27" s="36">
        <v>796888</v>
      </c>
      <c r="H27" s="44" t="str">
        <f>IF($B27="N/A","N/A",IF(G27&gt;10,"No",IF(G27&lt;-10,"No","Yes")))</f>
        <v>N/A</v>
      </c>
      <c r="I27" s="12" t="s">
        <v>1747</v>
      </c>
      <c r="J27" s="12">
        <v>6.8819999999999997</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5.6436260361999997</v>
      </c>
      <c r="F28" s="44" t="str">
        <f>IF($B28="N/A","N/A",IF(E28&gt;10,"No",IF(E28&lt;-10,"No","Yes")))</f>
        <v>N/A</v>
      </c>
      <c r="G28" s="8">
        <v>5.9157761628000003</v>
      </c>
      <c r="H28" s="44" t="str">
        <f>IF($B28="N/A","N/A",IF(G28&gt;10,"No",IF(G28&lt;-10,"No","Yes")))</f>
        <v>N/A</v>
      </c>
      <c r="I28" s="12" t="s">
        <v>1747</v>
      </c>
      <c r="J28" s="12">
        <v>4.8220000000000001</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824423</v>
      </c>
      <c r="F29" s="44" t="str">
        <f>IF($B29="N/A","N/A",IF(E29&gt;10,"No",IF(E29&lt;-10,"No","Yes")))</f>
        <v>N/A</v>
      </c>
      <c r="G29" s="36">
        <v>983624</v>
      </c>
      <c r="H29" s="44" t="str">
        <f>IF($B29="N/A","N/A",IF(G29&gt;10,"No",IF(G29&lt;-10,"No","Yes")))</f>
        <v>N/A</v>
      </c>
      <c r="I29" s="12" t="s">
        <v>1747</v>
      </c>
      <c r="J29" s="12">
        <v>19.309999999999999</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6.2404237071999997</v>
      </c>
      <c r="F30" s="44" t="str">
        <f>IF($B30="N/A","N/A",IF(E30&gt;10,"No",IF(E30&lt;-10,"No","Yes")))</f>
        <v>N/A</v>
      </c>
      <c r="G30" s="8">
        <v>7.3020291588999999</v>
      </c>
      <c r="H30" s="44" t="str">
        <f>IF($B30="N/A","N/A",IF(G30&gt;10,"No",IF(G30&lt;-10,"No","Yes")))</f>
        <v>N/A</v>
      </c>
      <c r="I30" s="12" t="s">
        <v>1747</v>
      </c>
      <c r="J30" s="12">
        <v>17.010000000000002</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194470.41667000001</v>
      </c>
      <c r="F31" s="44" t="str">
        <f>IF($B31="N/A","N/A",IF(E31&gt;10,"No",IF(E31&lt;-10,"No","Yes")))</f>
        <v>N/A</v>
      </c>
      <c r="G31" s="1">
        <v>772868</v>
      </c>
      <c r="H31" s="44" t="str">
        <f>IF($B31="N/A","N/A",IF(G31&gt;10,"No",IF(G31&lt;-10,"No","Yes")))</f>
        <v>N/A</v>
      </c>
      <c r="I31" s="12" t="s">
        <v>1747</v>
      </c>
      <c r="J31" s="12">
        <v>297.39999999999998</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11602118</v>
      </c>
      <c r="D6" s="44" t="str">
        <f>IF($B6="N/A","N/A",IF(C6&gt;10,"No",IF(C6&lt;-10,"No","Yes")))</f>
        <v>N/A</v>
      </c>
      <c r="E6" s="36">
        <v>12151568</v>
      </c>
      <c r="F6" s="44" t="str">
        <f>IF($B6="N/A","N/A",IF(E6&gt;10,"No",IF(E6&lt;-10,"No","Yes")))</f>
        <v>N/A</v>
      </c>
      <c r="G6" s="36">
        <v>12351973</v>
      </c>
      <c r="H6" s="44" t="str">
        <f>IF($B6="N/A","N/A",IF(G6&gt;10,"No",IF(G6&lt;-10,"No","Yes")))</f>
        <v>N/A</v>
      </c>
      <c r="I6" s="12">
        <v>4.7359999999999998</v>
      </c>
      <c r="J6" s="12">
        <v>1.649</v>
      </c>
      <c r="K6" s="50" t="s">
        <v>739</v>
      </c>
      <c r="L6" s="9" t="str">
        <f>IF(J6="Div by 0", "N/A", IF(K6="N/A","N/A", IF(J6&gt;VALUE(MID(K6,1,2)), "No", IF(J6&lt;-1*VALUE(MID(K6,1,2)), "No", "Yes"))))</f>
        <v>Yes</v>
      </c>
    </row>
    <row r="7" spans="1:14" x14ac:dyDescent="0.2">
      <c r="A7" s="18" t="s">
        <v>59</v>
      </c>
      <c r="B7" s="36" t="s">
        <v>213</v>
      </c>
      <c r="C7" s="36">
        <v>9072934.8397000004</v>
      </c>
      <c r="D7" s="44" t="str">
        <f>IF($B7="N/A","N/A",IF(C7&gt;10,"No",IF(C7&lt;-10,"No","Yes")))</f>
        <v>N/A</v>
      </c>
      <c r="E7" s="36">
        <v>9339556.8297000006</v>
      </c>
      <c r="F7" s="44" t="str">
        <f>IF($B7="N/A","N/A",IF(E7&gt;10,"No",IF(E7&lt;-10,"No","Yes")))</f>
        <v>N/A</v>
      </c>
      <c r="G7" s="36">
        <v>9696113.9297000002</v>
      </c>
      <c r="H7" s="44" t="str">
        <f>IF($B7="N/A","N/A",IF(G7&gt;10,"No",IF(G7&lt;-10,"No","Yes")))</f>
        <v>N/A</v>
      </c>
      <c r="I7" s="12">
        <v>2.9390000000000001</v>
      </c>
      <c r="J7" s="12">
        <v>3.8180000000000001</v>
      </c>
      <c r="K7" s="50" t="s">
        <v>740</v>
      </c>
      <c r="L7" s="9" t="str">
        <f>IF(J7="Div by 0", "N/A", IF(K7="N/A","N/A", IF(J7&gt;VALUE(MID(K7,1,2)), "No", IF(J7&lt;-1*VALUE(MID(K7,1,2)), "No", "Yes"))))</f>
        <v>Yes</v>
      </c>
    </row>
    <row r="8" spans="1:14" x14ac:dyDescent="0.2">
      <c r="A8" s="70" t="s">
        <v>143</v>
      </c>
      <c r="B8" s="36" t="s">
        <v>213</v>
      </c>
      <c r="C8" s="36">
        <v>387713</v>
      </c>
      <c r="D8" s="44" t="str">
        <f>IF($B8="N/A","N/A",IF(C8&gt;10,"No",IF(C8&lt;-10,"No","Yes")))</f>
        <v>N/A</v>
      </c>
      <c r="E8" s="36">
        <v>443543</v>
      </c>
      <c r="F8" s="44" t="str">
        <f>IF($B8="N/A","N/A",IF(E8&gt;10,"No",IF(E8&lt;-10,"No","Yes")))</f>
        <v>N/A</v>
      </c>
      <c r="G8" s="36">
        <v>515274</v>
      </c>
      <c r="H8" s="44" t="str">
        <f>IF($B8="N/A","N/A",IF(G8&gt;10,"No",IF(G8&lt;-10,"No","Yes")))</f>
        <v>N/A</v>
      </c>
      <c r="I8" s="12">
        <v>14.4</v>
      </c>
      <c r="J8" s="12">
        <v>16.170000000000002</v>
      </c>
      <c r="K8" s="36" t="s">
        <v>213</v>
      </c>
      <c r="L8" s="9" t="str">
        <f>IF(J8="Div by 0", "N/A", IF(K8="N/A","N/A", IF(J8&gt;VALUE(MID(K8,1,2)), "No", IF(J8&lt;-1*VALUE(MID(K8,1,2)), "No", "Yes"))))</f>
        <v>N/A</v>
      </c>
    </row>
    <row r="9" spans="1:14" x14ac:dyDescent="0.2">
      <c r="A9" s="18" t="s">
        <v>681</v>
      </c>
      <c r="B9" s="36" t="s">
        <v>213</v>
      </c>
      <c r="C9" s="36">
        <v>376328</v>
      </c>
      <c r="D9" s="44" t="str">
        <f t="shared" ref="D9:D11" si="0">IF($B9="N/A","N/A",IF(C9&gt;10,"No",IF(C9&lt;-10,"No","Yes")))</f>
        <v>N/A</v>
      </c>
      <c r="E9" s="36">
        <v>430932</v>
      </c>
      <c r="F9" s="44" t="str">
        <f t="shared" ref="F9:F11" si="1">IF($B9="N/A","N/A",IF(E9&gt;10,"No",IF(E9&lt;-10,"No","Yes")))</f>
        <v>N/A</v>
      </c>
      <c r="G9" s="36">
        <v>501072</v>
      </c>
      <c r="H9" s="44" t="str">
        <f t="shared" ref="H9:H11" si="2">IF($B9="N/A","N/A",IF(G9&gt;10,"No",IF(G9&lt;-10,"No","Yes")))</f>
        <v>N/A</v>
      </c>
      <c r="I9" s="12">
        <v>14.51</v>
      </c>
      <c r="J9" s="12">
        <v>16.28</v>
      </c>
      <c r="K9" s="36" t="s">
        <v>213</v>
      </c>
      <c r="L9" s="9" t="str">
        <f t="shared" ref="L9:L11" si="3">IF(J9="Div by 0", "N/A", IF(K9="N/A","N/A", IF(J9&gt;VALUE(MID(K9,1,2)), "No", IF(J9&lt;-1*VALUE(MID(K9,1,2)), "No", "Yes"))))</f>
        <v>N/A</v>
      </c>
    </row>
    <row r="10" spans="1:14" x14ac:dyDescent="0.2">
      <c r="A10" s="18" t="s">
        <v>425</v>
      </c>
      <c r="B10" s="36" t="s">
        <v>213</v>
      </c>
      <c r="C10" s="36">
        <v>11385</v>
      </c>
      <c r="D10" s="44" t="str">
        <f t="shared" si="0"/>
        <v>N/A</v>
      </c>
      <c r="E10" s="36">
        <v>12611</v>
      </c>
      <c r="F10" s="44" t="str">
        <f t="shared" si="1"/>
        <v>N/A</v>
      </c>
      <c r="G10" s="36">
        <v>14202</v>
      </c>
      <c r="H10" s="44" t="str">
        <f t="shared" si="2"/>
        <v>N/A</v>
      </c>
      <c r="I10" s="12">
        <v>10.77</v>
      </c>
      <c r="J10" s="12">
        <v>12.62</v>
      </c>
      <c r="K10" s="36" t="s">
        <v>213</v>
      </c>
      <c r="L10" s="9" t="str">
        <f t="shared" si="3"/>
        <v>N/A</v>
      </c>
    </row>
    <row r="11" spans="1:14" x14ac:dyDescent="0.2">
      <c r="A11" s="18" t="s">
        <v>169</v>
      </c>
      <c r="B11" s="36" t="s">
        <v>213</v>
      </c>
      <c r="C11" s="8">
        <v>3.3417432919999999</v>
      </c>
      <c r="D11" s="44" t="str">
        <f t="shared" si="0"/>
        <v>N/A</v>
      </c>
      <c r="E11" s="8">
        <v>3.6500886141</v>
      </c>
      <c r="F11" s="44" t="str">
        <f t="shared" si="1"/>
        <v>N/A</v>
      </c>
      <c r="G11" s="8">
        <v>4.1715926677999997</v>
      </c>
      <c r="H11" s="44" t="str">
        <f t="shared" si="2"/>
        <v>N/A</v>
      </c>
      <c r="I11" s="12">
        <v>9.2270000000000003</v>
      </c>
      <c r="J11" s="12">
        <v>14.29</v>
      </c>
      <c r="K11" s="36" t="s">
        <v>213</v>
      </c>
      <c r="L11" s="9" t="str">
        <f t="shared" si="3"/>
        <v>N/A</v>
      </c>
    </row>
    <row r="12" spans="1:14" x14ac:dyDescent="0.2">
      <c r="A12" s="18" t="s">
        <v>144</v>
      </c>
      <c r="B12" s="36" t="s">
        <v>213</v>
      </c>
      <c r="C12" s="36">
        <v>194962.33332999999</v>
      </c>
      <c r="D12" s="44" t="str">
        <f>IF($B12="N/A","N/A",IF(C12&gt;10,"No",IF(C12&lt;-10,"No","Yes")))</f>
        <v>N/A</v>
      </c>
      <c r="E12" s="36">
        <v>209663</v>
      </c>
      <c r="F12" s="44" t="str">
        <f>IF($B12="N/A","N/A",IF(E12&gt;10,"No",IF(E12&lt;-10,"No","Yes")))</f>
        <v>N/A</v>
      </c>
      <c r="G12" s="36">
        <v>235925.5</v>
      </c>
      <c r="H12" s="44" t="str">
        <f>IF($B12="N/A","N/A",IF(G12&gt;10,"No",IF(G12&lt;-10,"No","Yes")))</f>
        <v>N/A</v>
      </c>
      <c r="I12" s="12">
        <v>7.54</v>
      </c>
      <c r="J12" s="12">
        <v>12.53</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66.687657099000006</v>
      </c>
      <c r="F13" s="62" t="str">
        <f>IF($B13="N/A","N/A",IF(E13&gt;=95,"Yes","No"))</f>
        <v>N/A</v>
      </c>
      <c r="G13" s="8">
        <v>67.539380145999999</v>
      </c>
      <c r="H13" s="44" t="str">
        <f>IF($B13="N/A","N/A",IF(G13&gt;=95,"Yes","No"))</f>
        <v>N/A</v>
      </c>
      <c r="I13" s="12" t="s">
        <v>213</v>
      </c>
      <c r="J13" s="12">
        <v>1.2769999999999999</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33.312309982999999</v>
      </c>
      <c r="F14" s="62" t="str">
        <f>IF($B14="N/A","N/A",IF(E14&gt;95,"Yes","No"))</f>
        <v>N/A</v>
      </c>
      <c r="G14" s="72">
        <v>32.460619854000001</v>
      </c>
      <c r="H14" s="44" t="str">
        <f>IF($B14="N/A","N/A",IF(G14&gt;95,"Yes","No"))</f>
        <v>N/A</v>
      </c>
      <c r="I14" s="74" t="s">
        <v>213</v>
      </c>
      <c r="J14" s="74">
        <v>-2.56</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3.2917599999999998E-5</v>
      </c>
      <c r="F15" s="73" t="str">
        <f t="shared" ref="F15:F21" si="6">IF($B15="N/A","N/A",IF(E15&gt;10,"No",IF(E15&lt;-10,"No","Yes")))</f>
        <v>N/A</v>
      </c>
      <c r="G15" s="72">
        <v>0</v>
      </c>
      <c r="H15" s="76" t="str">
        <f t="shared" ref="H15:H21" si="7">IF($B15="N/A","N/A",IF(G15&gt;10,"No",IF(G15&lt;-10,"No","Yes")))</f>
        <v>N/A</v>
      </c>
      <c r="I15" s="74" t="s">
        <v>213</v>
      </c>
      <c r="J15" s="74">
        <v>-100</v>
      </c>
      <c r="K15" s="75" t="s">
        <v>213</v>
      </c>
      <c r="L15" s="9" t="str">
        <f t="shared" si="4"/>
        <v>N/A</v>
      </c>
    </row>
    <row r="16" spans="1:14" s="55" customFormat="1" x14ac:dyDescent="0.2">
      <c r="A16" s="16" t="s">
        <v>367</v>
      </c>
      <c r="B16" s="71" t="s">
        <v>213</v>
      </c>
      <c r="C16" s="77" t="s">
        <v>213</v>
      </c>
      <c r="D16" s="78" t="str">
        <f t="shared" si="5"/>
        <v>N/A</v>
      </c>
      <c r="E16" s="77">
        <v>4047972</v>
      </c>
      <c r="F16" s="78" t="str">
        <f t="shared" si="6"/>
        <v>N/A</v>
      </c>
      <c r="G16" s="77">
        <v>4009527</v>
      </c>
      <c r="H16" s="76" t="str">
        <f t="shared" si="7"/>
        <v>N/A</v>
      </c>
      <c r="I16" s="74" t="s">
        <v>213</v>
      </c>
      <c r="J16" s="74">
        <v>-0.95</v>
      </c>
      <c r="K16" s="75" t="s">
        <v>213</v>
      </c>
      <c r="L16" s="9" t="str">
        <f t="shared" si="4"/>
        <v>N/A</v>
      </c>
    </row>
    <row r="17" spans="1:14" s="55" customFormat="1" x14ac:dyDescent="0.2">
      <c r="A17" s="17" t="s">
        <v>368</v>
      </c>
      <c r="B17" s="71" t="s">
        <v>213</v>
      </c>
      <c r="C17" s="72" t="s">
        <v>213</v>
      </c>
      <c r="D17" s="76" t="str">
        <f t="shared" si="5"/>
        <v>N/A</v>
      </c>
      <c r="E17" s="72">
        <v>33.312342901000001</v>
      </c>
      <c r="F17" s="76" t="str">
        <f t="shared" si="6"/>
        <v>N/A</v>
      </c>
      <c r="G17" s="72">
        <v>32.460619854000001</v>
      </c>
      <c r="H17" s="76" t="str">
        <f t="shared" si="7"/>
        <v>N/A</v>
      </c>
      <c r="I17" s="74" t="s">
        <v>213</v>
      </c>
      <c r="J17" s="74">
        <v>-2.56</v>
      </c>
      <c r="K17" s="75" t="s">
        <v>213</v>
      </c>
      <c r="L17" s="9" t="str">
        <f t="shared" si="4"/>
        <v>N/A</v>
      </c>
      <c r="M17" s="43"/>
      <c r="N17" s="43"/>
    </row>
    <row r="18" spans="1:14" x14ac:dyDescent="0.2">
      <c r="A18" s="16" t="s">
        <v>682</v>
      </c>
      <c r="B18" s="71" t="s">
        <v>213</v>
      </c>
      <c r="C18" s="72" t="s">
        <v>213</v>
      </c>
      <c r="D18" s="76" t="str">
        <f t="shared" si="5"/>
        <v>N/A</v>
      </c>
      <c r="E18" s="72">
        <v>26.328937058000001</v>
      </c>
      <c r="F18" s="76" t="str">
        <f t="shared" si="6"/>
        <v>N/A</v>
      </c>
      <c r="G18" s="72">
        <v>25.106502587000001</v>
      </c>
      <c r="H18" s="76" t="str">
        <f t="shared" si="7"/>
        <v>N/A</v>
      </c>
      <c r="I18" s="12" t="s">
        <v>213</v>
      </c>
      <c r="J18" s="12">
        <v>-4.6399999999999997</v>
      </c>
      <c r="K18" s="75" t="s">
        <v>213</v>
      </c>
      <c r="L18" s="9" t="str">
        <f t="shared" si="4"/>
        <v>N/A</v>
      </c>
    </row>
    <row r="19" spans="1:14" x14ac:dyDescent="0.2">
      <c r="A19" s="16" t="s">
        <v>683</v>
      </c>
      <c r="B19" s="71" t="s">
        <v>213</v>
      </c>
      <c r="C19" s="72" t="s">
        <v>213</v>
      </c>
      <c r="D19" s="76" t="str">
        <f t="shared" si="5"/>
        <v>N/A</v>
      </c>
      <c r="E19" s="72">
        <v>2.6738574278999998</v>
      </c>
      <c r="F19" s="76" t="str">
        <f t="shared" si="6"/>
        <v>N/A</v>
      </c>
      <c r="G19" s="72">
        <v>2.6155703653</v>
      </c>
      <c r="H19" s="76" t="str">
        <f t="shared" si="7"/>
        <v>N/A</v>
      </c>
      <c r="I19" s="12" t="s">
        <v>213</v>
      </c>
      <c r="J19" s="12">
        <v>-2.1800000000000002</v>
      </c>
      <c r="K19" s="75" t="s">
        <v>213</v>
      </c>
      <c r="L19" s="9" t="str">
        <f t="shared" si="4"/>
        <v>N/A</v>
      </c>
    </row>
    <row r="20" spans="1:14" ht="25.5" x14ac:dyDescent="0.2">
      <c r="A20" s="16" t="s">
        <v>684</v>
      </c>
      <c r="B20" s="71" t="s">
        <v>213</v>
      </c>
      <c r="C20" s="72" t="s">
        <v>213</v>
      </c>
      <c r="D20" s="76" t="str">
        <f t="shared" si="5"/>
        <v>N/A</v>
      </c>
      <c r="E20" s="72">
        <v>22.115963253</v>
      </c>
      <c r="F20" s="76" t="str">
        <f t="shared" si="6"/>
        <v>N/A</v>
      </c>
      <c r="G20" s="72">
        <v>21.548751262</v>
      </c>
      <c r="H20" s="76" t="str">
        <f t="shared" si="7"/>
        <v>N/A</v>
      </c>
      <c r="I20" s="12" t="s">
        <v>213</v>
      </c>
      <c r="J20" s="12">
        <v>-2.56</v>
      </c>
      <c r="K20" s="75" t="s">
        <v>213</v>
      </c>
      <c r="L20" s="9" t="str">
        <f t="shared" si="4"/>
        <v>N/A</v>
      </c>
    </row>
    <row r="21" spans="1:14" ht="25.5" x14ac:dyDescent="0.2">
      <c r="A21" s="16" t="s">
        <v>685</v>
      </c>
      <c r="B21" s="71" t="s">
        <v>213</v>
      </c>
      <c r="C21" s="72" t="s">
        <v>213</v>
      </c>
      <c r="D21" s="76" t="str">
        <f t="shared" si="5"/>
        <v>N/A</v>
      </c>
      <c r="E21" s="72">
        <v>67.358593389000006</v>
      </c>
      <c r="F21" s="76" t="str">
        <f t="shared" si="6"/>
        <v>N/A</v>
      </c>
      <c r="G21" s="72">
        <v>68.083591905000006</v>
      </c>
      <c r="H21" s="76" t="str">
        <f t="shared" si="7"/>
        <v>N/A</v>
      </c>
      <c r="I21" s="12" t="s">
        <v>213</v>
      </c>
      <c r="J21" s="12">
        <v>1.0760000000000001</v>
      </c>
      <c r="K21" s="75" t="s">
        <v>213</v>
      </c>
      <c r="L21" s="9" t="str">
        <f t="shared" si="4"/>
        <v>N/A</v>
      </c>
    </row>
    <row r="22" spans="1:14" x14ac:dyDescent="0.2">
      <c r="A22" s="2" t="s">
        <v>1727</v>
      </c>
      <c r="B22" s="48" t="s">
        <v>217</v>
      </c>
      <c r="C22" s="1">
        <v>0</v>
      </c>
      <c r="D22" s="44" t="str">
        <f>IF($B22="N/A","N/A",IF(C22&gt;0,"No",IF(C22&lt;0,"No","Yes")))</f>
        <v>Yes</v>
      </c>
      <c r="E22" s="1">
        <v>0</v>
      </c>
      <c r="F22" s="44" t="str">
        <f>IF($B22="N/A","N/A",IF(E22&gt;0,"No",IF(E22&lt;0,"No","Yes")))</f>
        <v>Yes</v>
      </c>
      <c r="G22" s="1">
        <v>0</v>
      </c>
      <c r="H22" s="44" t="str">
        <f>IF($B22="N/A","N/A",IF(G22&gt;0,"No",IF(G22&lt;0,"No","Yes")))</f>
        <v>Yes</v>
      </c>
      <c r="I22" s="12" t="s">
        <v>1747</v>
      </c>
      <c r="J22" s="12" t="s">
        <v>1747</v>
      </c>
      <c r="K22" s="45" t="s">
        <v>213</v>
      </c>
      <c r="L22" s="9" t="str">
        <f t="shared" si="4"/>
        <v>N/A</v>
      </c>
    </row>
    <row r="23" spans="1:14" x14ac:dyDescent="0.2">
      <c r="A23" s="6" t="s">
        <v>145</v>
      </c>
      <c r="B23" s="48" t="s">
        <v>279</v>
      </c>
      <c r="C23" s="8">
        <v>0</v>
      </c>
      <c r="D23" s="44" t="str">
        <f>IF($B23="N/A","N/A",IF(C23&gt;=10,"No",IF(C23&lt;0,"No","Yes")))</f>
        <v>Yes</v>
      </c>
      <c r="E23" s="8">
        <v>0</v>
      </c>
      <c r="F23" s="44" t="str">
        <f>IF($B23="N/A","N/A",IF(E23&gt;=10,"No",IF(E23&lt;0,"No","Yes")))</f>
        <v>Yes</v>
      </c>
      <c r="G23" s="8">
        <v>0</v>
      </c>
      <c r="H23" s="44" t="str">
        <f>IF($B23="N/A","N/A",IF(G23&gt;=10,"No",IF(G23&lt;0,"No","Yes")))</f>
        <v>Yes</v>
      </c>
      <c r="I23" s="12" t="s">
        <v>1747</v>
      </c>
      <c r="J23" s="12" t="s">
        <v>1747</v>
      </c>
      <c r="K23" s="45" t="s">
        <v>213</v>
      </c>
      <c r="L23" s="9" t="str">
        <f t="shared" si="4"/>
        <v>N/A</v>
      </c>
    </row>
    <row r="24" spans="1:14" x14ac:dyDescent="0.2">
      <c r="A24" s="2" t="s">
        <v>426</v>
      </c>
      <c r="B24" s="35" t="s">
        <v>213</v>
      </c>
      <c r="C24" s="13" t="s">
        <v>1747</v>
      </c>
      <c r="D24" s="76" t="str">
        <f t="shared" ref="D24:D27" si="8">IF($B24="N/A","N/A",IF(C24&gt;10,"No",IF(C24&lt;-10,"No","Yes")))</f>
        <v>N/A</v>
      </c>
      <c r="E24" s="13" t="s">
        <v>1747</v>
      </c>
      <c r="F24" s="44" t="str">
        <f t="shared" ref="F24:F27" si="9">IF($B24="N/A","N/A",IF(E24&gt;10,"No",IF(E24&lt;-10,"No","Yes")))</f>
        <v>N/A</v>
      </c>
      <c r="G24" s="13" t="s">
        <v>1747</v>
      </c>
      <c r="H24" s="44" t="str">
        <f t="shared" ref="H24:H27" si="10">IF($B24="N/A","N/A",IF(G24&gt;10,"No",IF(G24&lt;-10,"No","Yes")))</f>
        <v>N/A</v>
      </c>
      <c r="I24" s="12" t="s">
        <v>1747</v>
      </c>
      <c r="J24" s="12" t="s">
        <v>1747</v>
      </c>
      <c r="K24" s="45" t="s">
        <v>213</v>
      </c>
      <c r="L24" s="9" t="str">
        <f t="shared" si="4"/>
        <v>N/A</v>
      </c>
    </row>
    <row r="25" spans="1:14" x14ac:dyDescent="0.2">
      <c r="A25" s="2" t="s">
        <v>427</v>
      </c>
      <c r="B25" s="35" t="s">
        <v>213</v>
      </c>
      <c r="C25" s="13" t="s">
        <v>1747</v>
      </c>
      <c r="D25" s="76" t="str">
        <f t="shared" si="8"/>
        <v>N/A</v>
      </c>
      <c r="E25" s="13" t="s">
        <v>1747</v>
      </c>
      <c r="F25" s="44" t="str">
        <f t="shared" si="9"/>
        <v>N/A</v>
      </c>
      <c r="G25" s="13" t="s">
        <v>1747</v>
      </c>
      <c r="H25" s="44" t="str">
        <f t="shared" si="10"/>
        <v>N/A</v>
      </c>
      <c r="I25" s="12" t="s">
        <v>1747</v>
      </c>
      <c r="J25" s="12" t="s">
        <v>1747</v>
      </c>
      <c r="K25" s="45" t="s">
        <v>213</v>
      </c>
      <c r="L25" s="9" t="str">
        <f t="shared" si="4"/>
        <v>N/A</v>
      </c>
    </row>
    <row r="26" spans="1:14" x14ac:dyDescent="0.2">
      <c r="A26" s="2" t="s">
        <v>423</v>
      </c>
      <c r="B26" s="35" t="s">
        <v>213</v>
      </c>
      <c r="C26" s="13" t="s">
        <v>1747</v>
      </c>
      <c r="D26" s="76" t="str">
        <f t="shared" si="8"/>
        <v>N/A</v>
      </c>
      <c r="E26" s="13" t="s">
        <v>1747</v>
      </c>
      <c r="F26" s="44" t="str">
        <f t="shared" si="9"/>
        <v>N/A</v>
      </c>
      <c r="G26" s="13" t="s">
        <v>1747</v>
      </c>
      <c r="H26" s="44" t="str">
        <f t="shared" si="10"/>
        <v>N/A</v>
      </c>
      <c r="I26" s="12" t="s">
        <v>1747</v>
      </c>
      <c r="J26" s="12" t="s">
        <v>1747</v>
      </c>
      <c r="K26" s="45" t="s">
        <v>213</v>
      </c>
      <c r="L26" s="9" t="str">
        <f t="shared" si="4"/>
        <v>N/A</v>
      </c>
    </row>
    <row r="27" spans="1:14" x14ac:dyDescent="0.2">
      <c r="A27" s="2" t="s">
        <v>424</v>
      </c>
      <c r="B27" s="35" t="s">
        <v>213</v>
      </c>
      <c r="C27" s="13" t="s">
        <v>1747</v>
      </c>
      <c r="D27" s="76" t="str">
        <f t="shared" si="8"/>
        <v>N/A</v>
      </c>
      <c r="E27" s="13" t="s">
        <v>1747</v>
      </c>
      <c r="F27" s="44" t="str">
        <f t="shared" si="9"/>
        <v>N/A</v>
      </c>
      <c r="G27" s="13" t="s">
        <v>1747</v>
      </c>
      <c r="H27" s="44" t="str">
        <f t="shared" si="10"/>
        <v>N/A</v>
      </c>
      <c r="I27" s="12" t="s">
        <v>1747</v>
      </c>
      <c r="J27" s="12" t="s">
        <v>1747</v>
      </c>
      <c r="K27" s="45" t="s">
        <v>213</v>
      </c>
      <c r="L27" s="9" t="str">
        <f t="shared" si="4"/>
        <v>N/A</v>
      </c>
    </row>
    <row r="28" spans="1:14" x14ac:dyDescent="0.2">
      <c r="A28" s="2" t="s">
        <v>955</v>
      </c>
      <c r="B28" s="35" t="s">
        <v>213</v>
      </c>
      <c r="C28" s="72">
        <v>11.687607383</v>
      </c>
      <c r="D28" s="76" t="str">
        <f>IF($B28="N/A","N/A",IF(C28&gt;10,"No",IF(C28&lt;-10,"No","Yes")))</f>
        <v>N/A</v>
      </c>
      <c r="E28" s="72">
        <v>11.962415055999999</v>
      </c>
      <c r="F28" s="76" t="str">
        <f>IF($B28="N/A","N/A",IF(E28&gt;10,"No",IF(E28&lt;-10,"No","Yes")))</f>
        <v>N/A</v>
      </c>
      <c r="G28" s="72">
        <v>12.133980539</v>
      </c>
      <c r="H28" s="76" t="str">
        <f>IF($B28="N/A","N/A",IF(G28&gt;10,"No",IF(G28&lt;-10,"No","Yes")))</f>
        <v>N/A</v>
      </c>
      <c r="I28" s="12">
        <v>2.351</v>
      </c>
      <c r="J28" s="12">
        <v>1.4339999999999999</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100</v>
      </c>
      <c r="D30" s="44" t="str">
        <f>IF($B30="N/A","N/A",IF(C30&gt;=98,"Yes","No"))</f>
        <v>Yes</v>
      </c>
      <c r="E30" s="13">
        <v>100</v>
      </c>
      <c r="F30" s="44" t="str">
        <f>IF($B30="N/A","N/A",IF(E30&gt;=98,"Yes","No"))</f>
        <v>Yes</v>
      </c>
      <c r="G30" s="13">
        <v>100</v>
      </c>
      <c r="H30" s="44" t="str">
        <f>IF($B30="N/A","N/A",IF(G30&gt;=98,"Yes","No"))</f>
        <v>Yes</v>
      </c>
      <c r="I30" s="12">
        <v>0</v>
      </c>
      <c r="J30" s="12">
        <v>0</v>
      </c>
      <c r="K30" s="45" t="s">
        <v>740</v>
      </c>
      <c r="L30" s="9" t="str">
        <f t="shared" si="4"/>
        <v>Yes</v>
      </c>
    </row>
    <row r="31" spans="1:14" x14ac:dyDescent="0.2">
      <c r="A31" s="2" t="s">
        <v>18</v>
      </c>
      <c r="B31" s="48" t="s">
        <v>277</v>
      </c>
      <c r="C31" s="13">
        <v>99.964084143999997</v>
      </c>
      <c r="D31" s="44" t="str">
        <f>IF($B31="N/A","N/A",IF(C31&gt;=95,"Yes","No"))</f>
        <v>Yes</v>
      </c>
      <c r="E31" s="13">
        <v>99.977690121999998</v>
      </c>
      <c r="F31" s="44" t="str">
        <f>IF($B31="N/A","N/A",IF(E31&gt;=95,"Yes","No"))</f>
        <v>Yes</v>
      </c>
      <c r="G31" s="13">
        <v>99.975097095999999</v>
      </c>
      <c r="H31" s="44" t="str">
        <f>IF($B31="N/A","N/A",IF(G31&gt;=95,"Yes","No"))</f>
        <v>Yes</v>
      </c>
      <c r="I31" s="12">
        <v>1.3599999999999999E-2</v>
      </c>
      <c r="J31" s="12">
        <v>-3.0000000000000001E-3</v>
      </c>
      <c r="K31" s="45" t="s">
        <v>740</v>
      </c>
      <c r="L31" s="9" t="str">
        <f t="shared" si="4"/>
        <v>Yes</v>
      </c>
    </row>
    <row r="32" spans="1:14" x14ac:dyDescent="0.2">
      <c r="A32" s="2" t="s">
        <v>23</v>
      </c>
      <c r="B32" s="35" t="s">
        <v>213</v>
      </c>
      <c r="C32" s="13">
        <v>19.601403813000001</v>
      </c>
      <c r="D32" s="44" t="str">
        <f t="shared" ref="D32:D37" si="11">IF($B32="N/A","N/A",IF(C32&gt;10,"No",IF(C32&lt;-10,"No","Yes")))</f>
        <v>N/A</v>
      </c>
      <c r="E32" s="13">
        <v>19.522394147</v>
      </c>
      <c r="F32" s="44" t="str">
        <f t="shared" ref="F32:F37" si="12">IF($B32="N/A","N/A",IF(E32&gt;10,"No",IF(E32&lt;-10,"No","Yes")))</f>
        <v>N/A</v>
      </c>
      <c r="G32" s="13">
        <v>19.258008416999999</v>
      </c>
      <c r="H32" s="44" t="str">
        <f t="shared" ref="H32:H37" si="13">IF($B32="N/A","N/A",IF(G32&gt;10,"No",IF(G32&lt;-10,"No","Yes")))</f>
        <v>N/A</v>
      </c>
      <c r="I32" s="12">
        <v>-0.40300000000000002</v>
      </c>
      <c r="J32" s="12">
        <v>-1.35</v>
      </c>
      <c r="K32" s="45" t="s">
        <v>740</v>
      </c>
      <c r="L32" s="9" t="str">
        <f t="shared" si="4"/>
        <v>Yes</v>
      </c>
    </row>
    <row r="33" spans="1:12" x14ac:dyDescent="0.2">
      <c r="A33" s="2" t="s">
        <v>24</v>
      </c>
      <c r="B33" s="35" t="s">
        <v>213</v>
      </c>
      <c r="C33" s="13">
        <v>8.5472066393000006</v>
      </c>
      <c r="D33" s="44" t="str">
        <f t="shared" si="11"/>
        <v>N/A</v>
      </c>
      <c r="E33" s="13">
        <v>8.4454697533999994</v>
      </c>
      <c r="F33" s="44" t="str">
        <f t="shared" si="12"/>
        <v>N/A</v>
      </c>
      <c r="G33" s="13">
        <v>8.3509330857999995</v>
      </c>
      <c r="H33" s="44" t="str">
        <f t="shared" si="13"/>
        <v>N/A</v>
      </c>
      <c r="I33" s="12">
        <v>-1.19</v>
      </c>
      <c r="J33" s="12">
        <v>-1.1200000000000001</v>
      </c>
      <c r="K33" s="45" t="s">
        <v>740</v>
      </c>
      <c r="L33" s="9" t="str">
        <f t="shared" si="4"/>
        <v>Yes</v>
      </c>
    </row>
    <row r="34" spans="1:12" x14ac:dyDescent="0.2">
      <c r="A34" s="2" t="s">
        <v>25</v>
      </c>
      <c r="B34" s="35" t="s">
        <v>213</v>
      </c>
      <c r="C34" s="13">
        <v>0.4735859435</v>
      </c>
      <c r="D34" s="44" t="str">
        <f t="shared" si="11"/>
        <v>N/A</v>
      </c>
      <c r="E34" s="13">
        <v>0.46882838490000001</v>
      </c>
      <c r="F34" s="44" t="str">
        <f t="shared" si="12"/>
        <v>N/A</v>
      </c>
      <c r="G34" s="13">
        <v>0.46645989269999999</v>
      </c>
      <c r="H34" s="44" t="str">
        <f t="shared" si="13"/>
        <v>N/A</v>
      </c>
      <c r="I34" s="12">
        <v>-1</v>
      </c>
      <c r="J34" s="12">
        <v>-0.505</v>
      </c>
      <c r="K34" s="45" t="s">
        <v>740</v>
      </c>
      <c r="L34" s="9" t="str">
        <f t="shared" si="4"/>
        <v>Yes</v>
      </c>
    </row>
    <row r="35" spans="1:12" x14ac:dyDescent="0.2">
      <c r="A35" s="2" t="s">
        <v>26</v>
      </c>
      <c r="B35" s="48" t="s">
        <v>213</v>
      </c>
      <c r="C35" s="13">
        <v>4.8892710796000003</v>
      </c>
      <c r="D35" s="11" t="str">
        <f t="shared" si="11"/>
        <v>N/A</v>
      </c>
      <c r="E35" s="13">
        <v>4.8502794043000002</v>
      </c>
      <c r="F35" s="11" t="str">
        <f t="shared" si="12"/>
        <v>N/A</v>
      </c>
      <c r="G35" s="13">
        <v>4.9069893530000002</v>
      </c>
      <c r="H35" s="11" t="str">
        <f t="shared" si="13"/>
        <v>N/A</v>
      </c>
      <c r="I35" s="12">
        <v>-0.79700000000000004</v>
      </c>
      <c r="J35" s="12">
        <v>1.169</v>
      </c>
      <c r="K35" s="48" t="s">
        <v>213</v>
      </c>
      <c r="L35" s="9" t="str">
        <f t="shared" si="4"/>
        <v>N/A</v>
      </c>
    </row>
    <row r="36" spans="1:12" x14ac:dyDescent="0.2">
      <c r="A36" s="2" t="s">
        <v>60</v>
      </c>
      <c r="B36" s="48" t="s">
        <v>213</v>
      </c>
      <c r="C36" s="13">
        <v>3.6943168480000002</v>
      </c>
      <c r="D36" s="11" t="str">
        <f t="shared" si="11"/>
        <v>N/A</v>
      </c>
      <c r="E36" s="13">
        <v>3.6713204418999998</v>
      </c>
      <c r="F36" s="11" t="str">
        <f t="shared" si="12"/>
        <v>N/A</v>
      </c>
      <c r="G36" s="13">
        <v>3.6306669388000001</v>
      </c>
      <c r="H36" s="11" t="str">
        <f t="shared" si="13"/>
        <v>N/A</v>
      </c>
      <c r="I36" s="12">
        <v>-0.622</v>
      </c>
      <c r="J36" s="12">
        <v>-1.1100000000000001</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62.794215676999997</v>
      </c>
      <c r="D38" s="11" t="str">
        <f>IF($B38="N/A","N/A",IF(C38&gt;=5,"No",IF(C38&lt;0,"No","Yes")))</f>
        <v>No</v>
      </c>
      <c r="E38" s="13">
        <v>63.041707868000003</v>
      </c>
      <c r="F38" s="11" t="str">
        <f>IF($B38="N/A","N/A",IF(E38&gt;=5,"No",IF(E38&lt;0,"No","Yes")))</f>
        <v>No</v>
      </c>
      <c r="G38" s="13">
        <v>63.386942312999999</v>
      </c>
      <c r="H38" s="11" t="str">
        <f>IF($B38="N/A","N/A",IF(G38&gt;=5,"No",IF(G38&lt;0,"No","Yes")))</f>
        <v>No</v>
      </c>
      <c r="I38" s="12">
        <v>0.39410000000000001</v>
      </c>
      <c r="J38" s="12">
        <v>0.54759999999999998</v>
      </c>
      <c r="K38" s="45" t="s">
        <v>740</v>
      </c>
      <c r="L38" s="9" t="str">
        <f t="shared" si="4"/>
        <v>Yes</v>
      </c>
    </row>
    <row r="39" spans="1:12" x14ac:dyDescent="0.2">
      <c r="A39" s="2" t="s">
        <v>63</v>
      </c>
      <c r="B39" s="48" t="s">
        <v>213</v>
      </c>
      <c r="C39" s="13">
        <v>56.227181967999996</v>
      </c>
      <c r="D39" s="11" t="str">
        <f>IF($B39="N/A","N/A",IF(C39&gt;10,"No",IF(C39&lt;-10,"No","Yes")))</f>
        <v>N/A</v>
      </c>
      <c r="E39" s="13">
        <v>55.847525191999999</v>
      </c>
      <c r="F39" s="11" t="str">
        <f>IF($B39="N/A","N/A",IF(E39&gt;10,"No",IF(E39&lt;-10,"No","Yes")))</f>
        <v>N/A</v>
      </c>
      <c r="G39" s="13">
        <v>55.631274453000003</v>
      </c>
      <c r="H39" s="11" t="str">
        <f>IF($B39="N/A","N/A",IF(G39&gt;10,"No",IF(G39&lt;-10,"No","Yes")))</f>
        <v>N/A</v>
      </c>
      <c r="I39" s="12">
        <v>-0.67500000000000004</v>
      </c>
      <c r="J39" s="12">
        <v>-0.38700000000000001</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2.6561615732999999</v>
      </c>
      <c r="D41" s="44" t="str">
        <f>IF($B41="N/A","N/A",IF(C41&gt;8,"No",IF(C41&lt;2,"No","Yes")))</f>
        <v>Yes</v>
      </c>
      <c r="E41" s="8">
        <v>2.5700057802999998</v>
      </c>
      <c r="F41" s="44" t="str">
        <f>IF($B41="N/A","N/A",IF(E41&gt;8,"No",IF(E41&lt;2,"No","Yes")))</f>
        <v>Yes</v>
      </c>
      <c r="G41" s="8">
        <v>2.5018351319000001</v>
      </c>
      <c r="H41" s="44" t="str">
        <f>IF($B41="N/A","N/A",IF(G41&gt;8,"No",IF(G41&lt;2,"No","Yes")))</f>
        <v>Yes</v>
      </c>
      <c r="I41" s="12">
        <v>-3.24</v>
      </c>
      <c r="J41" s="12">
        <v>-2.65</v>
      </c>
      <c r="K41" s="45" t="s">
        <v>740</v>
      </c>
      <c r="L41" s="9" t="str">
        <f t="shared" si="4"/>
        <v>Yes</v>
      </c>
    </row>
    <row r="42" spans="1:12" x14ac:dyDescent="0.2">
      <c r="A42" s="3" t="s">
        <v>170</v>
      </c>
      <c r="B42" s="35" t="s">
        <v>213</v>
      </c>
      <c r="C42" s="8">
        <v>12.38968609</v>
      </c>
      <c r="D42" s="11" t="str">
        <f t="shared" ref="D42:D49" si="14">IF($B42="N/A","N/A",IF(C42&gt;10,"No",IF(C42&lt;-10,"No","Yes")))</f>
        <v>N/A</v>
      </c>
      <c r="E42" s="8">
        <v>12.062887687</v>
      </c>
      <c r="F42" s="11" t="str">
        <f t="shared" ref="F42:F49" si="15">IF($B42="N/A","N/A",IF(E42&gt;10,"No",IF(E42&lt;-10,"No","Yes")))</f>
        <v>N/A</v>
      </c>
      <c r="G42" s="8">
        <v>11.756461903</v>
      </c>
      <c r="H42" s="11" t="str">
        <f t="shared" ref="H42:H49" si="16">IF($B42="N/A","N/A",IF(G42&gt;10,"No",IF(G42&lt;-10,"No","Yes")))</f>
        <v>N/A</v>
      </c>
      <c r="I42" s="12">
        <v>-2.64</v>
      </c>
      <c r="J42" s="12">
        <v>-2.54</v>
      </c>
      <c r="K42" s="45" t="s">
        <v>740</v>
      </c>
      <c r="L42" s="9" t="str">
        <f>IF(J42="Div by 0", "N/A", IF(OR(J42="N/A",K42="N/A"),"N/A", IF(J42&gt;VALUE(MID(K42,1,2)), "No", IF(J42&lt;-1*VALUE(MID(K42,1,2)), "No", "Yes"))))</f>
        <v>Yes</v>
      </c>
    </row>
    <row r="43" spans="1:12" x14ac:dyDescent="0.2">
      <c r="A43" s="3" t="s">
        <v>171</v>
      </c>
      <c r="B43" s="35" t="s">
        <v>213</v>
      </c>
      <c r="C43" s="8">
        <v>24.442287175000001</v>
      </c>
      <c r="D43" s="11" t="str">
        <f t="shared" si="14"/>
        <v>N/A</v>
      </c>
      <c r="E43" s="8">
        <v>24.900893448000001</v>
      </c>
      <c r="F43" s="11" t="str">
        <f t="shared" si="15"/>
        <v>N/A</v>
      </c>
      <c r="G43" s="8">
        <v>25.023751266000001</v>
      </c>
      <c r="H43" s="11" t="str">
        <f t="shared" si="16"/>
        <v>N/A</v>
      </c>
      <c r="I43" s="12">
        <v>1.8759999999999999</v>
      </c>
      <c r="J43" s="12">
        <v>0.49340000000000001</v>
      </c>
      <c r="K43" s="45" t="s">
        <v>740</v>
      </c>
      <c r="L43" s="9" t="str">
        <f>IF(J43="Div by 0", "N/A", IF(OR(J43="N/A",K43="N/A"),"N/A", IF(J43&gt;VALUE(MID(K43,1,2)), "No", IF(J43&lt;-1*VALUE(MID(K43,1,2)), "No", "Yes"))))</f>
        <v>Yes</v>
      </c>
    </row>
    <row r="44" spans="1:12" x14ac:dyDescent="0.2">
      <c r="A44" s="3" t="s">
        <v>172</v>
      </c>
      <c r="B44" s="35" t="s">
        <v>213</v>
      </c>
      <c r="C44" s="8">
        <v>5.2377074600000002</v>
      </c>
      <c r="D44" s="11" t="str">
        <f t="shared" si="14"/>
        <v>N/A</v>
      </c>
      <c r="E44" s="8">
        <v>5.1014321773000004</v>
      </c>
      <c r="F44" s="11" t="str">
        <f t="shared" si="15"/>
        <v>N/A</v>
      </c>
      <c r="G44" s="8">
        <v>4.9811232586000003</v>
      </c>
      <c r="H44" s="11" t="str">
        <f t="shared" si="16"/>
        <v>N/A</v>
      </c>
      <c r="I44" s="12">
        <v>-2.6</v>
      </c>
      <c r="J44" s="12">
        <v>-2.36</v>
      </c>
      <c r="K44" s="45" t="s">
        <v>740</v>
      </c>
      <c r="L44" s="9" t="str">
        <f t="shared" ref="L44:L53" si="17">IF(J44="Div by 0", "N/A", IF(OR(J44="N/A",K44="N/A"),"N/A", IF(J44&gt;VALUE(MID(K44,1,2)), "No", IF(J44&lt;-1*VALUE(MID(K44,1,2)), "No", "Yes"))))</f>
        <v>Yes</v>
      </c>
    </row>
    <row r="45" spans="1:12" x14ac:dyDescent="0.2">
      <c r="A45" s="3" t="s">
        <v>173</v>
      </c>
      <c r="B45" s="35" t="s">
        <v>213</v>
      </c>
      <c r="C45" s="8">
        <v>36.474521289999998</v>
      </c>
      <c r="D45" s="11" t="str">
        <f t="shared" si="14"/>
        <v>N/A</v>
      </c>
      <c r="E45" s="8">
        <v>35.961474271999997</v>
      </c>
      <c r="F45" s="11" t="str">
        <f t="shared" si="15"/>
        <v>N/A</v>
      </c>
      <c r="G45" s="8">
        <v>35.847835807000003</v>
      </c>
      <c r="H45" s="11" t="str">
        <f t="shared" si="16"/>
        <v>N/A</v>
      </c>
      <c r="I45" s="12">
        <v>-1.41</v>
      </c>
      <c r="J45" s="12">
        <v>-0.316</v>
      </c>
      <c r="K45" s="45" t="s">
        <v>740</v>
      </c>
      <c r="L45" s="9" t="str">
        <f t="shared" si="17"/>
        <v>Yes</v>
      </c>
    </row>
    <row r="46" spans="1:12" x14ac:dyDescent="0.2">
      <c r="A46" s="3" t="s">
        <v>174</v>
      </c>
      <c r="B46" s="35" t="s">
        <v>213</v>
      </c>
      <c r="C46" s="8">
        <v>10.014930033000001</v>
      </c>
      <c r="D46" s="11" t="str">
        <f t="shared" si="14"/>
        <v>N/A</v>
      </c>
      <c r="E46" s="8">
        <v>10.473784124</v>
      </c>
      <c r="F46" s="11" t="str">
        <f t="shared" si="15"/>
        <v>N/A</v>
      </c>
      <c r="G46" s="8">
        <v>10.797011942999999</v>
      </c>
      <c r="H46" s="11" t="str">
        <f t="shared" si="16"/>
        <v>N/A</v>
      </c>
      <c r="I46" s="12">
        <v>4.5819999999999999</v>
      </c>
      <c r="J46" s="12">
        <v>3.0859999999999999</v>
      </c>
      <c r="K46" s="45" t="s">
        <v>740</v>
      </c>
      <c r="L46" s="9" t="str">
        <f t="shared" si="17"/>
        <v>Yes</v>
      </c>
    </row>
    <row r="47" spans="1:12" x14ac:dyDescent="0.2">
      <c r="A47" s="3" t="s">
        <v>175</v>
      </c>
      <c r="B47" s="35" t="s">
        <v>213</v>
      </c>
      <c r="C47" s="8">
        <v>4.2211775470999999</v>
      </c>
      <c r="D47" s="11" t="str">
        <f t="shared" si="14"/>
        <v>N/A</v>
      </c>
      <c r="E47" s="8">
        <v>4.3315479945000002</v>
      </c>
      <c r="F47" s="11" t="str">
        <f t="shared" si="15"/>
        <v>N/A</v>
      </c>
      <c r="G47" s="8">
        <v>4.4492244274999999</v>
      </c>
      <c r="H47" s="11" t="str">
        <f t="shared" si="16"/>
        <v>N/A</v>
      </c>
      <c r="I47" s="12">
        <v>2.6150000000000002</v>
      </c>
      <c r="J47" s="12">
        <v>2.7170000000000001</v>
      </c>
      <c r="K47" s="45" t="s">
        <v>740</v>
      </c>
      <c r="L47" s="9" t="str">
        <f t="shared" si="17"/>
        <v>Yes</v>
      </c>
    </row>
    <row r="48" spans="1:12" x14ac:dyDescent="0.2">
      <c r="A48" s="3" t="s">
        <v>176</v>
      </c>
      <c r="B48" s="35" t="s">
        <v>213</v>
      </c>
      <c r="C48" s="8">
        <v>3.1063810935</v>
      </c>
      <c r="D48" s="11" t="str">
        <f t="shared" si="14"/>
        <v>N/A</v>
      </c>
      <c r="E48" s="8">
        <v>3.1137545377000002</v>
      </c>
      <c r="F48" s="11" t="str">
        <f t="shared" si="15"/>
        <v>N/A</v>
      </c>
      <c r="G48" s="8">
        <v>3.1351509593000002</v>
      </c>
      <c r="H48" s="11" t="str">
        <f t="shared" si="16"/>
        <v>N/A</v>
      </c>
      <c r="I48" s="12">
        <v>0.2374</v>
      </c>
      <c r="J48" s="12">
        <v>0.68720000000000003</v>
      </c>
      <c r="K48" s="45" t="s">
        <v>740</v>
      </c>
      <c r="L48" s="9" t="str">
        <f t="shared" si="17"/>
        <v>Yes</v>
      </c>
    </row>
    <row r="49" spans="1:12" x14ac:dyDescent="0.2">
      <c r="A49" s="3" t="s">
        <v>957</v>
      </c>
      <c r="B49" s="35" t="s">
        <v>213</v>
      </c>
      <c r="C49" s="8">
        <v>1.4571391189</v>
      </c>
      <c r="D49" s="11" t="str">
        <f t="shared" si="14"/>
        <v>N/A</v>
      </c>
      <c r="E49" s="8">
        <v>1.4841788319</v>
      </c>
      <c r="F49" s="11" t="str">
        <f t="shared" si="15"/>
        <v>N/A</v>
      </c>
      <c r="G49" s="8">
        <v>1.5075729197000001</v>
      </c>
      <c r="H49" s="11" t="str">
        <f t="shared" si="16"/>
        <v>N/A</v>
      </c>
      <c r="I49" s="12">
        <v>1.8560000000000001</v>
      </c>
      <c r="J49" s="12">
        <v>1.5760000000000001</v>
      </c>
      <c r="K49" s="45" t="s">
        <v>740</v>
      </c>
      <c r="L49" s="9" t="str">
        <f t="shared" si="17"/>
        <v>Yes</v>
      </c>
    </row>
    <row r="50" spans="1:12" x14ac:dyDescent="0.2">
      <c r="A50" s="2" t="s">
        <v>208</v>
      </c>
      <c r="B50" s="35" t="s">
        <v>213</v>
      </c>
      <c r="C50" s="36">
        <v>4579935</v>
      </c>
      <c r="D50" s="9" t="str">
        <f t="shared" ref="D50:D53" si="18">IF($B50="N/A","N/A",IF(C50&lt;0,"No","Yes"))</f>
        <v>N/A</v>
      </c>
      <c r="E50" s="36">
        <v>4801700</v>
      </c>
      <c r="F50" s="9" t="str">
        <f t="shared" ref="F50:F53" si="19">IF($B50="N/A","N/A",IF(E50&lt;0,"No","Yes"))</f>
        <v>N/A</v>
      </c>
      <c r="G50" s="36">
        <v>4848734</v>
      </c>
      <c r="H50" s="9" t="str">
        <f t="shared" ref="H50:H53" si="20">IF($B50="N/A","N/A",IF(G50&lt;0,"No","Yes"))</f>
        <v>N/A</v>
      </c>
      <c r="I50" s="12">
        <v>4.8419999999999996</v>
      </c>
      <c r="J50" s="12">
        <v>0.97950000000000004</v>
      </c>
      <c r="K50" s="45" t="s">
        <v>740</v>
      </c>
      <c r="L50" s="9" t="str">
        <f t="shared" si="17"/>
        <v>Yes</v>
      </c>
    </row>
    <row r="51" spans="1:12" x14ac:dyDescent="0.2">
      <c r="A51" s="2" t="s">
        <v>209</v>
      </c>
      <c r="B51" s="35" t="s">
        <v>213</v>
      </c>
      <c r="C51" s="36">
        <v>607347</v>
      </c>
      <c r="D51" s="9" t="str">
        <f t="shared" si="18"/>
        <v>N/A</v>
      </c>
      <c r="E51" s="36">
        <v>619525</v>
      </c>
      <c r="F51" s="9" t="str">
        <f t="shared" si="19"/>
        <v>N/A</v>
      </c>
      <c r="G51" s="36">
        <v>614853</v>
      </c>
      <c r="H51" s="9" t="str">
        <f t="shared" si="20"/>
        <v>N/A</v>
      </c>
      <c r="I51" s="12">
        <v>2.0049999999999999</v>
      </c>
      <c r="J51" s="12">
        <v>-0.754</v>
      </c>
      <c r="K51" s="45" t="s">
        <v>740</v>
      </c>
      <c r="L51" s="9" t="str">
        <f t="shared" si="17"/>
        <v>Yes</v>
      </c>
    </row>
    <row r="52" spans="1:12" x14ac:dyDescent="0.2">
      <c r="A52" s="2" t="s">
        <v>210</v>
      </c>
      <c r="B52" s="35" t="s">
        <v>213</v>
      </c>
      <c r="C52" s="36">
        <v>5356161</v>
      </c>
      <c r="D52" s="9" t="str">
        <f t="shared" si="18"/>
        <v>N/A</v>
      </c>
      <c r="E52" s="36">
        <v>5603881</v>
      </c>
      <c r="F52" s="9" t="str">
        <f t="shared" si="19"/>
        <v>N/A</v>
      </c>
      <c r="G52" s="36">
        <v>5721724</v>
      </c>
      <c r="H52" s="9" t="str">
        <f t="shared" si="20"/>
        <v>N/A</v>
      </c>
      <c r="I52" s="12">
        <v>4.625</v>
      </c>
      <c r="J52" s="12">
        <v>2.1030000000000002</v>
      </c>
      <c r="K52" s="45" t="s">
        <v>740</v>
      </c>
      <c r="L52" s="9" t="str">
        <f t="shared" si="17"/>
        <v>Yes</v>
      </c>
    </row>
    <row r="53" spans="1:12" x14ac:dyDescent="0.2">
      <c r="A53" s="2" t="s">
        <v>958</v>
      </c>
      <c r="B53" s="35" t="s">
        <v>213</v>
      </c>
      <c r="C53" s="36">
        <v>917221</v>
      </c>
      <c r="D53" s="9" t="str">
        <f t="shared" si="18"/>
        <v>N/A</v>
      </c>
      <c r="E53" s="36">
        <v>980131</v>
      </c>
      <c r="F53" s="9" t="str">
        <f t="shared" si="19"/>
        <v>N/A</v>
      </c>
      <c r="G53" s="36">
        <v>1017375</v>
      </c>
      <c r="H53" s="9" t="str">
        <f t="shared" si="20"/>
        <v>N/A</v>
      </c>
      <c r="I53" s="12">
        <v>6.859</v>
      </c>
      <c r="J53" s="12">
        <v>3.8</v>
      </c>
      <c r="K53" s="45" t="s">
        <v>740</v>
      </c>
      <c r="L53" s="9" t="str">
        <f t="shared" si="17"/>
        <v>Yes</v>
      </c>
    </row>
    <row r="54" spans="1:12" x14ac:dyDescent="0.2">
      <c r="A54" s="2" t="s">
        <v>959</v>
      </c>
      <c r="B54" s="35" t="s">
        <v>213</v>
      </c>
      <c r="C54" s="8">
        <v>99.999991381000001</v>
      </c>
      <c r="D54" s="44" t="str">
        <f>IF($B54="N/A","N/A",IF(C54&gt;10,"No",IF(C54&lt;-10,"No","Yes")))</f>
        <v>N/A</v>
      </c>
      <c r="E54" s="8">
        <v>99.999967081999998</v>
      </c>
      <c r="F54" s="44" t="str">
        <f>IF($B54="N/A","N/A",IF(E54&gt;10,"No",IF(E54&lt;-10,"No","Yes")))</f>
        <v>N/A</v>
      </c>
      <c r="G54" s="8">
        <v>99.999967616999996</v>
      </c>
      <c r="H54" s="44" t="str">
        <f>IF($B54="N/A","N/A",IF(G54&gt;10,"No",IF(G54&lt;-10,"No","Yes")))</f>
        <v>N/A</v>
      </c>
      <c r="I54" s="12">
        <v>0</v>
      </c>
      <c r="J54" s="12">
        <v>0</v>
      </c>
      <c r="K54" s="35" t="s">
        <v>213</v>
      </c>
      <c r="L54" s="9" t="str">
        <f t="shared" si="4"/>
        <v>N/A</v>
      </c>
    </row>
    <row r="55" spans="1:12" x14ac:dyDescent="0.2">
      <c r="A55" s="2" t="s">
        <v>960</v>
      </c>
      <c r="B55" s="35" t="s">
        <v>213</v>
      </c>
      <c r="C55" s="8">
        <v>100</v>
      </c>
      <c r="D55" s="44" t="str">
        <f>IF($B55="N/A","N/A",IF(C55&gt;10,"No",IF(C55&lt;-10,"No","Yes")))</f>
        <v>N/A</v>
      </c>
      <c r="E55" s="8">
        <v>99.999983541000006</v>
      </c>
      <c r="F55" s="44" t="str">
        <f>IF($B55="N/A","N/A",IF(E55&gt;10,"No",IF(E55&lt;-10,"No","Yes")))</f>
        <v>N/A</v>
      </c>
      <c r="G55" s="8">
        <v>99.999983807999996</v>
      </c>
      <c r="H55" s="44" t="str">
        <f>IF($B55="N/A","N/A",IF(G55&gt;10,"No",IF(G55&lt;-10,"No","Yes")))</f>
        <v>N/A</v>
      </c>
      <c r="I55" s="12">
        <v>0</v>
      </c>
      <c r="J55" s="12">
        <v>0</v>
      </c>
      <c r="K55" s="35" t="s">
        <v>213</v>
      </c>
      <c r="L55" s="9" t="str">
        <f t="shared" si="4"/>
        <v>N/A</v>
      </c>
    </row>
    <row r="56" spans="1:12" x14ac:dyDescent="0.2">
      <c r="A56" s="2" t="s">
        <v>177</v>
      </c>
      <c r="B56" s="35" t="s">
        <v>213</v>
      </c>
      <c r="C56" s="8">
        <v>62.313277626999998</v>
      </c>
      <c r="D56" s="44" t="str">
        <f t="shared" ref="D56:D57" si="21">IF($B56="N/A","N/A",IF(C56&gt;10,"No",IF(C56&lt;-10,"No","Yes")))</f>
        <v>N/A</v>
      </c>
      <c r="E56" s="8">
        <v>61.843780160999998</v>
      </c>
      <c r="F56" s="44" t="str">
        <f t="shared" ref="F56:F57" si="22">IF($B56="N/A","N/A",IF(E56&gt;10,"No",IF(E56&lt;-10,"No","Yes")))</f>
        <v>N/A</v>
      </c>
      <c r="G56" s="8">
        <v>61.615103918999999</v>
      </c>
      <c r="H56" s="44" t="str">
        <f t="shared" ref="H56:H57" si="23">IF($B56="N/A","N/A",IF(G56&gt;10,"No",IF(G56&lt;-10,"No","Yes")))</f>
        <v>N/A</v>
      </c>
      <c r="I56" s="12">
        <v>-0.753</v>
      </c>
      <c r="J56" s="12">
        <v>-0.37</v>
      </c>
      <c r="K56" s="45" t="s">
        <v>740</v>
      </c>
      <c r="L56" s="9" t="str">
        <f>IF(J56="Div by 0", "N/A", IF(OR(J56="N/A",K56="N/A"),"N/A", IF(J56&gt;VALUE(MID(K56,1,2)), "No", IF(J56&lt;-1*VALUE(MID(K56,1,2)), "No", "Yes"))))</f>
        <v>Yes</v>
      </c>
    </row>
    <row r="57" spans="1:12" x14ac:dyDescent="0.2">
      <c r="A57" s="6" t="s">
        <v>178</v>
      </c>
      <c r="B57" s="35" t="s">
        <v>213</v>
      </c>
      <c r="C57" s="8">
        <v>37.686722373000002</v>
      </c>
      <c r="D57" s="44" t="str">
        <f t="shared" si="21"/>
        <v>N/A</v>
      </c>
      <c r="E57" s="8">
        <v>38.156203380999997</v>
      </c>
      <c r="F57" s="44" t="str">
        <f t="shared" si="22"/>
        <v>N/A</v>
      </c>
      <c r="G57" s="8">
        <v>38.384879888999997</v>
      </c>
      <c r="H57" s="44" t="str">
        <f t="shared" si="23"/>
        <v>N/A</v>
      </c>
      <c r="I57" s="12">
        <v>1.246</v>
      </c>
      <c r="J57" s="12">
        <v>0.59930000000000005</v>
      </c>
      <c r="K57" s="45" t="s">
        <v>740</v>
      </c>
      <c r="L57" s="9" t="str">
        <f>IF(J57="Div by 0", "N/A", IF(OR(J57="N/A",K57="N/A"),"N/A", IF(J57&gt;VALUE(MID(K57,1,2)), "No", IF(J57&lt;-1*VALUE(MID(K57,1,2)), "No", "Yes"))))</f>
        <v>Yes</v>
      </c>
    </row>
    <row r="58" spans="1:12" x14ac:dyDescent="0.2">
      <c r="A58" s="7" t="s">
        <v>686</v>
      </c>
      <c r="B58" s="35" t="s">
        <v>282</v>
      </c>
      <c r="C58" s="8">
        <v>53.658866424000003</v>
      </c>
      <c r="D58" s="44" t="str">
        <f>IF($B58="N/A","N/A",IF(C58&gt;70,"No",IF(C58&lt;40,"No","Yes")))</f>
        <v>Yes</v>
      </c>
      <c r="E58" s="8">
        <v>52.199222356</v>
      </c>
      <c r="F58" s="44" t="str">
        <f>IF($B58="N/A","N/A",IF(E58&gt;70,"No",IF(E58&lt;40,"No","Yes")))</f>
        <v>Yes</v>
      </c>
      <c r="G58" s="8">
        <v>54.643845157000001</v>
      </c>
      <c r="H58" s="44" t="str">
        <f>IF($B58="N/A","N/A",IF(G58&gt;70,"No",IF(G58&lt;40,"No","Yes")))</f>
        <v>Yes</v>
      </c>
      <c r="I58" s="12">
        <v>-2.72</v>
      </c>
      <c r="J58" s="12">
        <v>4.6829999999999998</v>
      </c>
      <c r="K58" s="45" t="s">
        <v>740</v>
      </c>
      <c r="L58" s="9" t="str">
        <f t="shared" si="4"/>
        <v>Yes</v>
      </c>
    </row>
    <row r="59" spans="1:12" x14ac:dyDescent="0.2">
      <c r="A59" s="2" t="s">
        <v>687</v>
      </c>
      <c r="B59" s="35" t="s">
        <v>213</v>
      </c>
      <c r="C59" s="8">
        <v>78.584433673999996</v>
      </c>
      <c r="D59" s="44" t="str">
        <f>IF($B59="N/A","N/A",IF(C59&gt;10,"No",IF(C59&lt;-10,"No","Yes")))</f>
        <v>N/A</v>
      </c>
      <c r="E59" s="8">
        <v>74.907050150000003</v>
      </c>
      <c r="F59" s="44" t="str">
        <f>IF($B59="N/A","N/A",IF(E59&gt;10,"No",IF(E59&lt;-10,"No","Yes")))</f>
        <v>N/A</v>
      </c>
      <c r="G59" s="8">
        <v>78.013075350999998</v>
      </c>
      <c r="H59" s="44" t="str">
        <f>IF($B59="N/A","N/A",IF(G59&gt;10,"No",IF(G59&lt;-10,"No","Yes")))</f>
        <v>N/A</v>
      </c>
      <c r="I59" s="12">
        <v>-4.68</v>
      </c>
      <c r="J59" s="12">
        <v>4.1470000000000002</v>
      </c>
      <c r="K59" s="35" t="s">
        <v>213</v>
      </c>
      <c r="L59" s="9" t="str">
        <f t="shared" si="4"/>
        <v>N/A</v>
      </c>
    </row>
    <row r="60" spans="1:12" x14ac:dyDescent="0.2">
      <c r="A60" s="2" t="s">
        <v>688</v>
      </c>
      <c r="B60" s="35" t="s">
        <v>213</v>
      </c>
      <c r="C60" s="8">
        <v>86.533649561000004</v>
      </c>
      <c r="D60" s="44" t="str">
        <f t="shared" ref="D60:D66" si="24">IF($B60="N/A","N/A",IF(C60&gt;10,"No",IF(C60&lt;-10,"No","Yes")))</f>
        <v>N/A</v>
      </c>
      <c r="E60" s="8">
        <v>83.330885234999997</v>
      </c>
      <c r="F60" s="44" t="str">
        <f t="shared" ref="F60:F66" si="25">IF($B60="N/A","N/A",IF(E60&gt;10,"No",IF(E60&lt;-10,"No","Yes")))</f>
        <v>N/A</v>
      </c>
      <c r="G60" s="8">
        <v>86.003182111000001</v>
      </c>
      <c r="H60" s="44" t="str">
        <f t="shared" ref="H60:H66" si="26">IF($B60="N/A","N/A",IF(G60&gt;10,"No",IF(G60&lt;-10,"No","Yes")))</f>
        <v>N/A</v>
      </c>
      <c r="I60" s="12">
        <v>-3.7</v>
      </c>
      <c r="J60" s="12">
        <v>3.2069999999999999</v>
      </c>
      <c r="K60" s="35" t="s">
        <v>213</v>
      </c>
      <c r="L60" s="9" t="str">
        <f t="shared" si="4"/>
        <v>N/A</v>
      </c>
    </row>
    <row r="61" spans="1:12" x14ac:dyDescent="0.2">
      <c r="A61" s="2" t="s">
        <v>1748</v>
      </c>
      <c r="B61" s="35" t="s">
        <v>213</v>
      </c>
      <c r="C61" s="8">
        <v>59.843482391999999</v>
      </c>
      <c r="D61" s="44" t="str">
        <f t="shared" si="24"/>
        <v>N/A</v>
      </c>
      <c r="E61" s="8">
        <v>57.658977262000001</v>
      </c>
      <c r="F61" s="44" t="str">
        <f t="shared" si="25"/>
        <v>N/A</v>
      </c>
      <c r="G61" s="8">
        <v>61.952143458999998</v>
      </c>
      <c r="H61" s="44" t="str">
        <f t="shared" si="26"/>
        <v>N/A</v>
      </c>
      <c r="I61" s="12">
        <v>-3.65</v>
      </c>
      <c r="J61" s="12">
        <v>7.4459999999999997</v>
      </c>
      <c r="K61" s="35" t="s">
        <v>213</v>
      </c>
      <c r="L61" s="9" t="str">
        <f t="shared" si="4"/>
        <v>N/A</v>
      </c>
    </row>
    <row r="62" spans="1:12" x14ac:dyDescent="0.2">
      <c r="A62" s="2" t="s">
        <v>689</v>
      </c>
      <c r="B62" s="35" t="s">
        <v>213</v>
      </c>
      <c r="C62" s="8">
        <v>35.748829528000002</v>
      </c>
      <c r="D62" s="44" t="str">
        <f t="shared" si="24"/>
        <v>N/A</v>
      </c>
      <c r="E62" s="8">
        <v>36.024319808000001</v>
      </c>
      <c r="F62" s="44" t="str">
        <f t="shared" si="25"/>
        <v>N/A</v>
      </c>
      <c r="G62" s="8">
        <v>36.903446836999997</v>
      </c>
      <c r="H62" s="44" t="str">
        <f t="shared" si="26"/>
        <v>N/A</v>
      </c>
      <c r="I62" s="12">
        <v>0.77059999999999995</v>
      </c>
      <c r="J62" s="12">
        <v>2.44</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0</v>
      </c>
      <c r="D64" s="44" t="str">
        <f t="shared" si="24"/>
        <v>N/A</v>
      </c>
      <c r="E64" s="8">
        <v>0</v>
      </c>
      <c r="F64" s="44" t="str">
        <f t="shared" si="25"/>
        <v>N/A</v>
      </c>
      <c r="G64" s="8">
        <v>0</v>
      </c>
      <c r="H64" s="44" t="str">
        <f t="shared" si="26"/>
        <v>N/A</v>
      </c>
      <c r="I64" s="12" t="s">
        <v>1747</v>
      </c>
      <c r="J64" s="12" t="s">
        <v>1747</v>
      </c>
      <c r="K64" s="35" t="s">
        <v>213</v>
      </c>
      <c r="L64" s="9" t="str">
        <f t="shared" si="4"/>
        <v>N/A</v>
      </c>
    </row>
    <row r="65" spans="1:12" x14ac:dyDescent="0.2">
      <c r="A65" s="3" t="s">
        <v>147</v>
      </c>
      <c r="B65" s="35" t="s">
        <v>213</v>
      </c>
      <c r="C65" s="8">
        <v>0.63968492649999997</v>
      </c>
      <c r="D65" s="44" t="str">
        <f t="shared" si="24"/>
        <v>N/A</v>
      </c>
      <c r="E65" s="8">
        <v>0.63070049890000002</v>
      </c>
      <c r="F65" s="44" t="str">
        <f t="shared" si="25"/>
        <v>N/A</v>
      </c>
      <c r="G65" s="8">
        <v>0.64763742599999996</v>
      </c>
      <c r="H65" s="44" t="str">
        <f t="shared" si="26"/>
        <v>N/A</v>
      </c>
      <c r="I65" s="12">
        <v>-1.4</v>
      </c>
      <c r="J65" s="12">
        <v>2.6850000000000001</v>
      </c>
      <c r="K65" s="35" t="s">
        <v>213</v>
      </c>
      <c r="L65" s="9" t="str">
        <f t="shared" si="4"/>
        <v>N/A</v>
      </c>
    </row>
    <row r="66" spans="1:12" x14ac:dyDescent="0.2">
      <c r="A66" s="3" t="s">
        <v>148</v>
      </c>
      <c r="B66" s="35" t="s">
        <v>213</v>
      </c>
      <c r="C66" s="8">
        <v>0.66738676509999995</v>
      </c>
      <c r="D66" s="44" t="str">
        <f t="shared" si="24"/>
        <v>N/A</v>
      </c>
      <c r="E66" s="8">
        <v>0.65624452749999995</v>
      </c>
      <c r="F66" s="44" t="str">
        <f t="shared" si="25"/>
        <v>N/A</v>
      </c>
      <c r="G66" s="8">
        <v>0.67207886549999996</v>
      </c>
      <c r="H66" s="44" t="str">
        <f t="shared" si="26"/>
        <v>N/A</v>
      </c>
      <c r="I66" s="12">
        <v>-1.67</v>
      </c>
      <c r="J66" s="12">
        <v>2.4129999999999998</v>
      </c>
      <c r="K66" s="35" t="s">
        <v>213</v>
      </c>
      <c r="L66" s="9" t="str">
        <f t="shared" si="4"/>
        <v>N/A</v>
      </c>
    </row>
    <row r="67" spans="1:12" x14ac:dyDescent="0.2">
      <c r="A67" s="2" t="s">
        <v>961</v>
      </c>
      <c r="B67" s="48" t="s">
        <v>213</v>
      </c>
      <c r="C67" s="1">
        <v>74749</v>
      </c>
      <c r="D67" s="11" t="str">
        <f>IF($B67="N/A","N/A",IF(C67&gt;10,"No",IF(C67&lt;-10,"No","Yes")))</f>
        <v>N/A</v>
      </c>
      <c r="E67" s="1">
        <v>78762</v>
      </c>
      <c r="F67" s="11" t="str">
        <f>IF($B67="N/A","N/A",IF(E67&gt;10,"No",IF(E67&lt;-10,"No","Yes")))</f>
        <v>N/A</v>
      </c>
      <c r="G67" s="1">
        <v>82171</v>
      </c>
      <c r="H67" s="11" t="str">
        <f>IF($B67="N/A","N/A",IF(G67&gt;10,"No",IF(G67&lt;-10,"No","Yes")))</f>
        <v>N/A</v>
      </c>
      <c r="I67" s="12">
        <v>5.3689999999999998</v>
      </c>
      <c r="J67" s="12">
        <v>4.3280000000000003</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1747</v>
      </c>
      <c r="J68" s="12" t="s">
        <v>1747</v>
      </c>
      <c r="K68" s="35" t="s">
        <v>213</v>
      </c>
      <c r="L68" s="9" t="str">
        <f t="shared" si="4"/>
        <v>N/A</v>
      </c>
    </row>
    <row r="69" spans="1:12" x14ac:dyDescent="0.2">
      <c r="A69" s="3" t="s">
        <v>202</v>
      </c>
      <c r="B69" s="48" t="s">
        <v>217</v>
      </c>
      <c r="C69" s="1">
        <v>532</v>
      </c>
      <c r="D69" s="44" t="str">
        <f t="shared" si="27"/>
        <v>No</v>
      </c>
      <c r="E69" s="1">
        <v>2122</v>
      </c>
      <c r="F69" s="44" t="str">
        <f t="shared" si="28"/>
        <v>No</v>
      </c>
      <c r="G69" s="1">
        <v>2175</v>
      </c>
      <c r="H69" s="44" t="str">
        <f t="shared" si="29"/>
        <v>No</v>
      </c>
      <c r="I69" s="12">
        <v>298.89999999999998</v>
      </c>
      <c r="J69" s="12">
        <v>2.4980000000000002</v>
      </c>
      <c r="K69" s="35" t="s">
        <v>213</v>
      </c>
      <c r="L69" s="9" t="str">
        <f t="shared" si="4"/>
        <v>N/A</v>
      </c>
    </row>
    <row r="70" spans="1:12" x14ac:dyDescent="0.2">
      <c r="A70" s="3" t="s">
        <v>203</v>
      </c>
      <c r="B70" s="71" t="s">
        <v>213</v>
      </c>
      <c r="C70" s="13">
        <v>13.909774435999999</v>
      </c>
      <c r="D70" s="11" t="str">
        <f>IF($B70="N/A","N/A",IF(C70&gt;10,"No",IF(C70&lt;-10,"No","Yes")))</f>
        <v>N/A</v>
      </c>
      <c r="E70" s="13">
        <v>69.227144203999998</v>
      </c>
      <c r="F70" s="11" t="str">
        <f>IF($B70="N/A","N/A",IF(E70&gt;10,"No",IF(E70&lt;-10,"No","Yes")))</f>
        <v>N/A</v>
      </c>
      <c r="G70" s="13">
        <v>39.816091954000001</v>
      </c>
      <c r="H70" s="11" t="str">
        <f>IF($B70="N/A","N/A",IF(G70&gt;10,"No",IF(G70&lt;-10,"No","Yes")))</f>
        <v>N/A</v>
      </c>
      <c r="I70" s="12">
        <v>397.7</v>
      </c>
      <c r="J70" s="12">
        <v>-42.5</v>
      </c>
      <c r="K70" s="71" t="s">
        <v>213</v>
      </c>
      <c r="L70" s="9" t="str">
        <f t="shared" si="4"/>
        <v>N/A</v>
      </c>
    </row>
    <row r="71" spans="1:12" x14ac:dyDescent="0.2">
      <c r="A71" s="2" t="s">
        <v>65</v>
      </c>
      <c r="B71" s="48" t="s">
        <v>213</v>
      </c>
      <c r="C71" s="1">
        <v>1267266</v>
      </c>
      <c r="D71" s="11" t="str">
        <f>IF($B71="N/A","N/A",IF(C71&gt;10,"No",IF(C71&lt;-10,"No","Yes")))</f>
        <v>N/A</v>
      </c>
      <c r="E71" s="1">
        <v>1361903</v>
      </c>
      <c r="F71" s="11" t="str">
        <f>IF($B71="N/A","N/A",IF(E71&gt;10,"No",IF(E71&lt;-10,"No","Yes")))</f>
        <v>N/A</v>
      </c>
      <c r="G71" s="1">
        <v>1410607</v>
      </c>
      <c r="H71" s="11" t="str">
        <f>IF($B71="N/A","N/A",IF(G71&gt;10,"No",IF(G71&lt;-10,"No","Yes")))</f>
        <v>N/A</v>
      </c>
      <c r="I71" s="12">
        <v>7.468</v>
      </c>
      <c r="J71" s="12">
        <v>3.5760000000000001</v>
      </c>
      <c r="K71" s="48" t="s">
        <v>740</v>
      </c>
      <c r="L71" s="9" t="str">
        <f t="shared" ref="L71:L103" si="30">IF(J71="Div by 0", "N/A", IF(K71="N/A","N/A", IF(J71&gt;VALUE(MID(K71,1,2)), "No", IF(J71&lt;-1*VALUE(MID(K71,1,2)), "No", "Yes"))))</f>
        <v>Yes</v>
      </c>
    </row>
    <row r="72" spans="1:12" x14ac:dyDescent="0.2">
      <c r="A72" s="4" t="s">
        <v>66</v>
      </c>
      <c r="B72" s="48" t="s">
        <v>213</v>
      </c>
      <c r="C72" s="1">
        <v>1167642.03</v>
      </c>
      <c r="D72" s="11" t="str">
        <f>IF($B72="N/A","N/A",IF(C72&gt;10,"No",IF(C72&lt;-10,"No","Yes")))</f>
        <v>N/A</v>
      </c>
      <c r="E72" s="1">
        <v>1217725.06</v>
      </c>
      <c r="F72" s="11" t="str">
        <f>IF($B72="N/A","N/A",IF(E72&gt;10,"No",IF(E72&lt;-10,"No","Yes")))</f>
        <v>N/A</v>
      </c>
      <c r="G72" s="1">
        <v>1297010.77</v>
      </c>
      <c r="H72" s="11" t="str">
        <f>IF($B72="N/A","N/A",IF(G72&gt;10,"No",IF(G72&lt;-10,"No","Yes")))</f>
        <v>N/A</v>
      </c>
      <c r="I72" s="12">
        <v>4.2889999999999997</v>
      </c>
      <c r="J72" s="12">
        <v>6.5110000000000001</v>
      </c>
      <c r="K72" s="48" t="s">
        <v>741</v>
      </c>
      <c r="L72" s="9" t="str">
        <f t="shared" si="30"/>
        <v>Yes</v>
      </c>
    </row>
    <row r="73" spans="1:12" x14ac:dyDescent="0.2">
      <c r="A73" s="3" t="s">
        <v>67</v>
      </c>
      <c r="B73" s="35" t="s">
        <v>283</v>
      </c>
      <c r="C73" s="8">
        <v>87.329218385999994</v>
      </c>
      <c r="D73" s="44" t="str">
        <f>IF($B73="N/A","N/A",IF(C73&gt;=90,"Yes","No"))</f>
        <v>No</v>
      </c>
      <c r="E73" s="8">
        <v>87.766526092000007</v>
      </c>
      <c r="F73" s="44" t="str">
        <f>IF($B73="N/A","N/A",IF(E73&gt;=90,"Yes","No"))</f>
        <v>No</v>
      </c>
      <c r="G73" s="8">
        <v>87.91542561</v>
      </c>
      <c r="H73" s="44" t="str">
        <f>IF($B73="N/A","N/A",IF(G73&gt;=90,"Yes","No"))</f>
        <v>No</v>
      </c>
      <c r="I73" s="12">
        <v>0.50080000000000002</v>
      </c>
      <c r="J73" s="12">
        <v>0.16969999999999999</v>
      </c>
      <c r="K73" s="45" t="s">
        <v>740</v>
      </c>
      <c r="L73" s="9" t="str">
        <f t="shared" si="30"/>
        <v>Yes</v>
      </c>
    </row>
    <row r="74" spans="1:12" x14ac:dyDescent="0.2">
      <c r="A74" s="2" t="s">
        <v>962</v>
      </c>
      <c r="B74" s="35" t="s">
        <v>283</v>
      </c>
      <c r="C74" s="8">
        <v>85.614433997999996</v>
      </c>
      <c r="D74" s="44" t="str">
        <f>IF($B74="N/A","N/A",IF(C74&gt;=90,"Yes","No"))</f>
        <v>No</v>
      </c>
      <c r="E74" s="8">
        <v>86.146377768999997</v>
      </c>
      <c r="F74" s="44" t="str">
        <f>IF($B74="N/A","N/A",IF(E74&gt;=90,"Yes","No"))</f>
        <v>No</v>
      </c>
      <c r="G74" s="8">
        <v>86.399527972000001</v>
      </c>
      <c r="H74" s="44" t="str">
        <f>IF($B74="N/A","N/A",IF(G74&gt;=90,"Yes","No"))</f>
        <v>No</v>
      </c>
      <c r="I74" s="12">
        <v>0.62129999999999996</v>
      </c>
      <c r="J74" s="12">
        <v>0.29389999999999999</v>
      </c>
      <c r="K74" s="45" t="s">
        <v>740</v>
      </c>
      <c r="L74" s="9" t="str">
        <f t="shared" si="30"/>
        <v>Yes</v>
      </c>
    </row>
    <row r="75" spans="1:12" x14ac:dyDescent="0.2">
      <c r="A75" s="6" t="s">
        <v>963</v>
      </c>
      <c r="B75" s="48" t="s">
        <v>284</v>
      </c>
      <c r="C75" s="13">
        <v>43.924640713000002</v>
      </c>
      <c r="D75" s="44" t="str">
        <f>IF($B75="N/A","N/A",IF(C75&gt;55,"No",IF(C75&lt;30,"No","Yes")))</f>
        <v>Yes</v>
      </c>
      <c r="E75" s="13">
        <v>44.103002363999998</v>
      </c>
      <c r="F75" s="44" t="str">
        <f>IF($B75="N/A","N/A",IF(E75&gt;55,"No",IF(E75&lt;30,"No","Yes")))</f>
        <v>Yes</v>
      </c>
      <c r="G75" s="13">
        <v>44.522421241000004</v>
      </c>
      <c r="H75" s="44" t="str">
        <f>IF($B75="N/A","N/A",IF(G75&gt;55,"No",IF(G75&lt;30,"No","Yes")))</f>
        <v>Yes</v>
      </c>
      <c r="I75" s="12">
        <v>0.40610000000000002</v>
      </c>
      <c r="J75" s="12">
        <v>0.95099999999999996</v>
      </c>
      <c r="K75" s="48" t="s">
        <v>740</v>
      </c>
      <c r="L75" s="9" t="str">
        <f t="shared" si="30"/>
        <v>Yes</v>
      </c>
    </row>
    <row r="76" spans="1:12" ht="25.5" x14ac:dyDescent="0.2">
      <c r="A76" s="2" t="s">
        <v>964</v>
      </c>
      <c r="B76" s="48" t="s">
        <v>278</v>
      </c>
      <c r="C76" s="13">
        <v>1.4473677980999999</v>
      </c>
      <c r="D76" s="44" t="str">
        <f>IF($B76="N/A","N/A",IF(C76&gt;=5,"No",IF(C76&lt;0,"No","Yes")))</f>
        <v>Yes</v>
      </c>
      <c r="E76" s="13">
        <v>0.59446230749999995</v>
      </c>
      <c r="F76" s="44" t="str">
        <f>IF($B76="N/A","N/A",IF(E76&gt;=5,"No",IF(E76&lt;0,"No","Yes")))</f>
        <v>Yes</v>
      </c>
      <c r="G76" s="13">
        <v>0.68559138019999999</v>
      </c>
      <c r="H76" s="44" t="str">
        <f>IF($B76="N/A","N/A",IF(G76&gt;=5,"No",IF(G76&lt;0,"No","Yes")))</f>
        <v>Yes</v>
      </c>
      <c r="I76" s="12">
        <v>-58.9</v>
      </c>
      <c r="J76" s="12">
        <v>15.33</v>
      </c>
      <c r="K76" s="48" t="s">
        <v>213</v>
      </c>
      <c r="L76" s="9" t="str">
        <f t="shared" si="30"/>
        <v>N/A</v>
      </c>
    </row>
    <row r="77" spans="1:12" ht="25.5" x14ac:dyDescent="0.2">
      <c r="A77" s="2" t="s">
        <v>965</v>
      </c>
      <c r="B77" s="48" t="s">
        <v>213</v>
      </c>
      <c r="C77" s="13">
        <v>0.83976055540000005</v>
      </c>
      <c r="D77" s="48" t="s">
        <v>213</v>
      </c>
      <c r="E77" s="13">
        <v>0.83163044649999995</v>
      </c>
      <c r="F77" s="48" t="s">
        <v>213</v>
      </c>
      <c r="G77" s="13">
        <v>0.81461385060000002</v>
      </c>
      <c r="H77" s="48" t="s">
        <v>213</v>
      </c>
      <c r="I77" s="12">
        <v>-0.96799999999999997</v>
      </c>
      <c r="J77" s="12">
        <v>-2.0499999999999998</v>
      </c>
      <c r="K77" s="48" t="s">
        <v>213</v>
      </c>
      <c r="L77" s="9" t="str">
        <f t="shared" si="30"/>
        <v>N/A</v>
      </c>
    </row>
    <row r="78" spans="1:12" ht="25.5" x14ac:dyDescent="0.2">
      <c r="A78" s="2" t="s">
        <v>966</v>
      </c>
      <c r="B78" s="48" t="s">
        <v>213</v>
      </c>
      <c r="C78" s="13">
        <v>86.935339541999994</v>
      </c>
      <c r="D78" s="48" t="s">
        <v>213</v>
      </c>
      <c r="E78" s="13">
        <v>30.799330054999999</v>
      </c>
      <c r="F78" s="48" t="s">
        <v>213</v>
      </c>
      <c r="G78" s="13">
        <v>28.463562140000001</v>
      </c>
      <c r="H78" s="48" t="s">
        <v>213</v>
      </c>
      <c r="I78" s="12">
        <v>-64.599999999999994</v>
      </c>
      <c r="J78" s="12">
        <v>-7.58</v>
      </c>
      <c r="K78" s="48" t="s">
        <v>213</v>
      </c>
      <c r="L78" s="9" t="str">
        <f t="shared" si="30"/>
        <v>N/A</v>
      </c>
    </row>
    <row r="79" spans="1:12" ht="25.5" x14ac:dyDescent="0.2">
      <c r="A79" s="2" t="s">
        <v>967</v>
      </c>
      <c r="B79" s="48" t="s">
        <v>213</v>
      </c>
      <c r="C79" s="13">
        <v>0.41980136769999998</v>
      </c>
      <c r="D79" s="48" t="s">
        <v>213</v>
      </c>
      <c r="E79" s="13">
        <v>0.41236416980000001</v>
      </c>
      <c r="F79" s="48" t="s">
        <v>213</v>
      </c>
      <c r="G79" s="13">
        <v>0.4012457049</v>
      </c>
      <c r="H79" s="48" t="s">
        <v>213</v>
      </c>
      <c r="I79" s="12">
        <v>-1.77</v>
      </c>
      <c r="J79" s="12">
        <v>-2.7</v>
      </c>
      <c r="K79" s="48" t="s">
        <v>213</v>
      </c>
      <c r="L79" s="9" t="str">
        <f t="shared" si="30"/>
        <v>N/A</v>
      </c>
    </row>
    <row r="80" spans="1:12" ht="25.5" x14ac:dyDescent="0.2">
      <c r="A80" s="2" t="s">
        <v>968</v>
      </c>
      <c r="B80" s="48" t="s">
        <v>213</v>
      </c>
      <c r="C80" s="13">
        <v>0</v>
      </c>
      <c r="D80" s="48" t="s">
        <v>213</v>
      </c>
      <c r="E80" s="13">
        <v>6.8826487642999998</v>
      </c>
      <c r="F80" s="48" t="s">
        <v>213</v>
      </c>
      <c r="G80" s="13">
        <v>7.5294536324000001</v>
      </c>
      <c r="H80" s="48" t="s">
        <v>213</v>
      </c>
      <c r="I80" s="12" t="s">
        <v>1747</v>
      </c>
      <c r="J80" s="12">
        <v>9.3979999999999997</v>
      </c>
      <c r="K80" s="48" t="s">
        <v>213</v>
      </c>
      <c r="L80" s="9" t="str">
        <f t="shared" si="30"/>
        <v>N/A</v>
      </c>
    </row>
    <row r="81" spans="1:12" ht="25.5" x14ac:dyDescent="0.2">
      <c r="A81" s="2" t="s">
        <v>969</v>
      </c>
      <c r="B81" s="48" t="s">
        <v>213</v>
      </c>
      <c r="C81" s="13">
        <v>0</v>
      </c>
      <c r="D81" s="48" t="s">
        <v>213</v>
      </c>
      <c r="E81" s="13">
        <v>7.3426700000000006E-5</v>
      </c>
      <c r="F81" s="48" t="s">
        <v>213</v>
      </c>
      <c r="G81" s="13">
        <v>7.0891500000000004E-5</v>
      </c>
      <c r="H81" s="48" t="s">
        <v>213</v>
      </c>
      <c r="I81" s="12" t="s">
        <v>1747</v>
      </c>
      <c r="J81" s="12">
        <v>-3.45</v>
      </c>
      <c r="K81" s="48" t="s">
        <v>213</v>
      </c>
      <c r="L81" s="9" t="str">
        <f t="shared" si="30"/>
        <v>N/A</v>
      </c>
    </row>
    <row r="82" spans="1:12" x14ac:dyDescent="0.2">
      <c r="A82" s="2" t="s">
        <v>970</v>
      </c>
      <c r="B82" s="48" t="s">
        <v>213</v>
      </c>
      <c r="C82" s="13">
        <v>1.269346767</v>
      </c>
      <c r="D82" s="48" t="s">
        <v>213</v>
      </c>
      <c r="E82" s="13">
        <v>1.7145127076</v>
      </c>
      <c r="F82" s="48" t="s">
        <v>213</v>
      </c>
      <c r="G82" s="13">
        <v>1.9195282598000001</v>
      </c>
      <c r="H82" s="48" t="s">
        <v>213</v>
      </c>
      <c r="I82" s="12">
        <v>35.07</v>
      </c>
      <c r="J82" s="12">
        <v>11.96</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9.0883839699000006</v>
      </c>
      <c r="D84" s="48" t="s">
        <v>213</v>
      </c>
      <c r="E84" s="13">
        <v>58.764978122999999</v>
      </c>
      <c r="F84" s="48" t="s">
        <v>213</v>
      </c>
      <c r="G84" s="13">
        <v>60.185934140000001</v>
      </c>
      <c r="H84" s="48" t="s">
        <v>213</v>
      </c>
      <c r="I84" s="12">
        <v>546.6</v>
      </c>
      <c r="J84" s="12">
        <v>2.4180000000000001</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97.471091310000006</v>
      </c>
      <c r="D87" s="48" t="s">
        <v>213</v>
      </c>
      <c r="E87" s="13">
        <v>97.041419249</v>
      </c>
      <c r="F87" s="48" t="s">
        <v>213</v>
      </c>
      <c r="G87" s="13">
        <v>96.864541293000002</v>
      </c>
      <c r="H87" s="48" t="s">
        <v>213</v>
      </c>
      <c r="I87" s="12">
        <v>-0.441</v>
      </c>
      <c r="J87" s="12">
        <v>-0.182</v>
      </c>
      <c r="K87" s="48" t="s">
        <v>213</v>
      </c>
      <c r="L87" s="9" t="str">
        <f t="shared" si="30"/>
        <v>N/A</v>
      </c>
    </row>
    <row r="88" spans="1:12" x14ac:dyDescent="0.2">
      <c r="A88" s="2" t="s">
        <v>976</v>
      </c>
      <c r="B88" s="48" t="s">
        <v>213</v>
      </c>
      <c r="C88" s="13">
        <v>2.5289086900000002</v>
      </c>
      <c r="D88" s="48" t="s">
        <v>213</v>
      </c>
      <c r="E88" s="13">
        <v>2.9585807505999999</v>
      </c>
      <c r="F88" s="48" t="s">
        <v>213</v>
      </c>
      <c r="G88" s="13">
        <v>3.1354587068000002</v>
      </c>
      <c r="H88" s="48" t="s">
        <v>213</v>
      </c>
      <c r="I88" s="12">
        <v>16.989999999999998</v>
      </c>
      <c r="J88" s="12">
        <v>5.9779999999999998</v>
      </c>
      <c r="K88" s="48" t="s">
        <v>213</v>
      </c>
      <c r="L88" s="9" t="str">
        <f t="shared" si="30"/>
        <v>N/A</v>
      </c>
    </row>
    <row r="89" spans="1:12" x14ac:dyDescent="0.2">
      <c r="A89" s="6" t="s">
        <v>68</v>
      </c>
      <c r="B89" s="48" t="s">
        <v>213</v>
      </c>
      <c r="C89" s="1">
        <v>11689</v>
      </c>
      <c r="D89" s="11" t="str">
        <f>IF($B89="N/A","N/A",IF(C89&gt;10,"No",IF(C89&lt;-10,"No","Yes")))</f>
        <v>N/A</v>
      </c>
      <c r="E89" s="1">
        <v>12123</v>
      </c>
      <c r="F89" s="11" t="str">
        <f>IF($B89="N/A","N/A",IF(E89&gt;10,"No",IF(E89&lt;-10,"No","Yes")))</f>
        <v>N/A</v>
      </c>
      <c r="G89" s="1">
        <v>12031</v>
      </c>
      <c r="H89" s="11" t="str">
        <f>IF($B89="N/A","N/A",IF(G89&gt;10,"No",IF(G89&lt;-10,"No","Yes")))</f>
        <v>N/A</v>
      </c>
      <c r="I89" s="12">
        <v>3.7130000000000001</v>
      </c>
      <c r="J89" s="12">
        <v>-0.75900000000000001</v>
      </c>
      <c r="K89" s="48" t="s">
        <v>740</v>
      </c>
      <c r="L89" s="9" t="str">
        <f t="shared" si="30"/>
        <v>Yes</v>
      </c>
    </row>
    <row r="90" spans="1:12" x14ac:dyDescent="0.2">
      <c r="A90" s="2" t="s">
        <v>109</v>
      </c>
      <c r="B90" s="48" t="s">
        <v>213</v>
      </c>
      <c r="C90" s="13">
        <v>0.1197707246</v>
      </c>
      <c r="D90" s="44" t="str">
        <f>IF($B90="N/A","N/A",IF(C90&gt;10,"No",IF(C90&lt;-10,"No","Yes")))</f>
        <v>N/A</v>
      </c>
      <c r="E90" s="13">
        <v>9.0736616300000003E-2</v>
      </c>
      <c r="F90" s="44" t="str">
        <f>IF($B90="N/A","N/A",IF(E90&gt;10,"No",IF(E90&lt;-10,"No","Yes")))</f>
        <v>N/A</v>
      </c>
      <c r="G90" s="13">
        <v>0.1080541933</v>
      </c>
      <c r="H90" s="44" t="str">
        <f>IF($B90="N/A","N/A",IF(G90&gt;10,"No",IF(G90&lt;-10,"No","Yes")))</f>
        <v>N/A</v>
      </c>
      <c r="I90" s="12">
        <v>-24.2</v>
      </c>
      <c r="J90" s="12">
        <v>19.09</v>
      </c>
      <c r="K90" s="48" t="s">
        <v>740</v>
      </c>
      <c r="L90" s="9" t="str">
        <f t="shared" si="30"/>
        <v>No</v>
      </c>
    </row>
    <row r="91" spans="1:12" x14ac:dyDescent="0.2">
      <c r="A91" s="2" t="s">
        <v>110</v>
      </c>
      <c r="B91" s="48" t="s">
        <v>213</v>
      </c>
      <c r="C91" s="13">
        <v>1.6083497305000001</v>
      </c>
      <c r="D91" s="44" t="str">
        <f>IF($B91="N/A","N/A",IF(C91&gt;10,"No",IF(C91&lt;-10,"No","Yes")))</f>
        <v>N/A</v>
      </c>
      <c r="E91" s="13">
        <v>1.6167615277</v>
      </c>
      <c r="F91" s="44" t="str">
        <f>IF($B91="N/A","N/A",IF(E91&gt;10,"No",IF(E91&lt;-10,"No","Yes")))</f>
        <v>N/A</v>
      </c>
      <c r="G91" s="13">
        <v>1.4462638185000001</v>
      </c>
      <c r="H91" s="44" t="str">
        <f>IF($B91="N/A","N/A",IF(G91&gt;10,"No",IF(G91&lt;-10,"No","Yes")))</f>
        <v>N/A</v>
      </c>
      <c r="I91" s="12">
        <v>0.52300000000000002</v>
      </c>
      <c r="J91" s="12">
        <v>-10.5</v>
      </c>
      <c r="K91" s="48" t="s">
        <v>740</v>
      </c>
      <c r="L91" s="9" t="str">
        <f t="shared" si="30"/>
        <v>No</v>
      </c>
    </row>
    <row r="92" spans="1:12" x14ac:dyDescent="0.2">
      <c r="A92" s="4" t="s">
        <v>7</v>
      </c>
      <c r="B92" s="48" t="s">
        <v>213</v>
      </c>
      <c r="C92" s="13">
        <v>15.103380032</v>
      </c>
      <c r="D92" s="11" t="str">
        <f>IF($B92="N/A","N/A",IF(C92&gt;10,"No",IF(C92&lt;-10,"No","Yes")))</f>
        <v>N/A</v>
      </c>
      <c r="E92" s="13">
        <v>15.34749538</v>
      </c>
      <c r="F92" s="11" t="str">
        <f>IF($B92="N/A","N/A",IF(E92&gt;10,"No",IF(E92&lt;-10,"No","Yes")))</f>
        <v>N/A</v>
      </c>
      <c r="G92" s="13">
        <v>15.695087292</v>
      </c>
      <c r="H92" s="11" t="str">
        <f>IF($B92="N/A","N/A",IF(G92&gt;10,"No",IF(G92&lt;-10,"No","Yes")))</f>
        <v>N/A</v>
      </c>
      <c r="I92" s="12">
        <v>1.6160000000000001</v>
      </c>
      <c r="J92" s="12">
        <v>2.2650000000000001</v>
      </c>
      <c r="K92" s="48" t="s">
        <v>741</v>
      </c>
      <c r="L92" s="9" t="str">
        <f t="shared" si="30"/>
        <v>Yes</v>
      </c>
    </row>
    <row r="93" spans="1:12" x14ac:dyDescent="0.2">
      <c r="A93" s="4" t="s">
        <v>180</v>
      </c>
      <c r="B93" s="48" t="s">
        <v>213</v>
      </c>
      <c r="C93" s="13">
        <v>58.364936800999999</v>
      </c>
      <c r="D93" s="11" t="str">
        <f t="shared" ref="D93:D94" si="31">IF($B93="N/A","N/A",IF(C93&gt;10,"No",IF(C93&lt;-10,"No","Yes")))</f>
        <v>N/A</v>
      </c>
      <c r="E93" s="13">
        <v>57.948987555999999</v>
      </c>
      <c r="F93" s="11" t="str">
        <f t="shared" ref="F93:F94" si="32">IF($B93="N/A","N/A",IF(E93&gt;10,"No",IF(E93&lt;-10,"No","Yes")))</f>
        <v>N/A</v>
      </c>
      <c r="G93" s="13">
        <v>57.754782161000001</v>
      </c>
      <c r="H93" s="11" t="str">
        <f t="shared" ref="H93:H94" si="33">IF($B93="N/A","N/A",IF(G93&gt;10,"No",IF(G93&lt;-10,"No","Yes")))</f>
        <v>N/A</v>
      </c>
      <c r="I93" s="12">
        <v>-0.71299999999999997</v>
      </c>
      <c r="J93" s="12">
        <v>-0.33500000000000002</v>
      </c>
      <c r="K93" s="48" t="s">
        <v>740</v>
      </c>
      <c r="L93" s="9" t="str">
        <f>IF(J93="Div by 0", "N/A", IF(OR(J93="N/A",K93="N/A"),"N/A", IF(J93&gt;VALUE(MID(K93,1,2)), "No", IF(J93&lt;-1*VALUE(MID(K93,1,2)), "No", "Yes"))))</f>
        <v>Yes</v>
      </c>
    </row>
    <row r="94" spans="1:12" x14ac:dyDescent="0.2">
      <c r="A94" s="4" t="s">
        <v>181</v>
      </c>
      <c r="B94" s="48" t="s">
        <v>213</v>
      </c>
      <c r="C94" s="13">
        <v>41.635063199000001</v>
      </c>
      <c r="D94" s="11" t="str">
        <f t="shared" si="31"/>
        <v>N/A</v>
      </c>
      <c r="E94" s="13">
        <v>42.051012444000001</v>
      </c>
      <c r="F94" s="11" t="str">
        <f t="shared" si="32"/>
        <v>N/A</v>
      </c>
      <c r="G94" s="13">
        <v>42.245217838999999</v>
      </c>
      <c r="H94" s="11" t="str">
        <f t="shared" si="33"/>
        <v>N/A</v>
      </c>
      <c r="I94" s="12">
        <v>0.999</v>
      </c>
      <c r="J94" s="12">
        <v>0.46179999999999999</v>
      </c>
      <c r="K94" s="48" t="s">
        <v>740</v>
      </c>
      <c r="L94" s="9" t="str">
        <f>IF(J94="Div by 0", "N/A", IF(OR(J94="N/A",K94="N/A"),"N/A", IF(J94&gt;VALUE(MID(K94,1,2)), "No", IF(J94&lt;-1*VALUE(MID(K94,1,2)), "No", "Yes"))))</f>
        <v>Yes</v>
      </c>
    </row>
    <row r="95" spans="1:12" x14ac:dyDescent="0.2">
      <c r="A95" s="2" t="s">
        <v>8</v>
      </c>
      <c r="B95" s="48" t="s">
        <v>285</v>
      </c>
      <c r="C95" s="13">
        <v>4.6399098531999998</v>
      </c>
      <c r="D95" s="44" t="str">
        <f>IF($B95="N/A","N/A",IF(C95&gt;10,"No",IF(C95&lt;5,"No","Yes")))</f>
        <v>No</v>
      </c>
      <c r="E95" s="13">
        <v>4.4865897203999996</v>
      </c>
      <c r="F95" s="44" t="str">
        <f>IF($B95="N/A","N/A",IF(E95&gt;10,"No",IF(E95&lt;5,"No","Yes")))</f>
        <v>No</v>
      </c>
      <c r="G95" s="13">
        <v>4.5291140621999997</v>
      </c>
      <c r="H95" s="44" t="str">
        <f t="shared" ref="H95:H98" si="34">IF($B95="N/A","N/A",IF(G95&gt;10,"No",IF(G95&lt;5,"No","Yes")))</f>
        <v>No</v>
      </c>
      <c r="I95" s="12">
        <v>-3.3</v>
      </c>
      <c r="J95" s="12">
        <v>0.94779999999999998</v>
      </c>
      <c r="K95" s="48" t="s">
        <v>741</v>
      </c>
      <c r="L95" s="9" t="str">
        <f t="shared" si="30"/>
        <v>Yes</v>
      </c>
    </row>
    <row r="96" spans="1:12" x14ac:dyDescent="0.2">
      <c r="A96" s="2" t="s">
        <v>149</v>
      </c>
      <c r="B96" s="48" t="s">
        <v>285</v>
      </c>
      <c r="C96" s="13">
        <v>0</v>
      </c>
      <c r="D96" s="44" t="str">
        <f>IF($B96="N/A","N/A",IF(C96&gt;10,"No",IF(C96&lt;5,"No","Yes")))</f>
        <v>No</v>
      </c>
      <c r="E96" s="13">
        <v>0</v>
      </c>
      <c r="F96" s="44" t="str">
        <f t="shared" ref="F96:F98" si="35">IF($B96="N/A","N/A",IF(E96&gt;10,"No",IF(E96&lt;5,"No","Yes")))</f>
        <v>No</v>
      </c>
      <c r="G96" s="13">
        <v>0</v>
      </c>
      <c r="H96" s="44" t="str">
        <f t="shared" si="34"/>
        <v>No</v>
      </c>
      <c r="I96" s="12" t="s">
        <v>1747</v>
      </c>
      <c r="J96" s="12" t="s">
        <v>1747</v>
      </c>
      <c r="K96" s="48" t="s">
        <v>741</v>
      </c>
      <c r="L96" s="9" t="str">
        <f t="shared" si="30"/>
        <v>N/A</v>
      </c>
    </row>
    <row r="97" spans="1:12" x14ac:dyDescent="0.2">
      <c r="A97" s="2" t="s">
        <v>150</v>
      </c>
      <c r="B97" s="48" t="s">
        <v>285</v>
      </c>
      <c r="C97" s="13">
        <v>4.3979716965</v>
      </c>
      <c r="D97" s="44" t="str">
        <f>IF($B97="N/A","N/A",IF(C97&gt;10,"No",IF(C97&lt;5,"No","Yes")))</f>
        <v>No</v>
      </c>
      <c r="E97" s="13">
        <v>4.2675579685000002</v>
      </c>
      <c r="F97" s="44" t="str">
        <f t="shared" si="35"/>
        <v>No</v>
      </c>
      <c r="G97" s="13">
        <v>4.3225363265999999</v>
      </c>
      <c r="H97" s="44" t="str">
        <f t="shared" si="34"/>
        <v>No</v>
      </c>
      <c r="I97" s="12">
        <v>-2.97</v>
      </c>
      <c r="J97" s="12">
        <v>1.288</v>
      </c>
      <c r="K97" s="48" t="s">
        <v>741</v>
      </c>
      <c r="L97" s="9" t="str">
        <f t="shared" si="30"/>
        <v>Yes</v>
      </c>
    </row>
    <row r="98" spans="1:12" x14ac:dyDescent="0.2">
      <c r="A98" s="2" t="s">
        <v>151</v>
      </c>
      <c r="B98" s="48" t="s">
        <v>285</v>
      </c>
      <c r="C98" s="13">
        <v>4.6492212368999999</v>
      </c>
      <c r="D98" s="44" t="str">
        <f>IF($B98="N/A","N/A",IF(C98&gt;10,"No",IF(C98&lt;5,"No","Yes")))</f>
        <v>No</v>
      </c>
      <c r="E98" s="13">
        <v>4.4936386806000002</v>
      </c>
      <c r="F98" s="44" t="str">
        <f t="shared" si="35"/>
        <v>No</v>
      </c>
      <c r="G98" s="13">
        <v>4.5347853795999997</v>
      </c>
      <c r="H98" s="44" t="str">
        <f t="shared" si="34"/>
        <v>No</v>
      </c>
      <c r="I98" s="12">
        <v>-3.35</v>
      </c>
      <c r="J98" s="12">
        <v>0.91569999999999996</v>
      </c>
      <c r="K98" s="48" t="s">
        <v>741</v>
      </c>
      <c r="L98" s="9" t="str">
        <f t="shared" si="30"/>
        <v>Yes</v>
      </c>
    </row>
    <row r="99" spans="1:12" x14ac:dyDescent="0.2">
      <c r="A99" s="2" t="s">
        <v>977</v>
      </c>
      <c r="B99" s="48" t="s">
        <v>213</v>
      </c>
      <c r="C99" s="1">
        <v>58800</v>
      </c>
      <c r="D99" s="11" t="str">
        <f t="shared" ref="D99:D110" si="36">IF($B99="N/A","N/A",IF(C99&gt;10,"No",IF(C99&lt;-10,"No","Yes")))</f>
        <v>N/A</v>
      </c>
      <c r="E99" s="1">
        <v>61103</v>
      </c>
      <c r="F99" s="11" t="str">
        <f t="shared" ref="F99:F110" si="37">IF($B99="N/A","N/A",IF(E99&gt;10,"No",IF(E99&lt;-10,"No","Yes")))</f>
        <v>N/A</v>
      </c>
      <c r="G99" s="1">
        <v>63888</v>
      </c>
      <c r="H99" s="11" t="str">
        <f t="shared" ref="H99:H110" si="38">IF($B99="N/A","N/A",IF(G99&gt;10,"No",IF(G99&lt;-10,"No","Yes")))</f>
        <v>N/A</v>
      </c>
      <c r="I99" s="12">
        <v>3.9169999999999998</v>
      </c>
      <c r="J99" s="12">
        <v>4.5579999999999998</v>
      </c>
      <c r="K99" s="45" t="s">
        <v>740</v>
      </c>
      <c r="L99" s="9" t="str">
        <f t="shared" si="30"/>
        <v>Yes</v>
      </c>
    </row>
    <row r="100" spans="1:12" x14ac:dyDescent="0.2">
      <c r="A100" s="2" t="s">
        <v>978</v>
      </c>
      <c r="B100" s="48" t="s">
        <v>213</v>
      </c>
      <c r="C100" s="1">
        <v>3772</v>
      </c>
      <c r="D100" s="11" t="str">
        <f t="shared" si="36"/>
        <v>N/A</v>
      </c>
      <c r="E100" s="1">
        <v>3675</v>
      </c>
      <c r="F100" s="11" t="str">
        <f t="shared" si="37"/>
        <v>N/A</v>
      </c>
      <c r="G100" s="1">
        <v>3496</v>
      </c>
      <c r="H100" s="11" t="str">
        <f t="shared" si="38"/>
        <v>N/A</v>
      </c>
      <c r="I100" s="12">
        <v>-2.57</v>
      </c>
      <c r="J100" s="12">
        <v>-4.87</v>
      </c>
      <c r="K100" s="45" t="s">
        <v>740</v>
      </c>
      <c r="L100" s="9" t="str">
        <f t="shared" si="30"/>
        <v>Yes</v>
      </c>
    </row>
    <row r="101" spans="1:12" x14ac:dyDescent="0.2">
      <c r="A101" s="2" t="s">
        <v>1</v>
      </c>
      <c r="B101" s="48" t="s">
        <v>213</v>
      </c>
      <c r="C101" s="13">
        <v>98.479877153000004</v>
      </c>
      <c r="D101" s="11" t="str">
        <f t="shared" si="36"/>
        <v>N/A</v>
      </c>
      <c r="E101" s="13">
        <v>99.309201904000005</v>
      </c>
      <c r="F101" s="11" t="str">
        <f t="shared" si="37"/>
        <v>N/A</v>
      </c>
      <c r="G101" s="13">
        <v>99.199493551000003</v>
      </c>
      <c r="H101" s="11" t="str">
        <f t="shared" si="38"/>
        <v>N/A</v>
      </c>
      <c r="I101" s="12">
        <v>0.84209999999999996</v>
      </c>
      <c r="J101" s="12">
        <v>-0.11</v>
      </c>
      <c r="K101" s="48" t="s">
        <v>741</v>
      </c>
      <c r="L101" s="9" t="str">
        <f t="shared" si="30"/>
        <v>Yes</v>
      </c>
    </row>
    <row r="102" spans="1:12" x14ac:dyDescent="0.2">
      <c r="A102" s="2" t="s">
        <v>69</v>
      </c>
      <c r="B102" s="48" t="s">
        <v>213</v>
      </c>
      <c r="C102" s="13">
        <v>99.182533360999997</v>
      </c>
      <c r="D102" s="11" t="str">
        <f t="shared" si="36"/>
        <v>N/A</v>
      </c>
      <c r="E102" s="13">
        <v>99.329017852000007</v>
      </c>
      <c r="F102" s="11" t="str">
        <f t="shared" si="37"/>
        <v>N/A</v>
      </c>
      <c r="G102" s="13">
        <v>99.314378821000005</v>
      </c>
      <c r="H102" s="11" t="str">
        <f t="shared" si="38"/>
        <v>N/A</v>
      </c>
      <c r="I102" s="12">
        <v>0.1477</v>
      </c>
      <c r="J102" s="12">
        <v>-1.4999999999999999E-2</v>
      </c>
      <c r="K102" s="48" t="s">
        <v>741</v>
      </c>
      <c r="L102" s="9" t="str">
        <f t="shared" si="30"/>
        <v>Yes</v>
      </c>
    </row>
    <row r="103" spans="1:12" x14ac:dyDescent="0.2">
      <c r="A103" s="4" t="s">
        <v>70</v>
      </c>
      <c r="B103" s="48" t="s">
        <v>213</v>
      </c>
      <c r="C103" s="1">
        <v>1207906</v>
      </c>
      <c r="D103" s="11" t="str">
        <f t="shared" si="36"/>
        <v>N/A</v>
      </c>
      <c r="E103" s="1">
        <v>1295435</v>
      </c>
      <c r="F103" s="11" t="str">
        <f t="shared" si="37"/>
        <v>N/A</v>
      </c>
      <c r="G103" s="1">
        <v>1342710</v>
      </c>
      <c r="H103" s="11" t="str">
        <f t="shared" si="38"/>
        <v>N/A</v>
      </c>
      <c r="I103" s="12">
        <v>7.2460000000000004</v>
      </c>
      <c r="J103" s="12">
        <v>3.649</v>
      </c>
      <c r="K103" s="48" t="s">
        <v>740</v>
      </c>
      <c r="L103" s="9" t="str">
        <f t="shared" si="30"/>
        <v>Yes</v>
      </c>
    </row>
    <row r="104" spans="1:12" x14ac:dyDescent="0.2">
      <c r="A104" s="2" t="s">
        <v>692</v>
      </c>
      <c r="B104" s="48" t="s">
        <v>213</v>
      </c>
      <c r="C104" s="13">
        <v>0.82729947530000003</v>
      </c>
      <c r="D104" s="11" t="str">
        <f t="shared" si="36"/>
        <v>N/A</v>
      </c>
      <c r="E104" s="13">
        <v>1.0406542975999999</v>
      </c>
      <c r="F104" s="11" t="str">
        <f t="shared" si="37"/>
        <v>N/A</v>
      </c>
      <c r="G104" s="13">
        <v>1.1110366349</v>
      </c>
      <c r="H104" s="11" t="str">
        <f t="shared" si="38"/>
        <v>N/A</v>
      </c>
      <c r="I104" s="12">
        <v>25.79</v>
      </c>
      <c r="J104" s="12">
        <v>6.7629999999999999</v>
      </c>
      <c r="K104" s="48" t="s">
        <v>741</v>
      </c>
      <c r="L104" s="9" t="str">
        <f t="shared" ref="L104:L110" si="39">IF(J104="Div by 0", "N/A", IF(K104="N/A","N/A", IF(J104&gt;VALUE(MID(K104,1,2)), "No", IF(J104&lt;-1*VALUE(MID(K104,1,2)), "No", "Yes"))))</f>
        <v>Yes</v>
      </c>
    </row>
    <row r="105" spans="1:12" x14ac:dyDescent="0.2">
      <c r="A105" s="2" t="s">
        <v>691</v>
      </c>
      <c r="B105" s="48" t="s">
        <v>213</v>
      </c>
      <c r="C105" s="13">
        <v>10.832382652</v>
      </c>
      <c r="D105" s="11" t="str">
        <f t="shared" si="36"/>
        <v>N/A</v>
      </c>
      <c r="E105" s="13">
        <v>9.9289427876000005</v>
      </c>
      <c r="F105" s="11" t="str">
        <f t="shared" si="37"/>
        <v>N/A</v>
      </c>
      <c r="G105" s="13">
        <v>9.3593553335999999</v>
      </c>
      <c r="H105" s="11" t="str">
        <f t="shared" si="38"/>
        <v>N/A</v>
      </c>
      <c r="I105" s="12">
        <v>-8.34</v>
      </c>
      <c r="J105" s="12">
        <v>-5.74</v>
      </c>
      <c r="K105" s="48" t="s">
        <v>741</v>
      </c>
      <c r="L105" s="9" t="str">
        <f t="shared" si="39"/>
        <v>Yes</v>
      </c>
    </row>
    <row r="106" spans="1:12" x14ac:dyDescent="0.2">
      <c r="A106" s="2" t="s">
        <v>690</v>
      </c>
      <c r="B106" s="48" t="s">
        <v>213</v>
      </c>
      <c r="C106" s="13">
        <v>88.340317872</v>
      </c>
      <c r="D106" s="11" t="str">
        <f t="shared" si="36"/>
        <v>N/A</v>
      </c>
      <c r="E106" s="13">
        <v>89.030402914999996</v>
      </c>
      <c r="F106" s="11" t="str">
        <f t="shared" si="37"/>
        <v>N/A</v>
      </c>
      <c r="G106" s="13">
        <v>89.529608031999999</v>
      </c>
      <c r="H106" s="11" t="str">
        <f t="shared" si="38"/>
        <v>N/A</v>
      </c>
      <c r="I106" s="12">
        <v>0.78120000000000001</v>
      </c>
      <c r="J106" s="12">
        <v>0.56069999999999998</v>
      </c>
      <c r="K106" s="48" t="s">
        <v>741</v>
      </c>
      <c r="L106" s="9" t="str">
        <f t="shared" si="39"/>
        <v>Yes</v>
      </c>
    </row>
    <row r="107" spans="1:12" ht="25.5" x14ac:dyDescent="0.2">
      <c r="A107" s="4" t="s">
        <v>979</v>
      </c>
      <c r="B107" s="48" t="s">
        <v>213</v>
      </c>
      <c r="C107" s="13">
        <v>61.220611931999997</v>
      </c>
      <c r="D107" s="11" t="str">
        <f t="shared" si="36"/>
        <v>N/A</v>
      </c>
      <c r="E107" s="13">
        <v>60.497920923999999</v>
      </c>
      <c r="F107" s="11" t="str">
        <f t="shared" si="37"/>
        <v>N/A</v>
      </c>
      <c r="G107" s="13">
        <v>60.223010377999998</v>
      </c>
      <c r="H107" s="11" t="str">
        <f t="shared" si="38"/>
        <v>N/A</v>
      </c>
      <c r="I107" s="12">
        <v>-1.18</v>
      </c>
      <c r="J107" s="12">
        <v>-0.45400000000000001</v>
      </c>
      <c r="K107" s="48" t="s">
        <v>741</v>
      </c>
      <c r="L107" s="9" t="str">
        <f t="shared" si="39"/>
        <v>Yes</v>
      </c>
    </row>
    <row r="108" spans="1:12" ht="25.5" x14ac:dyDescent="0.2">
      <c r="A108" s="4" t="s">
        <v>980</v>
      </c>
      <c r="B108" s="48" t="s">
        <v>213</v>
      </c>
      <c r="C108" s="13">
        <v>37.328548228999999</v>
      </c>
      <c r="D108" s="11" t="str">
        <f t="shared" si="36"/>
        <v>N/A</v>
      </c>
      <c r="E108" s="13">
        <v>38.032958293999997</v>
      </c>
      <c r="F108" s="11" t="str">
        <f t="shared" si="37"/>
        <v>N/A</v>
      </c>
      <c r="G108" s="13">
        <v>38.299256987</v>
      </c>
      <c r="H108" s="11" t="str">
        <f t="shared" si="38"/>
        <v>N/A</v>
      </c>
      <c r="I108" s="12">
        <v>1.887</v>
      </c>
      <c r="J108" s="12">
        <v>0.70020000000000004</v>
      </c>
      <c r="K108" s="48" t="s">
        <v>741</v>
      </c>
      <c r="L108" s="9" t="str">
        <f t="shared" si="39"/>
        <v>Yes</v>
      </c>
    </row>
    <row r="109" spans="1:12" ht="25.5" x14ac:dyDescent="0.2">
      <c r="A109" s="4" t="s">
        <v>981</v>
      </c>
      <c r="B109" s="48" t="s">
        <v>213</v>
      </c>
      <c r="C109" s="13">
        <v>0.68036229169999995</v>
      </c>
      <c r="D109" s="11" t="str">
        <f t="shared" si="36"/>
        <v>N/A</v>
      </c>
      <c r="E109" s="13">
        <v>0.6753784961</v>
      </c>
      <c r="F109" s="11" t="str">
        <f t="shared" si="37"/>
        <v>N/A</v>
      </c>
      <c r="G109" s="13">
        <v>0.67353983070000001</v>
      </c>
      <c r="H109" s="11" t="str">
        <f t="shared" si="38"/>
        <v>N/A</v>
      </c>
      <c r="I109" s="12">
        <v>-0.73299999999999998</v>
      </c>
      <c r="J109" s="12">
        <v>-0.27200000000000002</v>
      </c>
      <c r="K109" s="48" t="s">
        <v>741</v>
      </c>
      <c r="L109" s="9" t="str">
        <f t="shared" si="39"/>
        <v>Yes</v>
      </c>
    </row>
    <row r="110" spans="1:12" ht="25.5" x14ac:dyDescent="0.2">
      <c r="A110" s="4" t="s">
        <v>982</v>
      </c>
      <c r="B110" s="48" t="s">
        <v>213</v>
      </c>
      <c r="C110" s="13">
        <v>0.77047754769999999</v>
      </c>
      <c r="D110" s="11" t="str">
        <f t="shared" si="36"/>
        <v>N/A</v>
      </c>
      <c r="E110" s="13">
        <v>0.79374228560000004</v>
      </c>
      <c r="F110" s="11" t="str">
        <f t="shared" si="37"/>
        <v>N/A</v>
      </c>
      <c r="G110" s="13">
        <v>0.8041928049</v>
      </c>
      <c r="H110" s="11" t="str">
        <f t="shared" si="38"/>
        <v>N/A</v>
      </c>
      <c r="I110" s="12">
        <v>3.02</v>
      </c>
      <c r="J110" s="12">
        <v>1.3169999999999999</v>
      </c>
      <c r="K110" s="48" t="s">
        <v>741</v>
      </c>
      <c r="L110" s="9" t="str">
        <f t="shared" si="39"/>
        <v>Yes</v>
      </c>
    </row>
    <row r="111" spans="1:12" x14ac:dyDescent="0.2">
      <c r="A111" s="2" t="s">
        <v>983</v>
      </c>
      <c r="B111" s="48" t="s">
        <v>286</v>
      </c>
      <c r="C111" s="13">
        <v>99.995553371</v>
      </c>
      <c r="D111" s="44" t="str">
        <f>IF($B111="N/A","N/A",IF(C111&gt;=99,"Yes","No"))</f>
        <v>Yes</v>
      </c>
      <c r="E111" s="13">
        <v>99.999220078999997</v>
      </c>
      <c r="F111" s="44" t="str">
        <f>IF($B111="N/A","N/A",IF(E111&gt;=99,"Yes","No"))</f>
        <v>Yes</v>
      </c>
      <c r="G111" s="13">
        <v>100</v>
      </c>
      <c r="H111" s="44" t="str">
        <f>IF($B111="N/A","N/A",IF(G111&gt;=99,"Yes","No"))</f>
        <v>Yes</v>
      </c>
      <c r="I111" s="12">
        <v>3.7000000000000002E-3</v>
      </c>
      <c r="J111" s="12">
        <v>8.0000000000000004E-4</v>
      </c>
      <c r="K111" s="48" t="s">
        <v>740</v>
      </c>
      <c r="L111" s="9" t="str">
        <f t="shared" ref="L111:L145" si="40">IF(J111="Div by 0", "N/A", IF(K111="N/A","N/A", IF(J111&gt;VALUE(MID(K111,1,2)), "No", IF(J111&lt;-1*VALUE(MID(K111,1,2)), "No", "Yes"))))</f>
        <v>Yes</v>
      </c>
    </row>
    <row r="112" spans="1:12" x14ac:dyDescent="0.2">
      <c r="A112" s="2" t="s">
        <v>984</v>
      </c>
      <c r="B112" s="48" t="s">
        <v>213</v>
      </c>
      <c r="C112" s="13">
        <v>15.133979501000001</v>
      </c>
      <c r="D112" s="44" t="str">
        <f>IF($B112="N/A","N/A",IF(C112&gt;10,"No",IF(C112&lt;-10,"No","Yes")))</f>
        <v>N/A</v>
      </c>
      <c r="E112" s="13">
        <v>14.538326616000001</v>
      </c>
      <c r="F112" s="44" t="str">
        <f>IF($B112="N/A","N/A",IF(E112&gt;10,"No",IF(E112&lt;-10,"No","Yes")))</f>
        <v>N/A</v>
      </c>
      <c r="G112" s="13">
        <v>14.616589529000001</v>
      </c>
      <c r="H112" s="44" t="str">
        <f>IF($B112="N/A","N/A",IF(G112&gt;10,"No",IF(G112&lt;-10,"No","Yes")))</f>
        <v>N/A</v>
      </c>
      <c r="I112" s="12">
        <v>-3.94</v>
      </c>
      <c r="J112" s="12">
        <v>0.5383</v>
      </c>
      <c r="K112" s="48" t="s">
        <v>740</v>
      </c>
      <c r="L112" s="9" t="str">
        <f t="shared" si="40"/>
        <v>Yes</v>
      </c>
    </row>
    <row r="113" spans="1:12" x14ac:dyDescent="0.2">
      <c r="A113" s="3" t="s">
        <v>985</v>
      </c>
      <c r="B113" s="48" t="s">
        <v>280</v>
      </c>
      <c r="C113" s="8">
        <v>98.807514952999995</v>
      </c>
      <c r="D113" s="44" t="str">
        <f>IF($B113="N/A","N/A",IF(C113&gt;=98,"Yes","No"))</f>
        <v>Yes</v>
      </c>
      <c r="E113" s="8">
        <v>98.986420838000001</v>
      </c>
      <c r="F113" s="44" t="str">
        <f>IF($B113="N/A","N/A",IF(E113&gt;=98,"Yes","No"))</f>
        <v>Yes</v>
      </c>
      <c r="G113" s="8">
        <v>99.945599107000007</v>
      </c>
      <c r="H113" s="44" t="str">
        <f>IF($B113="N/A","N/A",IF(G113&gt;=98,"Yes","No"))</f>
        <v>Yes</v>
      </c>
      <c r="I113" s="12">
        <v>0.18110000000000001</v>
      </c>
      <c r="J113" s="12">
        <v>0.96899999999999997</v>
      </c>
      <c r="K113" s="45" t="s">
        <v>740</v>
      </c>
      <c r="L113" s="9" t="str">
        <f t="shared" si="40"/>
        <v>Yes</v>
      </c>
    </row>
    <row r="114" spans="1:12" x14ac:dyDescent="0.2">
      <c r="A114" s="3" t="s">
        <v>986</v>
      </c>
      <c r="B114" s="48" t="s">
        <v>287</v>
      </c>
      <c r="C114" s="8">
        <v>90.302159195000002</v>
      </c>
      <c r="D114" s="44" t="str">
        <f>IF($B114="N/A","N/A",IF(C114&gt;=80,"Yes","No"))</f>
        <v>Yes</v>
      </c>
      <c r="E114" s="8">
        <v>88.529976070999993</v>
      </c>
      <c r="F114" s="44" t="str">
        <f>IF($B114="N/A","N/A",IF(E114&gt;=80,"Yes","No"))</f>
        <v>Yes</v>
      </c>
      <c r="G114" s="8">
        <v>88.740067087</v>
      </c>
      <c r="H114" s="44" t="str">
        <f>IF($B114="N/A","N/A",IF(G114&gt;=80,"Yes","No"))</f>
        <v>Yes</v>
      </c>
      <c r="I114" s="12">
        <v>-1.96</v>
      </c>
      <c r="J114" s="12">
        <v>0.23730000000000001</v>
      </c>
      <c r="K114" s="45" t="s">
        <v>740</v>
      </c>
      <c r="L114" s="9" t="str">
        <f t="shared" si="40"/>
        <v>Yes</v>
      </c>
    </row>
    <row r="115" spans="1:12" ht="25.5" x14ac:dyDescent="0.2">
      <c r="A115" s="2" t="s">
        <v>987</v>
      </c>
      <c r="B115" s="48" t="s">
        <v>288</v>
      </c>
      <c r="C115" s="13">
        <v>100</v>
      </c>
      <c r="D115" s="44" t="str">
        <f>IF($B115="N/A","N/A",IF(C115&gt;=100,"Yes","No"))</f>
        <v>Yes</v>
      </c>
      <c r="E115" s="13" t="s">
        <v>1747</v>
      </c>
      <c r="F115" s="44" t="str">
        <f t="shared" ref="F115:F116" si="41">IF($B115="N/A","N/A",IF(E115&gt;=100,"Yes","No"))</f>
        <v>Yes</v>
      </c>
      <c r="G115" s="13" t="s">
        <v>1747</v>
      </c>
      <c r="H115" s="44" t="str">
        <f t="shared" ref="H115:H116" si="42">IF($B115="N/A","N/A",IF(G115&gt;=100,"Yes","No"))</f>
        <v>Yes</v>
      </c>
      <c r="I115" s="12" t="s">
        <v>1747</v>
      </c>
      <c r="J115" s="12" t="s">
        <v>1747</v>
      </c>
      <c r="K115" s="45" t="s">
        <v>739</v>
      </c>
      <c r="L115" s="9" t="str">
        <f t="shared" si="40"/>
        <v>N/A</v>
      </c>
    </row>
    <row r="116" spans="1:12" ht="25.5" x14ac:dyDescent="0.2">
      <c r="A116" s="3" t="s">
        <v>988</v>
      </c>
      <c r="B116" s="48" t="s">
        <v>288</v>
      </c>
      <c r="C116" s="13">
        <v>100</v>
      </c>
      <c r="D116" s="44" t="str">
        <f>IF($B116="N/A","N/A",IF(C116&gt;=100,"Yes","No"))</f>
        <v>Yes</v>
      </c>
      <c r="E116" s="13" t="s">
        <v>1747</v>
      </c>
      <c r="F116" s="44" t="str">
        <f t="shared" si="41"/>
        <v>Yes</v>
      </c>
      <c r="G116" s="13" t="s">
        <v>1747</v>
      </c>
      <c r="H116" s="44" t="str">
        <f t="shared" si="42"/>
        <v>Yes</v>
      </c>
      <c r="I116" s="12" t="s">
        <v>1747</v>
      </c>
      <c r="J116" s="12" t="s">
        <v>1747</v>
      </c>
      <c r="K116" s="45" t="s">
        <v>739</v>
      </c>
      <c r="L116" s="9" t="str">
        <f t="shared" si="40"/>
        <v>N/A</v>
      </c>
    </row>
    <row r="117" spans="1:12" ht="25.5" x14ac:dyDescent="0.2">
      <c r="A117" s="2" t="s">
        <v>989</v>
      </c>
      <c r="B117" s="48" t="s">
        <v>213</v>
      </c>
      <c r="C117" s="13">
        <v>7.5003482332000004</v>
      </c>
      <c r="D117" s="36" t="s">
        <v>742</v>
      </c>
      <c r="E117" s="13">
        <v>0</v>
      </c>
      <c r="F117" s="36" t="s">
        <v>742</v>
      </c>
      <c r="G117" s="13">
        <v>0</v>
      </c>
      <c r="H117" s="44" t="str">
        <f>IF($B117="N/A","N/A",IF(G117&lt;100,"No",IF(G117=100,"No","Yes")))</f>
        <v>N/A</v>
      </c>
      <c r="I117" s="12">
        <v>-100</v>
      </c>
      <c r="J117" s="12" t="s">
        <v>1747</v>
      </c>
      <c r="K117" s="45" t="s">
        <v>739</v>
      </c>
      <c r="L117" s="9" t="str">
        <f t="shared" si="40"/>
        <v>N/A</v>
      </c>
    </row>
    <row r="118" spans="1:12" ht="25.5" x14ac:dyDescent="0.2">
      <c r="A118" s="2" t="s">
        <v>990</v>
      </c>
      <c r="B118" s="35" t="s">
        <v>213</v>
      </c>
      <c r="C118" s="13">
        <v>100</v>
      </c>
      <c r="D118" s="44" t="str">
        <f>IF($B118="N/A","N/A",IF(C118&gt;10,"No",IF(C118&lt;-10,"No","Yes")))</f>
        <v>N/A</v>
      </c>
      <c r="E118" s="13">
        <v>0</v>
      </c>
      <c r="F118" s="44" t="str">
        <f>IF($B118="N/A","N/A",IF(E118&gt;10,"No",IF(E118&lt;-10,"No","Yes")))</f>
        <v>N/A</v>
      </c>
      <c r="G118" s="13">
        <v>0</v>
      </c>
      <c r="H118" s="44" t="str">
        <f>IF($B118="N/A","N/A",IF(G118&gt;10,"No",IF(G118&lt;-10,"No","Yes")))</f>
        <v>N/A</v>
      </c>
      <c r="I118" s="12">
        <v>-100</v>
      </c>
      <c r="J118" s="12" t="s">
        <v>1747</v>
      </c>
      <c r="K118" s="45" t="s">
        <v>739</v>
      </c>
      <c r="L118" s="9" t="str">
        <f>IF(J118="Div by 0", "N/A", IF(OR(J118="N/A",K118="N/A"),"N/A", IF(J118&gt;VALUE(MID(K118,1,2)), "No", IF(J118&lt;-1*VALUE(MID(K118,1,2)), "No", "Yes"))))</f>
        <v>N/A</v>
      </c>
    </row>
    <row r="119" spans="1:12" x14ac:dyDescent="0.2">
      <c r="A119" s="7" t="s">
        <v>100</v>
      </c>
      <c r="B119" s="35" t="s">
        <v>213</v>
      </c>
      <c r="C119" s="36">
        <v>832091</v>
      </c>
      <c r="D119" s="44" t="str">
        <f t="shared" ref="D119:D145" si="43">IF($B119="N/A","N/A",IF(C119&gt;10,"No",IF(C119&lt;-10,"No","Yes")))</f>
        <v>N/A</v>
      </c>
      <c r="E119" s="36">
        <v>897527</v>
      </c>
      <c r="F119" s="44" t="str">
        <f t="shared" ref="F119:F145" si="44">IF($B119="N/A","N/A",IF(E119&gt;10,"No",IF(E119&lt;-10,"No","Yes")))</f>
        <v>N/A</v>
      </c>
      <c r="G119" s="36">
        <v>930453</v>
      </c>
      <c r="H119" s="44" t="str">
        <f t="shared" ref="H119:H145" si="45">IF($B119="N/A","N/A",IF(G119&gt;10,"No",IF(G119&lt;-10,"No","Yes")))</f>
        <v>N/A</v>
      </c>
      <c r="I119" s="12">
        <v>7.8639999999999999</v>
      </c>
      <c r="J119" s="12">
        <v>3.669</v>
      </c>
      <c r="K119" s="45" t="s">
        <v>740</v>
      </c>
      <c r="L119" s="9" t="str">
        <f t="shared" si="40"/>
        <v>Yes</v>
      </c>
    </row>
    <row r="120" spans="1:12" x14ac:dyDescent="0.2">
      <c r="A120" s="2" t="s">
        <v>991</v>
      </c>
      <c r="B120" s="35" t="s">
        <v>213</v>
      </c>
      <c r="C120" s="36">
        <v>399400</v>
      </c>
      <c r="D120" s="44" t="str">
        <f t="shared" si="43"/>
        <v>N/A</v>
      </c>
      <c r="E120" s="36">
        <v>406663</v>
      </c>
      <c r="F120" s="44" t="str">
        <f t="shared" si="44"/>
        <v>N/A</v>
      </c>
      <c r="G120" s="36">
        <v>409768</v>
      </c>
      <c r="H120" s="44" t="str">
        <f t="shared" si="45"/>
        <v>N/A</v>
      </c>
      <c r="I120" s="12">
        <v>1.8180000000000001</v>
      </c>
      <c r="J120" s="12">
        <v>0.76349999999999996</v>
      </c>
      <c r="K120" s="45" t="s">
        <v>740</v>
      </c>
      <c r="L120" s="9" t="str">
        <f t="shared" si="40"/>
        <v>Yes</v>
      </c>
    </row>
    <row r="121" spans="1:12" x14ac:dyDescent="0.2">
      <c r="A121" s="2" t="s">
        <v>992</v>
      </c>
      <c r="B121" s="35" t="s">
        <v>213</v>
      </c>
      <c r="C121" s="36">
        <v>213074</v>
      </c>
      <c r="D121" s="44" t="str">
        <f t="shared" si="43"/>
        <v>N/A</v>
      </c>
      <c r="E121" s="36">
        <v>267292</v>
      </c>
      <c r="F121" s="44" t="str">
        <f t="shared" si="44"/>
        <v>N/A</v>
      </c>
      <c r="G121" s="36">
        <v>292928</v>
      </c>
      <c r="H121" s="44" t="str">
        <f t="shared" si="45"/>
        <v>N/A</v>
      </c>
      <c r="I121" s="12">
        <v>25.45</v>
      </c>
      <c r="J121" s="12">
        <v>9.5909999999999993</v>
      </c>
      <c r="K121" s="45" t="s">
        <v>740</v>
      </c>
      <c r="L121" s="9" t="str">
        <f t="shared" si="40"/>
        <v>Yes</v>
      </c>
    </row>
    <row r="122" spans="1:12" x14ac:dyDescent="0.2">
      <c r="A122" s="2" t="s">
        <v>993</v>
      </c>
      <c r="B122" s="35" t="s">
        <v>213</v>
      </c>
      <c r="C122" s="36">
        <v>176496</v>
      </c>
      <c r="D122" s="44" t="str">
        <f t="shared" si="43"/>
        <v>N/A</v>
      </c>
      <c r="E122" s="36">
        <v>191248</v>
      </c>
      <c r="F122" s="44" t="str">
        <f t="shared" si="44"/>
        <v>N/A</v>
      </c>
      <c r="G122" s="36">
        <v>200439</v>
      </c>
      <c r="H122" s="44" t="str">
        <f t="shared" si="45"/>
        <v>N/A</v>
      </c>
      <c r="I122" s="12">
        <v>8.3580000000000005</v>
      </c>
      <c r="J122" s="12">
        <v>4.806</v>
      </c>
      <c r="K122" s="45" t="s">
        <v>740</v>
      </c>
      <c r="L122" s="9" t="str">
        <f t="shared" si="40"/>
        <v>Yes</v>
      </c>
    </row>
    <row r="123" spans="1:12" x14ac:dyDescent="0.2">
      <c r="A123" s="2" t="s">
        <v>994</v>
      </c>
      <c r="B123" s="35" t="s">
        <v>213</v>
      </c>
      <c r="C123" s="36">
        <v>43121</v>
      </c>
      <c r="D123" s="44" t="str">
        <f t="shared" si="43"/>
        <v>N/A</v>
      </c>
      <c r="E123" s="36">
        <v>32324</v>
      </c>
      <c r="F123" s="44" t="str">
        <f t="shared" si="44"/>
        <v>N/A</v>
      </c>
      <c r="G123" s="36">
        <v>27318</v>
      </c>
      <c r="H123" s="44" t="str">
        <f t="shared" si="45"/>
        <v>N/A</v>
      </c>
      <c r="I123" s="12">
        <v>-25</v>
      </c>
      <c r="J123" s="12">
        <v>-15.5</v>
      </c>
      <c r="K123" s="45" t="s">
        <v>740</v>
      </c>
      <c r="L123" s="9" t="str">
        <f t="shared" si="40"/>
        <v>No</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1210521</v>
      </c>
      <c r="D125" s="44" t="str">
        <f t="shared" si="43"/>
        <v>N/A</v>
      </c>
      <c r="E125" s="36">
        <v>1273097</v>
      </c>
      <c r="F125" s="44" t="str">
        <f t="shared" si="44"/>
        <v>N/A</v>
      </c>
      <c r="G125" s="36">
        <v>1297252</v>
      </c>
      <c r="H125" s="44" t="str">
        <f t="shared" si="45"/>
        <v>N/A</v>
      </c>
      <c r="I125" s="12">
        <v>5.1689999999999996</v>
      </c>
      <c r="J125" s="12">
        <v>1.897</v>
      </c>
      <c r="K125" s="45" t="s">
        <v>740</v>
      </c>
      <c r="L125" s="9" t="str">
        <f t="shared" si="40"/>
        <v>Yes</v>
      </c>
    </row>
    <row r="126" spans="1:12" x14ac:dyDescent="0.2">
      <c r="A126" s="2" t="s">
        <v>996</v>
      </c>
      <c r="B126" s="35" t="s">
        <v>213</v>
      </c>
      <c r="C126" s="36">
        <v>944738</v>
      </c>
      <c r="D126" s="44" t="str">
        <f t="shared" si="43"/>
        <v>N/A</v>
      </c>
      <c r="E126" s="36">
        <v>973002</v>
      </c>
      <c r="F126" s="44" t="str">
        <f t="shared" si="44"/>
        <v>N/A</v>
      </c>
      <c r="G126" s="36">
        <v>974700</v>
      </c>
      <c r="H126" s="44" t="str">
        <f t="shared" si="45"/>
        <v>N/A</v>
      </c>
      <c r="I126" s="12">
        <v>2.992</v>
      </c>
      <c r="J126" s="12">
        <v>0.17449999999999999</v>
      </c>
      <c r="K126" s="45" t="s">
        <v>740</v>
      </c>
      <c r="L126" s="9" t="str">
        <f t="shared" si="40"/>
        <v>Yes</v>
      </c>
    </row>
    <row r="127" spans="1:12" x14ac:dyDescent="0.2">
      <c r="A127" s="2" t="s">
        <v>997</v>
      </c>
      <c r="B127" s="35" t="s">
        <v>213</v>
      </c>
      <c r="C127" s="36">
        <v>84411</v>
      </c>
      <c r="D127" s="44" t="str">
        <f t="shared" si="43"/>
        <v>N/A</v>
      </c>
      <c r="E127" s="36">
        <v>140641</v>
      </c>
      <c r="F127" s="44" t="str">
        <f t="shared" si="44"/>
        <v>N/A</v>
      </c>
      <c r="G127" s="36">
        <v>163959</v>
      </c>
      <c r="H127" s="44" t="str">
        <f t="shared" si="45"/>
        <v>N/A</v>
      </c>
      <c r="I127" s="12">
        <v>66.61</v>
      </c>
      <c r="J127" s="12">
        <v>16.579999999999998</v>
      </c>
      <c r="K127" s="45" t="s">
        <v>740</v>
      </c>
      <c r="L127" s="9" t="str">
        <f t="shared" si="40"/>
        <v>No</v>
      </c>
    </row>
    <row r="128" spans="1:12" x14ac:dyDescent="0.2">
      <c r="A128" s="2" t="s">
        <v>998</v>
      </c>
      <c r="B128" s="35" t="s">
        <v>213</v>
      </c>
      <c r="C128" s="36">
        <v>121203</v>
      </c>
      <c r="D128" s="44" t="str">
        <f t="shared" si="43"/>
        <v>N/A</v>
      </c>
      <c r="E128" s="36">
        <v>130069</v>
      </c>
      <c r="F128" s="44" t="str">
        <f t="shared" si="44"/>
        <v>N/A</v>
      </c>
      <c r="G128" s="36">
        <v>132942</v>
      </c>
      <c r="H128" s="44" t="str">
        <f t="shared" si="45"/>
        <v>N/A</v>
      </c>
      <c r="I128" s="12">
        <v>7.3150000000000004</v>
      </c>
      <c r="J128" s="12">
        <v>2.2090000000000001</v>
      </c>
      <c r="K128" s="45" t="s">
        <v>740</v>
      </c>
      <c r="L128" s="9" t="str">
        <f t="shared" si="40"/>
        <v>Yes</v>
      </c>
    </row>
    <row r="129" spans="1:12" x14ac:dyDescent="0.2">
      <c r="A129" s="2" t="s">
        <v>999</v>
      </c>
      <c r="B129" s="35" t="s">
        <v>213</v>
      </c>
      <c r="C129" s="36">
        <v>60169</v>
      </c>
      <c r="D129" s="44" t="str">
        <f t="shared" si="43"/>
        <v>N/A</v>
      </c>
      <c r="E129" s="36">
        <v>29385</v>
      </c>
      <c r="F129" s="44" t="str">
        <f t="shared" si="44"/>
        <v>N/A</v>
      </c>
      <c r="G129" s="36">
        <v>25651</v>
      </c>
      <c r="H129" s="44" t="str">
        <f t="shared" si="45"/>
        <v>N/A</v>
      </c>
      <c r="I129" s="12">
        <v>-51.2</v>
      </c>
      <c r="J129" s="12">
        <v>-12.7</v>
      </c>
      <c r="K129" s="45" t="s">
        <v>740</v>
      </c>
      <c r="L129" s="9" t="str">
        <f t="shared" si="40"/>
        <v>No</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4593349</v>
      </c>
      <c r="D131" s="44" t="str">
        <f t="shared" si="43"/>
        <v>N/A</v>
      </c>
      <c r="E131" s="36">
        <v>4688139</v>
      </c>
      <c r="F131" s="44" t="str">
        <f t="shared" si="44"/>
        <v>N/A</v>
      </c>
      <c r="G131" s="36">
        <v>4678232</v>
      </c>
      <c r="H131" s="44" t="str">
        <f t="shared" si="45"/>
        <v>N/A</v>
      </c>
      <c r="I131" s="12">
        <v>2.0640000000000001</v>
      </c>
      <c r="J131" s="12">
        <v>-0.21099999999999999</v>
      </c>
      <c r="K131" s="45" t="s">
        <v>740</v>
      </c>
      <c r="L131" s="9" t="str">
        <f t="shared" si="40"/>
        <v>Yes</v>
      </c>
    </row>
    <row r="132" spans="1:12" x14ac:dyDescent="0.2">
      <c r="A132" s="2" t="s">
        <v>1001</v>
      </c>
      <c r="B132" s="35" t="s">
        <v>213</v>
      </c>
      <c r="C132" s="36">
        <v>2665652</v>
      </c>
      <c r="D132" s="44" t="str">
        <f t="shared" si="43"/>
        <v>N/A</v>
      </c>
      <c r="E132" s="36">
        <v>2731214</v>
      </c>
      <c r="F132" s="44" t="str">
        <f t="shared" si="44"/>
        <v>N/A</v>
      </c>
      <c r="G132" s="36">
        <v>2746234</v>
      </c>
      <c r="H132" s="44" t="str">
        <f t="shared" si="45"/>
        <v>N/A</v>
      </c>
      <c r="I132" s="12">
        <v>2.46</v>
      </c>
      <c r="J132" s="12">
        <v>0.54990000000000006</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361156</v>
      </c>
      <c r="D134" s="44" t="str">
        <f t="shared" si="43"/>
        <v>N/A</v>
      </c>
      <c r="E134" s="36">
        <v>383309</v>
      </c>
      <c r="F134" s="44" t="str">
        <f t="shared" si="44"/>
        <v>N/A</v>
      </c>
      <c r="G134" s="36">
        <v>377605</v>
      </c>
      <c r="H134" s="44" t="str">
        <f t="shared" si="45"/>
        <v>N/A</v>
      </c>
      <c r="I134" s="12">
        <v>6.1340000000000003</v>
      </c>
      <c r="J134" s="12">
        <v>-1.49</v>
      </c>
      <c r="K134" s="45" t="s">
        <v>740</v>
      </c>
      <c r="L134" s="9" t="str">
        <f t="shared" si="40"/>
        <v>Yes</v>
      </c>
    </row>
    <row r="135" spans="1:12" x14ac:dyDescent="0.2">
      <c r="A135" s="2" t="s">
        <v>1004</v>
      </c>
      <c r="B135" s="35" t="s">
        <v>213</v>
      </c>
      <c r="C135" s="36">
        <v>551371</v>
      </c>
      <c r="D135" s="44" t="str">
        <f t="shared" si="43"/>
        <v>N/A</v>
      </c>
      <c r="E135" s="36">
        <v>615904</v>
      </c>
      <c r="F135" s="44" t="str">
        <f t="shared" si="44"/>
        <v>N/A</v>
      </c>
      <c r="G135" s="36">
        <v>653438</v>
      </c>
      <c r="H135" s="44" t="str">
        <f t="shared" si="45"/>
        <v>N/A</v>
      </c>
      <c r="I135" s="12">
        <v>11.7</v>
      </c>
      <c r="J135" s="12">
        <v>6.0940000000000003</v>
      </c>
      <c r="K135" s="45" t="s">
        <v>740</v>
      </c>
      <c r="L135" s="9" t="str">
        <f t="shared" si="40"/>
        <v>Yes</v>
      </c>
    </row>
    <row r="136" spans="1:12" x14ac:dyDescent="0.2">
      <c r="A136" s="2" t="s">
        <v>1005</v>
      </c>
      <c r="B136" s="35" t="s">
        <v>213</v>
      </c>
      <c r="C136" s="36">
        <v>845389</v>
      </c>
      <c r="D136" s="44" t="str">
        <f t="shared" si="43"/>
        <v>N/A</v>
      </c>
      <c r="E136" s="36">
        <v>840970</v>
      </c>
      <c r="F136" s="44" t="str">
        <f t="shared" si="44"/>
        <v>N/A</v>
      </c>
      <c r="G136" s="36">
        <v>773780</v>
      </c>
      <c r="H136" s="44" t="str">
        <f t="shared" si="45"/>
        <v>N/A</v>
      </c>
      <c r="I136" s="12">
        <v>-0.52300000000000002</v>
      </c>
      <c r="J136" s="12">
        <v>-7.99</v>
      </c>
      <c r="K136" s="45" t="s">
        <v>740</v>
      </c>
      <c r="L136" s="9" t="str">
        <f t="shared" si="40"/>
        <v>Yes</v>
      </c>
    </row>
    <row r="137" spans="1:12" x14ac:dyDescent="0.2">
      <c r="A137" s="2" t="s">
        <v>1006</v>
      </c>
      <c r="B137" s="35" t="s">
        <v>213</v>
      </c>
      <c r="C137" s="36">
        <v>148499</v>
      </c>
      <c r="D137" s="44" t="str">
        <f t="shared" si="43"/>
        <v>N/A</v>
      </c>
      <c r="E137" s="36">
        <v>116742</v>
      </c>
      <c r="F137" s="44" t="str">
        <f t="shared" si="44"/>
        <v>N/A</v>
      </c>
      <c r="G137" s="36">
        <v>127175</v>
      </c>
      <c r="H137" s="44" t="str">
        <f t="shared" si="45"/>
        <v>N/A</v>
      </c>
      <c r="I137" s="12">
        <v>-21.4</v>
      </c>
      <c r="J137" s="12">
        <v>8.9369999999999994</v>
      </c>
      <c r="K137" s="45" t="s">
        <v>740</v>
      </c>
      <c r="L137" s="9" t="str">
        <f t="shared" si="40"/>
        <v>Yes</v>
      </c>
    </row>
    <row r="138" spans="1:12" x14ac:dyDescent="0.2">
      <c r="A138" s="2" t="s">
        <v>1007</v>
      </c>
      <c r="B138" s="35" t="s">
        <v>213</v>
      </c>
      <c r="C138" s="36">
        <v>21282</v>
      </c>
      <c r="D138" s="44" t="str">
        <f t="shared" si="43"/>
        <v>N/A</v>
      </c>
      <c r="E138" s="36">
        <v>0</v>
      </c>
      <c r="F138" s="44" t="str">
        <f t="shared" si="44"/>
        <v>N/A</v>
      </c>
      <c r="G138" s="36">
        <v>0</v>
      </c>
      <c r="H138" s="44" t="str">
        <f t="shared" si="45"/>
        <v>N/A</v>
      </c>
      <c r="I138" s="12">
        <v>-100</v>
      </c>
      <c r="J138" s="12" t="s">
        <v>1747</v>
      </c>
      <c r="K138" s="45" t="s">
        <v>740</v>
      </c>
      <c r="L138" s="9" t="str">
        <f t="shared" si="40"/>
        <v>N/A</v>
      </c>
    </row>
    <row r="139" spans="1:12" x14ac:dyDescent="0.2">
      <c r="A139" s="7" t="s">
        <v>105</v>
      </c>
      <c r="B139" s="35" t="s">
        <v>213</v>
      </c>
      <c r="C139" s="36">
        <v>4966157</v>
      </c>
      <c r="D139" s="44" t="str">
        <f t="shared" si="43"/>
        <v>N/A</v>
      </c>
      <c r="E139" s="36">
        <v>5292805</v>
      </c>
      <c r="F139" s="44" t="str">
        <f t="shared" si="44"/>
        <v>N/A</v>
      </c>
      <c r="G139" s="36">
        <v>5446036</v>
      </c>
      <c r="H139" s="44" t="str">
        <f t="shared" si="45"/>
        <v>N/A</v>
      </c>
      <c r="I139" s="12">
        <v>6.577</v>
      </c>
      <c r="J139" s="12">
        <v>2.895</v>
      </c>
      <c r="K139" s="45" t="s">
        <v>740</v>
      </c>
      <c r="L139" s="9" t="str">
        <f t="shared" si="40"/>
        <v>Yes</v>
      </c>
    </row>
    <row r="140" spans="1:12" x14ac:dyDescent="0.2">
      <c r="A140" s="2" t="s">
        <v>1008</v>
      </c>
      <c r="B140" s="35" t="s">
        <v>213</v>
      </c>
      <c r="C140" s="36">
        <v>1311632</v>
      </c>
      <c r="D140" s="44" t="str">
        <f t="shared" si="43"/>
        <v>N/A</v>
      </c>
      <c r="E140" s="36">
        <v>1311271</v>
      </c>
      <c r="F140" s="44" t="str">
        <f t="shared" si="44"/>
        <v>N/A</v>
      </c>
      <c r="G140" s="36">
        <v>1317736</v>
      </c>
      <c r="H140" s="44" t="str">
        <f t="shared" si="45"/>
        <v>N/A</v>
      </c>
      <c r="I140" s="12">
        <v>-2.8000000000000001E-2</v>
      </c>
      <c r="J140" s="12">
        <v>0.49299999999999999</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121991</v>
      </c>
      <c r="D142" s="44" t="str">
        <f t="shared" si="43"/>
        <v>N/A</v>
      </c>
      <c r="E142" s="36">
        <v>430897</v>
      </c>
      <c r="F142" s="44" t="str">
        <f t="shared" si="44"/>
        <v>N/A</v>
      </c>
      <c r="G142" s="36">
        <v>602217</v>
      </c>
      <c r="H142" s="44" t="str">
        <f t="shared" si="45"/>
        <v>N/A</v>
      </c>
      <c r="I142" s="12">
        <v>253.2</v>
      </c>
      <c r="J142" s="12">
        <v>39.76</v>
      </c>
      <c r="K142" s="45" t="s">
        <v>740</v>
      </c>
      <c r="L142" s="9" t="str">
        <f t="shared" si="40"/>
        <v>No</v>
      </c>
    </row>
    <row r="143" spans="1:12" x14ac:dyDescent="0.2">
      <c r="A143" s="2" t="s">
        <v>1011</v>
      </c>
      <c r="B143" s="35" t="s">
        <v>213</v>
      </c>
      <c r="C143" s="36">
        <v>2176698</v>
      </c>
      <c r="D143" s="44" t="str">
        <f t="shared" si="43"/>
        <v>N/A</v>
      </c>
      <c r="E143" s="36">
        <v>2674261</v>
      </c>
      <c r="F143" s="44" t="str">
        <f t="shared" si="44"/>
        <v>N/A</v>
      </c>
      <c r="G143" s="36">
        <v>2695629</v>
      </c>
      <c r="H143" s="44" t="str">
        <f t="shared" si="45"/>
        <v>N/A</v>
      </c>
      <c r="I143" s="12">
        <v>22.86</v>
      </c>
      <c r="J143" s="12">
        <v>0.79900000000000004</v>
      </c>
      <c r="K143" s="45" t="s">
        <v>740</v>
      </c>
      <c r="L143" s="9" t="str">
        <f t="shared" si="40"/>
        <v>Yes</v>
      </c>
    </row>
    <row r="144" spans="1:12" x14ac:dyDescent="0.2">
      <c r="A144" s="2" t="s">
        <v>1012</v>
      </c>
      <c r="B144" s="35" t="s">
        <v>213</v>
      </c>
      <c r="C144" s="36">
        <v>886045</v>
      </c>
      <c r="D144" s="44" t="str">
        <f t="shared" si="43"/>
        <v>N/A</v>
      </c>
      <c r="E144" s="36">
        <v>876376</v>
      </c>
      <c r="F144" s="44" t="str">
        <f t="shared" si="44"/>
        <v>N/A</v>
      </c>
      <c r="G144" s="36">
        <v>830454</v>
      </c>
      <c r="H144" s="44" t="str">
        <f t="shared" si="45"/>
        <v>N/A</v>
      </c>
      <c r="I144" s="12">
        <v>-1.0900000000000001</v>
      </c>
      <c r="J144" s="12">
        <v>-5.24</v>
      </c>
      <c r="K144" s="45" t="s">
        <v>740</v>
      </c>
      <c r="L144" s="9" t="str">
        <f t="shared" si="40"/>
        <v>Yes</v>
      </c>
    </row>
    <row r="145" spans="1:12" x14ac:dyDescent="0.2">
      <c r="A145" s="2" t="s">
        <v>1013</v>
      </c>
      <c r="B145" s="35" t="s">
        <v>213</v>
      </c>
      <c r="C145" s="36">
        <v>469791</v>
      </c>
      <c r="D145" s="44" t="str">
        <f t="shared" si="43"/>
        <v>N/A</v>
      </c>
      <c r="E145" s="36">
        <v>0</v>
      </c>
      <c r="F145" s="44" t="str">
        <f t="shared" si="44"/>
        <v>N/A</v>
      </c>
      <c r="G145" s="36">
        <v>0</v>
      </c>
      <c r="H145" s="44" t="str">
        <f t="shared" si="45"/>
        <v>N/A</v>
      </c>
      <c r="I145" s="12">
        <v>-100</v>
      </c>
      <c r="J145" s="12" t="s">
        <v>1747</v>
      </c>
      <c r="K145" s="45" t="s">
        <v>740</v>
      </c>
      <c r="L145" s="9" t="str">
        <f t="shared" si="40"/>
        <v>N/A</v>
      </c>
    </row>
    <row r="146" spans="1:12" ht="25.5" x14ac:dyDescent="0.2">
      <c r="A146" s="18" t="s">
        <v>1014</v>
      </c>
      <c r="B146" s="1" t="s">
        <v>213</v>
      </c>
      <c r="C146" s="1">
        <v>123824</v>
      </c>
      <c r="D146" s="11" t="str">
        <f t="shared" ref="D146:D151" si="46">IF($B146="N/A","N/A",IF(C146&gt;10,"No",IF(C146&lt;-10,"No","Yes")))</f>
        <v>N/A</v>
      </c>
      <c r="E146" s="1">
        <v>123844</v>
      </c>
      <c r="F146" s="11" t="str">
        <f t="shared" ref="F146:F151" si="47">IF($B146="N/A","N/A",IF(E146&gt;10,"No",IF(E146&lt;-10,"No","Yes")))</f>
        <v>N/A</v>
      </c>
      <c r="G146" s="1">
        <v>121796</v>
      </c>
      <c r="H146" s="11" t="str">
        <f t="shared" ref="H146:H151" si="48">IF($B146="N/A","N/A",IF(G146&gt;10,"No",IF(G146&lt;-10,"No","Yes")))</f>
        <v>N/A</v>
      </c>
      <c r="I146" s="57">
        <v>1.6199999999999999E-2</v>
      </c>
      <c r="J146" s="57">
        <v>-1.65</v>
      </c>
      <c r="K146" s="45" t="s">
        <v>739</v>
      </c>
      <c r="L146" s="9" t="str">
        <f t="shared" ref="L146:L151" si="49">IF(J146="Div by 0", "N/A", IF(K146="N/A","N/A", IF(J146&gt;VALUE(MID(K146,1,2)), "No", IF(J146&lt;-1*VALUE(MID(K146,1,2)), "No", "Yes"))))</f>
        <v>Yes</v>
      </c>
    </row>
    <row r="147" spans="1:12" x14ac:dyDescent="0.2">
      <c r="A147" s="6" t="s">
        <v>326</v>
      </c>
      <c r="B147" s="48" t="s">
        <v>213</v>
      </c>
      <c r="C147" s="13">
        <v>1.0672534101</v>
      </c>
      <c r="D147" s="11" t="str">
        <f t="shared" si="46"/>
        <v>N/A</v>
      </c>
      <c r="E147" s="13">
        <v>1.0191606548000001</v>
      </c>
      <c r="F147" s="11" t="str">
        <f t="shared" si="47"/>
        <v>N/A</v>
      </c>
      <c r="G147" s="13">
        <v>0.98604490150000002</v>
      </c>
      <c r="H147" s="11" t="str">
        <f t="shared" si="48"/>
        <v>N/A</v>
      </c>
      <c r="I147" s="57">
        <v>-4.51</v>
      </c>
      <c r="J147" s="57">
        <v>-3.25</v>
      </c>
      <c r="K147" s="45" t="s">
        <v>739</v>
      </c>
      <c r="L147" s="9" t="str">
        <f t="shared" si="49"/>
        <v>Yes</v>
      </c>
    </row>
    <row r="148" spans="1:12" x14ac:dyDescent="0.2">
      <c r="A148" s="2" t="s">
        <v>327</v>
      </c>
      <c r="B148" s="48" t="s">
        <v>213</v>
      </c>
      <c r="C148" s="13">
        <v>9.5592909909999992</v>
      </c>
      <c r="D148" s="11" t="str">
        <f t="shared" si="46"/>
        <v>N/A</v>
      </c>
      <c r="E148" s="13">
        <v>8.890428923</v>
      </c>
      <c r="F148" s="11" t="str">
        <f t="shared" si="47"/>
        <v>N/A</v>
      </c>
      <c r="G148" s="13">
        <v>8.5011279452000004</v>
      </c>
      <c r="H148" s="11" t="str">
        <f t="shared" si="48"/>
        <v>N/A</v>
      </c>
      <c r="I148" s="57">
        <v>-7</v>
      </c>
      <c r="J148" s="57">
        <v>-4.38</v>
      </c>
      <c r="K148" s="45" t="s">
        <v>739</v>
      </c>
      <c r="L148" s="9" t="str">
        <f t="shared" si="49"/>
        <v>Yes</v>
      </c>
    </row>
    <row r="149" spans="1:12" x14ac:dyDescent="0.2">
      <c r="A149" s="2" t="s">
        <v>328</v>
      </c>
      <c r="B149" s="48" t="s">
        <v>213</v>
      </c>
      <c r="C149" s="13">
        <v>3.5894461971</v>
      </c>
      <c r="D149" s="11" t="str">
        <f t="shared" si="46"/>
        <v>N/A</v>
      </c>
      <c r="E149" s="13">
        <v>3.4013904675000002</v>
      </c>
      <c r="F149" s="11" t="str">
        <f t="shared" si="47"/>
        <v>N/A</v>
      </c>
      <c r="G149" s="13">
        <v>3.2296731860999999</v>
      </c>
      <c r="H149" s="11" t="str">
        <f t="shared" si="48"/>
        <v>N/A</v>
      </c>
      <c r="I149" s="57">
        <v>-5.24</v>
      </c>
      <c r="J149" s="57">
        <v>-5.05</v>
      </c>
      <c r="K149" s="45" t="s">
        <v>739</v>
      </c>
      <c r="L149" s="9" t="str">
        <f t="shared" si="49"/>
        <v>Yes</v>
      </c>
    </row>
    <row r="150" spans="1:12" x14ac:dyDescent="0.2">
      <c r="A150" s="2" t="s">
        <v>329</v>
      </c>
      <c r="B150" s="48" t="s">
        <v>213</v>
      </c>
      <c r="C150" s="13">
        <v>6.9012826999999997E-3</v>
      </c>
      <c r="D150" s="11" t="str">
        <f t="shared" si="46"/>
        <v>N/A</v>
      </c>
      <c r="E150" s="13">
        <v>3.3488768E-3</v>
      </c>
      <c r="F150" s="11" t="str">
        <f t="shared" si="47"/>
        <v>N/A</v>
      </c>
      <c r="G150" s="13">
        <v>3.2704663000000002E-3</v>
      </c>
      <c r="H150" s="11" t="str">
        <f t="shared" si="48"/>
        <v>N/A</v>
      </c>
      <c r="I150" s="57">
        <v>-51.5</v>
      </c>
      <c r="J150" s="57">
        <v>-2.34</v>
      </c>
      <c r="K150" s="45" t="s">
        <v>739</v>
      </c>
      <c r="L150" s="9" t="str">
        <f t="shared" si="49"/>
        <v>Yes</v>
      </c>
    </row>
    <row r="151" spans="1:12" x14ac:dyDescent="0.2">
      <c r="A151" s="2" t="s">
        <v>330</v>
      </c>
      <c r="B151" s="48" t="s">
        <v>213</v>
      </c>
      <c r="C151" s="13">
        <v>1.0350055400000001E-2</v>
      </c>
      <c r="D151" s="11" t="str">
        <f t="shared" si="46"/>
        <v>N/A</v>
      </c>
      <c r="E151" s="13">
        <v>1.1147208299999999E-2</v>
      </c>
      <c r="F151" s="11" t="str">
        <f t="shared" si="47"/>
        <v>N/A</v>
      </c>
      <c r="G151" s="13">
        <v>1.18802006E-2</v>
      </c>
      <c r="H151" s="11" t="str">
        <f t="shared" si="48"/>
        <v>N/A</v>
      </c>
      <c r="I151" s="57">
        <v>7.702</v>
      </c>
      <c r="J151" s="57">
        <v>6.5759999999999996</v>
      </c>
      <c r="K151" s="45" t="s">
        <v>739</v>
      </c>
      <c r="L151" s="9" t="str">
        <f t="shared" si="49"/>
        <v>Yes</v>
      </c>
    </row>
    <row r="152" spans="1:12" x14ac:dyDescent="0.2">
      <c r="A152" s="18" t="s">
        <v>1015</v>
      </c>
      <c r="B152" s="35" t="s">
        <v>213</v>
      </c>
      <c r="C152" s="36">
        <v>602769</v>
      </c>
      <c r="D152" s="44" t="str">
        <f t="shared" ref="D152:D158" si="50">IF($B152="N/A","N/A",IF(C152&gt;10,"No",IF(C152&lt;-10,"No","Yes")))</f>
        <v>N/A</v>
      </c>
      <c r="E152" s="36">
        <v>605468</v>
      </c>
      <c r="F152" s="44" t="str">
        <f t="shared" ref="F152:F158" si="51">IF($B152="N/A","N/A",IF(E152&gt;10,"No",IF(E152&lt;-10,"No","Yes")))</f>
        <v>N/A</v>
      </c>
      <c r="G152" s="36">
        <v>610643</v>
      </c>
      <c r="H152" s="44" t="str">
        <f t="shared" ref="H152:H158" si="52">IF($B152="N/A","N/A",IF(G152&gt;10,"No",IF(G152&lt;-10,"No","Yes")))</f>
        <v>N/A</v>
      </c>
      <c r="I152" s="12">
        <v>0.44779999999999998</v>
      </c>
      <c r="J152" s="12">
        <v>0.85470000000000002</v>
      </c>
      <c r="K152" s="45" t="s">
        <v>739</v>
      </c>
      <c r="L152" s="9" t="str">
        <f t="shared" ref="L152:L159" si="53">IF(J152="Div by 0", "N/A", IF(K152="N/A","N/A", IF(J152&gt;VALUE(MID(K152,1,2)), "No", IF(J152&lt;-1*VALUE(MID(K152,1,2)), "No", "Yes"))))</f>
        <v>Yes</v>
      </c>
    </row>
    <row r="153" spans="1:12" x14ac:dyDescent="0.2">
      <c r="A153" s="6" t="s">
        <v>1016</v>
      </c>
      <c r="B153" s="35" t="s">
        <v>213</v>
      </c>
      <c r="C153" s="8">
        <v>5.1953358860999996</v>
      </c>
      <c r="D153" s="44" t="str">
        <f t="shared" si="50"/>
        <v>N/A</v>
      </c>
      <c r="E153" s="8">
        <v>4.9826326940000003</v>
      </c>
      <c r="F153" s="44" t="str">
        <f t="shared" si="51"/>
        <v>N/A</v>
      </c>
      <c r="G153" s="8">
        <v>4.9436879435999996</v>
      </c>
      <c r="H153" s="44" t="str">
        <f t="shared" si="52"/>
        <v>N/A</v>
      </c>
      <c r="I153" s="12">
        <v>-4.09</v>
      </c>
      <c r="J153" s="12">
        <v>-0.78200000000000003</v>
      </c>
      <c r="K153" s="45" t="s">
        <v>739</v>
      </c>
      <c r="L153" s="9" t="str">
        <f t="shared" si="53"/>
        <v>Yes</v>
      </c>
    </row>
    <row r="154" spans="1:12" x14ac:dyDescent="0.2">
      <c r="A154" s="18" t="s">
        <v>1017</v>
      </c>
      <c r="B154" s="35" t="s">
        <v>213</v>
      </c>
      <c r="C154" s="8">
        <v>25.755836802000001</v>
      </c>
      <c r="D154" s="44" t="str">
        <f t="shared" si="50"/>
        <v>N/A</v>
      </c>
      <c r="E154" s="8">
        <v>24.012870922000001</v>
      </c>
      <c r="F154" s="44" t="str">
        <f t="shared" si="51"/>
        <v>N/A</v>
      </c>
      <c r="G154" s="8">
        <v>23.322403174000002</v>
      </c>
      <c r="H154" s="44" t="str">
        <f t="shared" si="52"/>
        <v>N/A</v>
      </c>
      <c r="I154" s="12">
        <v>-6.77</v>
      </c>
      <c r="J154" s="12">
        <v>-2.88</v>
      </c>
      <c r="K154" s="45" t="s">
        <v>739</v>
      </c>
      <c r="L154" s="9" t="str">
        <f t="shared" si="53"/>
        <v>Yes</v>
      </c>
    </row>
    <row r="155" spans="1:12" x14ac:dyDescent="0.2">
      <c r="A155" s="18" t="s">
        <v>1018</v>
      </c>
      <c r="B155" s="35" t="s">
        <v>213</v>
      </c>
      <c r="C155" s="8">
        <v>28.619743068999998</v>
      </c>
      <c r="D155" s="44" t="str">
        <f t="shared" si="50"/>
        <v>N/A</v>
      </c>
      <c r="E155" s="8">
        <v>27.366807085000001</v>
      </c>
      <c r="F155" s="44" t="str">
        <f t="shared" si="51"/>
        <v>N/A</v>
      </c>
      <c r="G155" s="8">
        <v>27.077853802</v>
      </c>
      <c r="H155" s="44" t="str">
        <f t="shared" si="52"/>
        <v>N/A</v>
      </c>
      <c r="I155" s="12">
        <v>-4.38</v>
      </c>
      <c r="J155" s="12">
        <v>-1.06</v>
      </c>
      <c r="K155" s="45" t="s">
        <v>739</v>
      </c>
      <c r="L155" s="9" t="str">
        <f t="shared" si="53"/>
        <v>Yes</v>
      </c>
    </row>
    <row r="156" spans="1:12" x14ac:dyDescent="0.2">
      <c r="A156" s="18" t="s">
        <v>1019</v>
      </c>
      <c r="B156" s="35" t="s">
        <v>213</v>
      </c>
      <c r="C156" s="8">
        <v>0.38834410359999999</v>
      </c>
      <c r="D156" s="44" t="str">
        <f t="shared" si="50"/>
        <v>N/A</v>
      </c>
      <c r="E156" s="8">
        <v>0.39651128089999998</v>
      </c>
      <c r="F156" s="44" t="str">
        <f t="shared" si="51"/>
        <v>N/A</v>
      </c>
      <c r="G156" s="8">
        <v>0.40889378720000003</v>
      </c>
      <c r="H156" s="44" t="str">
        <f t="shared" si="52"/>
        <v>N/A</v>
      </c>
      <c r="I156" s="12">
        <v>2.1030000000000002</v>
      </c>
      <c r="J156" s="12">
        <v>3.1230000000000002</v>
      </c>
      <c r="K156" s="45" t="s">
        <v>739</v>
      </c>
      <c r="L156" s="9" t="str">
        <f t="shared" si="53"/>
        <v>Yes</v>
      </c>
    </row>
    <row r="157" spans="1:12" x14ac:dyDescent="0.2">
      <c r="A157" s="18" t="s">
        <v>1020</v>
      </c>
      <c r="B157" s="35" t="s">
        <v>213</v>
      </c>
      <c r="C157" s="8">
        <v>0.48671437490000002</v>
      </c>
      <c r="D157" s="44" t="str">
        <f t="shared" si="50"/>
        <v>N/A</v>
      </c>
      <c r="E157" s="8">
        <v>0.43362640409999997</v>
      </c>
      <c r="F157" s="44" t="str">
        <f t="shared" si="51"/>
        <v>N/A</v>
      </c>
      <c r="G157" s="8">
        <v>0.42676912160000002</v>
      </c>
      <c r="H157" s="44" t="str">
        <f t="shared" si="52"/>
        <v>N/A</v>
      </c>
      <c r="I157" s="12">
        <v>-10.9</v>
      </c>
      <c r="J157" s="12">
        <v>-1.58</v>
      </c>
      <c r="K157" s="45" t="s">
        <v>739</v>
      </c>
      <c r="L157" s="9" t="str">
        <f t="shared" si="53"/>
        <v>Yes</v>
      </c>
    </row>
    <row r="158" spans="1:12" x14ac:dyDescent="0.2">
      <c r="A158" s="2" t="s">
        <v>1021</v>
      </c>
      <c r="B158" s="35" t="s">
        <v>213</v>
      </c>
      <c r="C158" s="36">
        <v>25063</v>
      </c>
      <c r="D158" s="44" t="str">
        <f t="shared" si="50"/>
        <v>N/A</v>
      </c>
      <c r="E158" s="36">
        <v>25210</v>
      </c>
      <c r="F158" s="44" t="str">
        <f t="shared" si="51"/>
        <v>N/A</v>
      </c>
      <c r="G158" s="36">
        <v>24180</v>
      </c>
      <c r="H158" s="44" t="str">
        <f t="shared" si="52"/>
        <v>N/A</v>
      </c>
      <c r="I158" s="12">
        <v>0.58650000000000002</v>
      </c>
      <c r="J158" s="12">
        <v>-4.09</v>
      </c>
      <c r="K158" s="45" t="s">
        <v>739</v>
      </c>
      <c r="L158" s="9" t="str">
        <f t="shared" si="53"/>
        <v>Yes</v>
      </c>
    </row>
    <row r="159" spans="1:12" ht="25.5" x14ac:dyDescent="0.2">
      <c r="A159" s="18" t="s">
        <v>1022</v>
      </c>
      <c r="B159" s="35" t="s">
        <v>213</v>
      </c>
      <c r="C159" s="36">
        <v>607123</v>
      </c>
      <c r="D159" s="44" t="str">
        <f>IF($B159="N/A","N/A",IF(C159&gt;10,"No",IF(C159&lt;-10,"No","Yes")))</f>
        <v>N/A</v>
      </c>
      <c r="E159" s="36">
        <v>610198</v>
      </c>
      <c r="F159" s="44" t="str">
        <f>IF($B159="N/A","N/A",IF(E159&gt;10,"No",IF(E159&lt;-10,"No","Yes")))</f>
        <v>N/A</v>
      </c>
      <c r="G159" s="36">
        <v>617315</v>
      </c>
      <c r="H159" s="44" t="str">
        <f>IF($B159="N/A","N/A",IF(G159&gt;10,"No",IF(G159&lt;-10,"No","Yes")))</f>
        <v>N/A</v>
      </c>
      <c r="I159" s="12">
        <v>0.50649999999999995</v>
      </c>
      <c r="J159" s="12">
        <v>1.1659999999999999</v>
      </c>
      <c r="K159" s="45" t="s">
        <v>739</v>
      </c>
      <c r="L159" s="9" t="str">
        <f t="shared" si="53"/>
        <v>Yes</v>
      </c>
    </row>
    <row r="160" spans="1:12" x14ac:dyDescent="0.2">
      <c r="A160" s="4" t="s">
        <v>1023</v>
      </c>
      <c r="B160" s="35" t="s">
        <v>213</v>
      </c>
      <c r="C160" s="36">
        <v>107063</v>
      </c>
      <c r="D160" s="44" t="str">
        <f t="shared" ref="D160:D234" si="54">IF($B160="N/A","N/A",IF(C160&gt;10,"No",IF(C160&lt;-10,"No","Yes")))</f>
        <v>N/A</v>
      </c>
      <c r="E160" s="36">
        <v>112695</v>
      </c>
      <c r="F160" s="44" t="str">
        <f t="shared" ref="F160:F234" si="55">IF($B160="N/A","N/A",IF(E160&gt;10,"No",IF(E160&lt;-10,"No","Yes")))</f>
        <v>N/A</v>
      </c>
      <c r="G160" s="36">
        <v>121197</v>
      </c>
      <c r="H160" s="44" t="str">
        <f t="shared" ref="H160:H223" si="56">IF($B160="N/A","N/A",IF(G160&gt;10,"No",IF(G160&lt;-10,"No","Yes")))</f>
        <v>N/A</v>
      </c>
      <c r="I160" s="12">
        <v>5.26</v>
      </c>
      <c r="J160" s="12">
        <v>7.5439999999999996</v>
      </c>
      <c r="K160" s="45" t="s">
        <v>739</v>
      </c>
      <c r="L160" s="9" t="str">
        <f t="shared" ref="L160:L223" si="57">IF(J160="Div by 0", "N/A", IF(K160="N/A","N/A", IF(J160&gt;VALUE(MID(K160,1,2)), "No", IF(J160&lt;-1*VALUE(MID(K160,1,2)), "No", "Yes"))))</f>
        <v>Yes</v>
      </c>
    </row>
    <row r="161" spans="1:12" x14ac:dyDescent="0.2">
      <c r="A161" s="63" t="s">
        <v>71</v>
      </c>
      <c r="B161" s="35" t="s">
        <v>213</v>
      </c>
      <c r="C161" s="8">
        <v>0.92278840809999996</v>
      </c>
      <c r="D161" s="44" t="str">
        <f t="shared" si="54"/>
        <v>N/A</v>
      </c>
      <c r="E161" s="8">
        <v>0.92741117849999999</v>
      </c>
      <c r="F161" s="44" t="str">
        <f t="shared" si="55"/>
        <v>N/A</v>
      </c>
      <c r="G161" s="8">
        <v>0.98119547380000005</v>
      </c>
      <c r="H161" s="44" t="str">
        <f t="shared" si="56"/>
        <v>N/A</v>
      </c>
      <c r="I161" s="12">
        <v>0.501</v>
      </c>
      <c r="J161" s="12">
        <v>5.7990000000000004</v>
      </c>
      <c r="K161" s="45" t="s">
        <v>739</v>
      </c>
      <c r="L161" s="9" t="str">
        <f t="shared" si="57"/>
        <v>Yes</v>
      </c>
    </row>
    <row r="162" spans="1:12" x14ac:dyDescent="0.2">
      <c r="A162" s="4" t="s">
        <v>111</v>
      </c>
      <c r="B162" s="35" t="s">
        <v>213</v>
      </c>
      <c r="C162" s="8">
        <v>1.3031026655</v>
      </c>
      <c r="D162" s="44" t="str">
        <f t="shared" si="54"/>
        <v>N/A</v>
      </c>
      <c r="E162" s="8">
        <v>1.1616363629999999</v>
      </c>
      <c r="F162" s="44" t="str">
        <f t="shared" si="55"/>
        <v>N/A</v>
      </c>
      <c r="G162" s="8">
        <v>1.1173052266000001</v>
      </c>
      <c r="H162" s="44" t="str">
        <f t="shared" si="56"/>
        <v>N/A</v>
      </c>
      <c r="I162" s="12">
        <v>-10.9</v>
      </c>
      <c r="J162" s="12">
        <v>-3.82</v>
      </c>
      <c r="K162" s="45" t="s">
        <v>739</v>
      </c>
      <c r="L162" s="9" t="str">
        <f t="shared" si="57"/>
        <v>Yes</v>
      </c>
    </row>
    <row r="163" spans="1:12" x14ac:dyDescent="0.2">
      <c r="A163" s="4" t="s">
        <v>112</v>
      </c>
      <c r="B163" s="35" t="s">
        <v>213</v>
      </c>
      <c r="C163" s="8">
        <v>7.6787598066999996</v>
      </c>
      <c r="D163" s="44" t="str">
        <f t="shared" si="54"/>
        <v>N/A</v>
      </c>
      <c r="E163" s="8">
        <v>7.7374308477999998</v>
      </c>
      <c r="F163" s="44" t="str">
        <f t="shared" si="55"/>
        <v>N/A</v>
      </c>
      <c r="G163" s="8">
        <v>8.1957090835000006</v>
      </c>
      <c r="H163" s="44" t="str">
        <f t="shared" si="56"/>
        <v>N/A</v>
      </c>
      <c r="I163" s="12">
        <v>0.7641</v>
      </c>
      <c r="J163" s="12">
        <v>5.923</v>
      </c>
      <c r="K163" s="45" t="s">
        <v>739</v>
      </c>
      <c r="L163" s="9" t="str">
        <f t="shared" si="57"/>
        <v>Yes</v>
      </c>
    </row>
    <row r="164" spans="1:12" x14ac:dyDescent="0.2">
      <c r="A164" s="4" t="s">
        <v>113</v>
      </c>
      <c r="B164" s="35" t="s">
        <v>213</v>
      </c>
      <c r="C164" s="8">
        <v>6.5507759200000001E-2</v>
      </c>
      <c r="D164" s="44" t="str">
        <f t="shared" si="54"/>
        <v>N/A</v>
      </c>
      <c r="E164" s="8">
        <v>7.2352803500000007E-2</v>
      </c>
      <c r="F164" s="44" t="str">
        <f t="shared" si="55"/>
        <v>N/A</v>
      </c>
      <c r="G164" s="8">
        <v>8.6763546600000005E-2</v>
      </c>
      <c r="H164" s="44" t="str">
        <f t="shared" si="56"/>
        <v>N/A</v>
      </c>
      <c r="I164" s="12">
        <v>10.45</v>
      </c>
      <c r="J164" s="12">
        <v>19.920000000000002</v>
      </c>
      <c r="K164" s="45" t="s">
        <v>739</v>
      </c>
      <c r="L164" s="9" t="str">
        <f t="shared" si="57"/>
        <v>Yes</v>
      </c>
    </row>
    <row r="165" spans="1:12" x14ac:dyDescent="0.2">
      <c r="A165" s="4" t="s">
        <v>114</v>
      </c>
      <c r="B165" s="35" t="s">
        <v>213</v>
      </c>
      <c r="C165" s="8">
        <v>5.1951640000000004E-3</v>
      </c>
      <c r="D165" s="44" t="str">
        <f t="shared" si="54"/>
        <v>N/A</v>
      </c>
      <c r="E165" s="8">
        <v>7.0284092999999999E-3</v>
      </c>
      <c r="F165" s="44" t="str">
        <f t="shared" si="55"/>
        <v>N/A</v>
      </c>
      <c r="G165" s="8">
        <v>7.7671171999999997E-3</v>
      </c>
      <c r="H165" s="44" t="str">
        <f t="shared" si="56"/>
        <v>N/A</v>
      </c>
      <c r="I165" s="12">
        <v>35.29</v>
      </c>
      <c r="J165" s="12">
        <v>10.51</v>
      </c>
      <c r="K165" s="45" t="s">
        <v>739</v>
      </c>
      <c r="L165" s="9" t="str">
        <f t="shared" si="57"/>
        <v>Yes</v>
      </c>
    </row>
    <row r="166" spans="1:12" x14ac:dyDescent="0.2">
      <c r="A166" s="4" t="s">
        <v>428</v>
      </c>
      <c r="B166" s="35" t="s">
        <v>213</v>
      </c>
      <c r="C166" s="36">
        <v>10568</v>
      </c>
      <c r="D166" s="44" t="str">
        <f>IF($B166="N/A","N/A",IF(C166&gt;10,"No",IF(C166&lt;-10,"No","Yes")))</f>
        <v>N/A</v>
      </c>
      <c r="E166" s="36">
        <v>10157</v>
      </c>
      <c r="F166" s="44" t="str">
        <f>IF($B166="N/A","N/A",IF(E166&gt;10,"No",IF(E166&lt;-10,"No","Yes")))</f>
        <v>N/A</v>
      </c>
      <c r="G166" s="36">
        <v>10153</v>
      </c>
      <c r="H166" s="44" t="str">
        <f>IF($B166="N/A","N/A",IF(G166&gt;10,"No",IF(G166&lt;-10,"No","Yes")))</f>
        <v>N/A</v>
      </c>
      <c r="I166" s="12">
        <v>-3.89</v>
      </c>
      <c r="J166" s="12">
        <v>-3.9E-2</v>
      </c>
      <c r="K166" s="45" t="s">
        <v>739</v>
      </c>
      <c r="L166" s="9" t="str">
        <f t="shared" si="57"/>
        <v>Yes</v>
      </c>
    </row>
    <row r="167" spans="1:12" x14ac:dyDescent="0.2">
      <c r="A167" s="4" t="s">
        <v>429</v>
      </c>
      <c r="B167" s="35" t="s">
        <v>213</v>
      </c>
      <c r="C167" s="36">
        <v>275</v>
      </c>
      <c r="D167" s="44" t="str">
        <f>IF($B167="N/A","N/A",IF(C167&gt;10,"No",IF(C167&lt;-10,"No","Yes")))</f>
        <v>N/A</v>
      </c>
      <c r="E167" s="36">
        <v>269</v>
      </c>
      <c r="F167" s="44" t="str">
        <f>IF($B167="N/A","N/A",IF(E167&gt;10,"No",IF(E167&lt;-10,"No","Yes")))</f>
        <v>N/A</v>
      </c>
      <c r="G167" s="36">
        <v>243</v>
      </c>
      <c r="H167" s="44" t="str">
        <f>IF($B167="N/A","N/A",IF(G167&gt;10,"No",IF(G167&lt;-10,"No","Yes")))</f>
        <v>N/A</v>
      </c>
      <c r="I167" s="12">
        <v>-2.1800000000000002</v>
      </c>
      <c r="J167" s="12">
        <v>-9.67</v>
      </c>
      <c r="K167" s="45" t="s">
        <v>739</v>
      </c>
      <c r="L167" s="9" t="str">
        <f t="shared" si="57"/>
        <v>Yes</v>
      </c>
    </row>
    <row r="168" spans="1:12" x14ac:dyDescent="0.2">
      <c r="A168" s="4" t="s">
        <v>430</v>
      </c>
      <c r="B168" s="35" t="s">
        <v>213</v>
      </c>
      <c r="C168" s="36">
        <v>33729</v>
      </c>
      <c r="D168" s="44" t="str">
        <f>IF($B168="N/A","N/A",IF(C168&gt;10,"No",IF(C168&lt;-10,"No","Yes")))</f>
        <v>N/A</v>
      </c>
      <c r="E168" s="36">
        <v>34912</v>
      </c>
      <c r="F168" s="44" t="str">
        <f>IF($B168="N/A","N/A",IF(E168&gt;10,"No",IF(E168&lt;-10,"No","Yes")))</f>
        <v>N/A</v>
      </c>
      <c r="G168" s="36">
        <v>36607</v>
      </c>
      <c r="H168" s="44" t="str">
        <f>IF($B168="N/A","N/A",IF(G168&gt;10,"No",IF(G168&lt;-10,"No","Yes")))</f>
        <v>N/A</v>
      </c>
      <c r="I168" s="12">
        <v>3.5070000000000001</v>
      </c>
      <c r="J168" s="12">
        <v>4.8550000000000004</v>
      </c>
      <c r="K168" s="45" t="s">
        <v>739</v>
      </c>
      <c r="L168" s="9" t="str">
        <f t="shared" si="57"/>
        <v>Yes</v>
      </c>
    </row>
    <row r="169" spans="1:12" x14ac:dyDescent="0.2">
      <c r="A169" s="4" t="s">
        <v>431</v>
      </c>
      <c r="B169" s="35" t="s">
        <v>213</v>
      </c>
      <c r="C169" s="36">
        <v>59224</v>
      </c>
      <c r="D169" s="44" t="str">
        <f>IF($B169="N/A","N/A",IF(C169&gt;10,"No",IF(C169&lt;-10,"No","Yes")))</f>
        <v>N/A</v>
      </c>
      <c r="E169" s="36">
        <v>63593</v>
      </c>
      <c r="F169" s="44" t="str">
        <f>IF($B169="N/A","N/A",IF(E169&gt;10,"No",IF(E169&lt;-10,"No","Yes")))</f>
        <v>N/A</v>
      </c>
      <c r="G169" s="36">
        <v>69712</v>
      </c>
      <c r="H169" s="44" t="str">
        <f>IF($B169="N/A","N/A",IF(G169&gt;10,"No",IF(G169&lt;-10,"No","Yes")))</f>
        <v>N/A</v>
      </c>
      <c r="I169" s="12">
        <v>7.3769999999999998</v>
      </c>
      <c r="J169" s="12">
        <v>9.6219999999999999</v>
      </c>
      <c r="K169" s="45" t="s">
        <v>739</v>
      </c>
      <c r="L169" s="9" t="str">
        <f t="shared" si="57"/>
        <v>Yes</v>
      </c>
    </row>
    <row r="170" spans="1:12" x14ac:dyDescent="0.2">
      <c r="A170" s="4" t="s">
        <v>432</v>
      </c>
      <c r="B170" s="35" t="s">
        <v>213</v>
      </c>
      <c r="C170" s="36">
        <v>3267</v>
      </c>
      <c r="D170" s="44" t="str">
        <f>IF($B170="N/A","N/A",IF(C170&gt;10,"No",IF(C170&lt;-10,"No","Yes")))</f>
        <v>N/A</v>
      </c>
      <c r="E170" s="36">
        <v>3764</v>
      </c>
      <c r="F170" s="44" t="str">
        <f>IF($B170="N/A","N/A",IF(E170&gt;10,"No",IF(E170&lt;-10,"No","Yes")))</f>
        <v>N/A</v>
      </c>
      <c r="G170" s="36">
        <v>4482</v>
      </c>
      <c r="H170" s="44" t="str">
        <f>IF($B170="N/A","N/A",IF(G170&gt;10,"No",IF(G170&lt;-10,"No","Yes")))</f>
        <v>N/A</v>
      </c>
      <c r="I170" s="12">
        <v>15.21</v>
      </c>
      <c r="J170" s="12">
        <v>19.079999999999998</v>
      </c>
      <c r="K170" s="45" t="s">
        <v>739</v>
      </c>
      <c r="L170" s="9" t="str">
        <f t="shared" si="57"/>
        <v>Yes</v>
      </c>
    </row>
    <row r="171" spans="1:12" x14ac:dyDescent="0.2">
      <c r="A171" s="6" t="s">
        <v>1024</v>
      </c>
      <c r="B171" s="35" t="s">
        <v>213</v>
      </c>
      <c r="C171" s="36">
        <v>1306</v>
      </c>
      <c r="D171" s="44" t="str">
        <f t="shared" si="54"/>
        <v>N/A</v>
      </c>
      <c r="E171" s="36">
        <v>1622</v>
      </c>
      <c r="F171" s="44" t="str">
        <f t="shared" si="55"/>
        <v>N/A</v>
      </c>
      <c r="G171" s="36">
        <v>2057</v>
      </c>
      <c r="H171" s="44" t="str">
        <f t="shared" si="56"/>
        <v>N/A</v>
      </c>
      <c r="I171" s="12">
        <v>24.2</v>
      </c>
      <c r="J171" s="12">
        <v>26.82</v>
      </c>
      <c r="K171" s="45" t="s">
        <v>739</v>
      </c>
      <c r="L171" s="9" t="str">
        <f t="shared" si="57"/>
        <v>Yes</v>
      </c>
    </row>
    <row r="172" spans="1:12" x14ac:dyDescent="0.2">
      <c r="A172" s="4" t="s">
        <v>1025</v>
      </c>
      <c r="B172" s="35" t="s">
        <v>213</v>
      </c>
      <c r="C172" s="36">
        <v>845</v>
      </c>
      <c r="D172" s="44" t="str">
        <f>IF($B172="N/A","N/A",IF(C172&gt;10,"No",IF(C172&lt;-10,"No","Yes")))</f>
        <v>N/A</v>
      </c>
      <c r="E172" s="36">
        <v>1049</v>
      </c>
      <c r="F172" s="44" t="str">
        <f>IF($B172="N/A","N/A",IF(E172&gt;10,"No",IF(E172&lt;-10,"No","Yes")))</f>
        <v>N/A</v>
      </c>
      <c r="G172" s="36">
        <v>1316</v>
      </c>
      <c r="H172" s="44" t="str">
        <f>IF($B172="N/A","N/A",IF(G172&gt;10,"No",IF(G172&lt;-10,"No","Yes")))</f>
        <v>N/A</v>
      </c>
      <c r="I172" s="12">
        <v>24.14</v>
      </c>
      <c r="J172" s="12">
        <v>25.45</v>
      </c>
      <c r="K172" s="45" t="s">
        <v>739</v>
      </c>
      <c r="L172" s="9" t="str">
        <f t="shared" si="57"/>
        <v>Yes</v>
      </c>
    </row>
    <row r="173" spans="1:12" x14ac:dyDescent="0.2">
      <c r="A173" s="4" t="s">
        <v>1026</v>
      </c>
      <c r="B173" s="35" t="s">
        <v>213</v>
      </c>
      <c r="C173" s="36">
        <v>21</v>
      </c>
      <c r="D173" s="44" t="str">
        <f>IF($B173="N/A","N/A",IF(C173&gt;10,"No",IF(C173&lt;-10,"No","Yes")))</f>
        <v>N/A</v>
      </c>
      <c r="E173" s="36">
        <v>25</v>
      </c>
      <c r="F173" s="44" t="str">
        <f>IF($B173="N/A","N/A",IF(E173&gt;10,"No",IF(E173&lt;-10,"No","Yes")))</f>
        <v>N/A</v>
      </c>
      <c r="G173" s="36">
        <v>25</v>
      </c>
      <c r="H173" s="44" t="str">
        <f>IF($B173="N/A","N/A",IF(G173&gt;10,"No",IF(G173&lt;-10,"No","Yes")))</f>
        <v>N/A</v>
      </c>
      <c r="I173" s="12">
        <v>19.05</v>
      </c>
      <c r="J173" s="12">
        <v>0</v>
      </c>
      <c r="K173" s="45" t="s">
        <v>739</v>
      </c>
      <c r="L173" s="9" t="str">
        <f t="shared" si="57"/>
        <v>Yes</v>
      </c>
    </row>
    <row r="174" spans="1:12" ht="25.5" x14ac:dyDescent="0.2">
      <c r="A174" s="4" t="s">
        <v>1027</v>
      </c>
      <c r="B174" s="35" t="s">
        <v>213</v>
      </c>
      <c r="C174" s="36">
        <v>339</v>
      </c>
      <c r="D174" s="44" t="str">
        <f>IF($B174="N/A","N/A",IF(C174&gt;10,"No",IF(C174&lt;-10,"No","Yes")))</f>
        <v>N/A</v>
      </c>
      <c r="E174" s="36">
        <v>423</v>
      </c>
      <c r="F174" s="44" t="str">
        <f>IF($B174="N/A","N/A",IF(E174&gt;10,"No",IF(E174&lt;-10,"No","Yes")))</f>
        <v>N/A</v>
      </c>
      <c r="G174" s="36">
        <v>553</v>
      </c>
      <c r="H174" s="44" t="str">
        <f>IF($B174="N/A","N/A",IF(G174&gt;10,"No",IF(G174&lt;-10,"No","Yes")))</f>
        <v>N/A</v>
      </c>
      <c r="I174" s="12">
        <v>24.78</v>
      </c>
      <c r="J174" s="12">
        <v>30.73</v>
      </c>
      <c r="K174" s="45" t="s">
        <v>739</v>
      </c>
      <c r="L174" s="9" t="str">
        <f t="shared" si="57"/>
        <v>No</v>
      </c>
    </row>
    <row r="175" spans="1:12" ht="25.5" x14ac:dyDescent="0.2">
      <c r="A175" s="4" t="s">
        <v>1028</v>
      </c>
      <c r="B175" s="35" t="s">
        <v>213</v>
      </c>
      <c r="C175" s="36">
        <v>94</v>
      </c>
      <c r="D175" s="44" t="str">
        <f>IF($B175="N/A","N/A",IF(C175&gt;10,"No",IF(C175&lt;-10,"No","Yes")))</f>
        <v>N/A</v>
      </c>
      <c r="E175" s="36">
        <v>116</v>
      </c>
      <c r="F175" s="44" t="str">
        <f>IF($B175="N/A","N/A",IF(E175&gt;10,"No",IF(E175&lt;-10,"No","Yes")))</f>
        <v>N/A</v>
      </c>
      <c r="G175" s="36">
        <v>154</v>
      </c>
      <c r="H175" s="44" t="str">
        <f>IF($B175="N/A","N/A",IF(G175&gt;10,"No",IF(G175&lt;-10,"No","Yes")))</f>
        <v>N/A</v>
      </c>
      <c r="I175" s="12">
        <v>23.4</v>
      </c>
      <c r="J175" s="12">
        <v>32.76</v>
      </c>
      <c r="K175" s="45" t="s">
        <v>739</v>
      </c>
      <c r="L175" s="9" t="str">
        <f t="shared" si="57"/>
        <v>No</v>
      </c>
    </row>
    <row r="176" spans="1:12" ht="25.5" x14ac:dyDescent="0.2">
      <c r="A176" s="4" t="s">
        <v>1029</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28.57</v>
      </c>
      <c r="J176" s="12">
        <v>0</v>
      </c>
      <c r="K176" s="45" t="s">
        <v>739</v>
      </c>
      <c r="L176" s="9" t="str">
        <f t="shared" si="57"/>
        <v>Yes</v>
      </c>
    </row>
    <row r="177" spans="1:12" x14ac:dyDescent="0.2">
      <c r="A177" s="6" t="s">
        <v>1030</v>
      </c>
      <c r="B177" s="35" t="s">
        <v>213</v>
      </c>
      <c r="C177" s="36">
        <v>12136</v>
      </c>
      <c r="D177" s="44" t="str">
        <f t="shared" si="54"/>
        <v>N/A</v>
      </c>
      <c r="E177" s="36">
        <v>11219</v>
      </c>
      <c r="F177" s="44" t="str">
        <f t="shared" si="55"/>
        <v>N/A</v>
      </c>
      <c r="G177" s="36">
        <v>10500</v>
      </c>
      <c r="H177" s="44" t="str">
        <f t="shared" si="56"/>
        <v>N/A</v>
      </c>
      <c r="I177" s="12">
        <v>-7.56</v>
      </c>
      <c r="J177" s="12">
        <v>-6.41</v>
      </c>
      <c r="K177" s="45" t="s">
        <v>739</v>
      </c>
      <c r="L177" s="9" t="str">
        <f t="shared" si="57"/>
        <v>Yes</v>
      </c>
    </row>
    <row r="178" spans="1:12" x14ac:dyDescent="0.2">
      <c r="A178" s="4" t="s">
        <v>1031</v>
      </c>
      <c r="B178" s="35" t="s">
        <v>213</v>
      </c>
      <c r="C178" s="36">
        <v>8747</v>
      </c>
      <c r="D178" s="44" t="str">
        <f t="shared" si="54"/>
        <v>N/A</v>
      </c>
      <c r="E178" s="36">
        <v>8043</v>
      </c>
      <c r="F178" s="44" t="str">
        <f t="shared" si="55"/>
        <v>N/A</v>
      </c>
      <c r="G178" s="36">
        <v>7561</v>
      </c>
      <c r="H178" s="44" t="str">
        <f t="shared" si="56"/>
        <v>N/A</v>
      </c>
      <c r="I178" s="12">
        <v>-8.0500000000000007</v>
      </c>
      <c r="J178" s="12">
        <v>-5.99</v>
      </c>
      <c r="K178" s="45" t="s">
        <v>739</v>
      </c>
      <c r="L178" s="9" t="str">
        <f t="shared" si="57"/>
        <v>Yes</v>
      </c>
    </row>
    <row r="179" spans="1:12" x14ac:dyDescent="0.2">
      <c r="A179" s="4" t="s">
        <v>1032</v>
      </c>
      <c r="B179" s="35" t="s">
        <v>213</v>
      </c>
      <c r="C179" s="36">
        <v>228</v>
      </c>
      <c r="D179" s="44" t="str">
        <f t="shared" si="54"/>
        <v>N/A</v>
      </c>
      <c r="E179" s="36">
        <v>221</v>
      </c>
      <c r="F179" s="44" t="str">
        <f t="shared" si="55"/>
        <v>N/A</v>
      </c>
      <c r="G179" s="36">
        <v>186</v>
      </c>
      <c r="H179" s="44" t="str">
        <f t="shared" si="56"/>
        <v>N/A</v>
      </c>
      <c r="I179" s="12">
        <v>-3.07</v>
      </c>
      <c r="J179" s="12">
        <v>-15.8</v>
      </c>
      <c r="K179" s="45" t="s">
        <v>739</v>
      </c>
      <c r="L179" s="9" t="str">
        <f t="shared" si="57"/>
        <v>Yes</v>
      </c>
    </row>
    <row r="180" spans="1:12" x14ac:dyDescent="0.2">
      <c r="A180" s="4" t="s">
        <v>1033</v>
      </c>
      <c r="B180" s="35" t="s">
        <v>213</v>
      </c>
      <c r="C180" s="36">
        <v>3082</v>
      </c>
      <c r="D180" s="44" t="str">
        <f t="shared" si="54"/>
        <v>N/A</v>
      </c>
      <c r="E180" s="36">
        <v>2890</v>
      </c>
      <c r="F180" s="44" t="str">
        <f t="shared" si="55"/>
        <v>N/A</v>
      </c>
      <c r="G180" s="36">
        <v>2706</v>
      </c>
      <c r="H180" s="44" t="str">
        <f t="shared" si="56"/>
        <v>N/A</v>
      </c>
      <c r="I180" s="12">
        <v>-6.23</v>
      </c>
      <c r="J180" s="12">
        <v>-6.37</v>
      </c>
      <c r="K180" s="45" t="s">
        <v>739</v>
      </c>
      <c r="L180" s="9" t="str">
        <f t="shared" si="57"/>
        <v>Yes</v>
      </c>
    </row>
    <row r="181" spans="1:12" x14ac:dyDescent="0.2">
      <c r="A181" s="4" t="s">
        <v>1034</v>
      </c>
      <c r="B181" s="35" t="s">
        <v>213</v>
      </c>
      <c r="C181" s="36">
        <v>69</v>
      </c>
      <c r="D181" s="44" t="str">
        <f t="shared" si="54"/>
        <v>N/A</v>
      </c>
      <c r="E181" s="36">
        <v>57</v>
      </c>
      <c r="F181" s="44" t="str">
        <f t="shared" si="55"/>
        <v>N/A</v>
      </c>
      <c r="G181" s="36">
        <v>41</v>
      </c>
      <c r="H181" s="44" t="str">
        <f t="shared" si="56"/>
        <v>N/A</v>
      </c>
      <c r="I181" s="12">
        <v>-17.399999999999999</v>
      </c>
      <c r="J181" s="12">
        <v>-28.1</v>
      </c>
      <c r="K181" s="45" t="s">
        <v>739</v>
      </c>
      <c r="L181" s="9" t="str">
        <f t="shared" si="57"/>
        <v>Yes</v>
      </c>
    </row>
    <row r="182" spans="1:12" x14ac:dyDescent="0.2">
      <c r="A182" s="4" t="s">
        <v>1035</v>
      </c>
      <c r="B182" s="35" t="s">
        <v>213</v>
      </c>
      <c r="C182" s="36">
        <v>11</v>
      </c>
      <c r="D182" s="44" t="str">
        <f t="shared" si="54"/>
        <v>N/A</v>
      </c>
      <c r="E182" s="36">
        <v>11</v>
      </c>
      <c r="F182" s="44" t="str">
        <f t="shared" si="55"/>
        <v>N/A</v>
      </c>
      <c r="G182" s="36">
        <v>11</v>
      </c>
      <c r="H182" s="44" t="str">
        <f t="shared" si="56"/>
        <v>N/A</v>
      </c>
      <c r="I182" s="12">
        <v>-20</v>
      </c>
      <c r="J182" s="12">
        <v>-25</v>
      </c>
      <c r="K182" s="45" t="s">
        <v>739</v>
      </c>
      <c r="L182" s="9" t="str">
        <f t="shared" si="57"/>
        <v>Yes</v>
      </c>
    </row>
    <row r="183" spans="1:12" x14ac:dyDescent="0.2">
      <c r="A183" s="6" t="s">
        <v>1036</v>
      </c>
      <c r="B183" s="48" t="s">
        <v>213</v>
      </c>
      <c r="C183" s="1">
        <v>2035</v>
      </c>
      <c r="D183" s="11" t="str">
        <f t="shared" si="54"/>
        <v>N/A</v>
      </c>
      <c r="E183" s="1">
        <v>2125</v>
      </c>
      <c r="F183" s="11" t="str">
        <f t="shared" si="55"/>
        <v>N/A</v>
      </c>
      <c r="G183" s="1">
        <v>2628</v>
      </c>
      <c r="H183" s="11" t="str">
        <f t="shared" si="56"/>
        <v>N/A</v>
      </c>
      <c r="I183" s="57">
        <v>4.423</v>
      </c>
      <c r="J183" s="57">
        <v>23.67</v>
      </c>
      <c r="K183" s="48" t="s">
        <v>739</v>
      </c>
      <c r="L183" s="11" t="str">
        <f t="shared" si="57"/>
        <v>Yes</v>
      </c>
    </row>
    <row r="184" spans="1:12" x14ac:dyDescent="0.2">
      <c r="A184" s="4" t="s">
        <v>1037</v>
      </c>
      <c r="B184" s="35" t="s">
        <v>213</v>
      </c>
      <c r="C184" s="36">
        <v>198</v>
      </c>
      <c r="D184" s="44" t="str">
        <f t="shared" si="54"/>
        <v>N/A</v>
      </c>
      <c r="E184" s="36">
        <v>221</v>
      </c>
      <c r="F184" s="44" t="str">
        <f t="shared" si="55"/>
        <v>N/A</v>
      </c>
      <c r="G184" s="36">
        <v>259</v>
      </c>
      <c r="H184" s="44" t="str">
        <f t="shared" si="56"/>
        <v>N/A</v>
      </c>
      <c r="I184" s="12">
        <v>11.62</v>
      </c>
      <c r="J184" s="12">
        <v>17.190000000000001</v>
      </c>
      <c r="K184" s="45" t="s">
        <v>739</v>
      </c>
      <c r="L184" s="9" t="str">
        <f t="shared" si="57"/>
        <v>Yes</v>
      </c>
    </row>
    <row r="185" spans="1:12" x14ac:dyDescent="0.2">
      <c r="A185" s="4" t="s">
        <v>1038</v>
      </c>
      <c r="B185" s="35" t="s">
        <v>213</v>
      </c>
      <c r="C185" s="36">
        <v>11</v>
      </c>
      <c r="D185" s="44" t="str">
        <f t="shared" si="54"/>
        <v>N/A</v>
      </c>
      <c r="E185" s="36">
        <v>11</v>
      </c>
      <c r="F185" s="44" t="str">
        <f t="shared" si="55"/>
        <v>N/A</v>
      </c>
      <c r="G185" s="36">
        <v>11</v>
      </c>
      <c r="H185" s="44" t="str">
        <f t="shared" si="56"/>
        <v>N/A</v>
      </c>
      <c r="I185" s="12">
        <v>0</v>
      </c>
      <c r="J185" s="12">
        <v>0</v>
      </c>
      <c r="K185" s="45" t="s">
        <v>739</v>
      </c>
      <c r="L185" s="9" t="str">
        <f t="shared" si="57"/>
        <v>Yes</v>
      </c>
    </row>
    <row r="186" spans="1:12" ht="25.5" x14ac:dyDescent="0.2">
      <c r="A186" s="4" t="s">
        <v>1039</v>
      </c>
      <c r="B186" s="35" t="s">
        <v>213</v>
      </c>
      <c r="C186" s="36">
        <v>738</v>
      </c>
      <c r="D186" s="44" t="str">
        <f t="shared" si="54"/>
        <v>N/A</v>
      </c>
      <c r="E186" s="36">
        <v>771</v>
      </c>
      <c r="F186" s="44" t="str">
        <f t="shared" si="55"/>
        <v>N/A</v>
      </c>
      <c r="G186" s="36">
        <v>918</v>
      </c>
      <c r="H186" s="44" t="str">
        <f t="shared" si="56"/>
        <v>N/A</v>
      </c>
      <c r="I186" s="12">
        <v>4.4720000000000004</v>
      </c>
      <c r="J186" s="12">
        <v>19.07</v>
      </c>
      <c r="K186" s="45" t="s">
        <v>739</v>
      </c>
      <c r="L186" s="9" t="str">
        <f t="shared" si="57"/>
        <v>Yes</v>
      </c>
    </row>
    <row r="187" spans="1:12" ht="25.5" x14ac:dyDescent="0.2">
      <c r="A187" s="4" t="s">
        <v>1040</v>
      </c>
      <c r="B187" s="35" t="s">
        <v>213</v>
      </c>
      <c r="C187" s="36">
        <v>1056</v>
      </c>
      <c r="D187" s="44" t="str">
        <f t="shared" si="54"/>
        <v>N/A</v>
      </c>
      <c r="E187" s="36">
        <v>1098</v>
      </c>
      <c r="F187" s="44" t="str">
        <f t="shared" si="55"/>
        <v>N/A</v>
      </c>
      <c r="G187" s="36">
        <v>1413</v>
      </c>
      <c r="H187" s="44" t="str">
        <f t="shared" si="56"/>
        <v>N/A</v>
      </c>
      <c r="I187" s="12">
        <v>3.9769999999999999</v>
      </c>
      <c r="J187" s="12">
        <v>28.69</v>
      </c>
      <c r="K187" s="45" t="s">
        <v>739</v>
      </c>
      <c r="L187" s="9" t="str">
        <f t="shared" si="57"/>
        <v>Yes</v>
      </c>
    </row>
    <row r="188" spans="1:12" ht="25.5" x14ac:dyDescent="0.2">
      <c r="A188" s="4" t="s">
        <v>1041</v>
      </c>
      <c r="B188" s="35" t="s">
        <v>213</v>
      </c>
      <c r="C188" s="36">
        <v>35</v>
      </c>
      <c r="D188" s="44" t="str">
        <f t="shared" si="54"/>
        <v>N/A</v>
      </c>
      <c r="E188" s="36">
        <v>27</v>
      </c>
      <c r="F188" s="44" t="str">
        <f t="shared" si="55"/>
        <v>N/A</v>
      </c>
      <c r="G188" s="36">
        <v>30</v>
      </c>
      <c r="H188" s="44" t="str">
        <f t="shared" si="56"/>
        <v>N/A</v>
      </c>
      <c r="I188" s="12">
        <v>-22.9</v>
      </c>
      <c r="J188" s="12">
        <v>11.11</v>
      </c>
      <c r="K188" s="45" t="s">
        <v>739</v>
      </c>
      <c r="L188" s="9" t="str">
        <f t="shared" si="57"/>
        <v>Yes</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2299</v>
      </c>
      <c r="D195" s="11" t="str">
        <f t="shared" si="54"/>
        <v>N/A</v>
      </c>
      <c r="E195" s="1">
        <v>2249</v>
      </c>
      <c r="F195" s="11" t="str">
        <f t="shared" si="55"/>
        <v>N/A</v>
      </c>
      <c r="G195" s="1">
        <v>2244</v>
      </c>
      <c r="H195" s="11" t="str">
        <f t="shared" si="56"/>
        <v>N/A</v>
      </c>
      <c r="I195" s="57">
        <v>-2.17</v>
      </c>
      <c r="J195" s="57">
        <v>-0.222</v>
      </c>
      <c r="K195" s="48" t="s">
        <v>739</v>
      </c>
      <c r="L195" s="11" t="str">
        <f t="shared" si="57"/>
        <v>Yes</v>
      </c>
    </row>
    <row r="196" spans="1:12" ht="25.5" x14ac:dyDescent="0.2">
      <c r="A196" s="4" t="s">
        <v>1049</v>
      </c>
      <c r="B196" s="35" t="s">
        <v>213</v>
      </c>
      <c r="C196" s="36">
        <v>69</v>
      </c>
      <c r="D196" s="44" t="str">
        <f t="shared" si="54"/>
        <v>N/A</v>
      </c>
      <c r="E196" s="36">
        <v>78</v>
      </c>
      <c r="F196" s="44" t="str">
        <f t="shared" si="55"/>
        <v>N/A</v>
      </c>
      <c r="G196" s="36">
        <v>89</v>
      </c>
      <c r="H196" s="44" t="str">
        <f t="shared" si="56"/>
        <v>N/A</v>
      </c>
      <c r="I196" s="12">
        <v>13.04</v>
      </c>
      <c r="J196" s="12">
        <v>14.1</v>
      </c>
      <c r="K196" s="45" t="s">
        <v>739</v>
      </c>
      <c r="L196" s="9" t="str">
        <f t="shared" si="57"/>
        <v>Yes</v>
      </c>
    </row>
    <row r="197" spans="1:12" ht="25.5" x14ac:dyDescent="0.2">
      <c r="A197" s="4" t="s">
        <v>1050</v>
      </c>
      <c r="B197" s="35" t="s">
        <v>213</v>
      </c>
      <c r="C197" s="36">
        <v>11</v>
      </c>
      <c r="D197" s="44" t="str">
        <f t="shared" si="54"/>
        <v>N/A</v>
      </c>
      <c r="E197" s="36">
        <v>11</v>
      </c>
      <c r="F197" s="44" t="str">
        <f t="shared" si="55"/>
        <v>N/A</v>
      </c>
      <c r="G197" s="36">
        <v>11</v>
      </c>
      <c r="H197" s="44" t="str">
        <f t="shared" si="56"/>
        <v>N/A</v>
      </c>
      <c r="I197" s="12">
        <v>0</v>
      </c>
      <c r="J197" s="12">
        <v>50</v>
      </c>
      <c r="K197" s="45" t="s">
        <v>739</v>
      </c>
      <c r="L197" s="9" t="str">
        <f t="shared" si="57"/>
        <v>No</v>
      </c>
    </row>
    <row r="198" spans="1:12" ht="25.5" x14ac:dyDescent="0.2">
      <c r="A198" s="4" t="s">
        <v>1051</v>
      </c>
      <c r="B198" s="35" t="s">
        <v>213</v>
      </c>
      <c r="C198" s="36">
        <v>1169</v>
      </c>
      <c r="D198" s="44" t="str">
        <f t="shared" si="54"/>
        <v>N/A</v>
      </c>
      <c r="E198" s="36">
        <v>1139</v>
      </c>
      <c r="F198" s="44" t="str">
        <f t="shared" si="55"/>
        <v>N/A</v>
      </c>
      <c r="G198" s="36">
        <v>1163</v>
      </c>
      <c r="H198" s="44" t="str">
        <f t="shared" si="56"/>
        <v>N/A</v>
      </c>
      <c r="I198" s="12">
        <v>-2.57</v>
      </c>
      <c r="J198" s="12">
        <v>2.1070000000000002</v>
      </c>
      <c r="K198" s="45" t="s">
        <v>739</v>
      </c>
      <c r="L198" s="9" t="str">
        <f t="shared" si="57"/>
        <v>Yes</v>
      </c>
    </row>
    <row r="199" spans="1:12" ht="25.5" x14ac:dyDescent="0.2">
      <c r="A199" s="4" t="s">
        <v>1052</v>
      </c>
      <c r="B199" s="35" t="s">
        <v>213</v>
      </c>
      <c r="C199" s="36">
        <v>966</v>
      </c>
      <c r="D199" s="44" t="str">
        <f t="shared" si="54"/>
        <v>N/A</v>
      </c>
      <c r="E199" s="36">
        <v>950</v>
      </c>
      <c r="F199" s="44" t="str">
        <f t="shared" si="55"/>
        <v>N/A</v>
      </c>
      <c r="G199" s="36">
        <v>914</v>
      </c>
      <c r="H199" s="44" t="str">
        <f t="shared" si="56"/>
        <v>N/A</v>
      </c>
      <c r="I199" s="12">
        <v>-1.66</v>
      </c>
      <c r="J199" s="12">
        <v>-3.79</v>
      </c>
      <c r="K199" s="45" t="s">
        <v>739</v>
      </c>
      <c r="L199" s="9" t="str">
        <f t="shared" si="57"/>
        <v>Yes</v>
      </c>
    </row>
    <row r="200" spans="1:12" ht="25.5" x14ac:dyDescent="0.2">
      <c r="A200" s="4" t="s">
        <v>1053</v>
      </c>
      <c r="B200" s="35" t="s">
        <v>213</v>
      </c>
      <c r="C200" s="36">
        <v>93</v>
      </c>
      <c r="D200" s="44" t="str">
        <f t="shared" si="54"/>
        <v>N/A</v>
      </c>
      <c r="E200" s="36">
        <v>80</v>
      </c>
      <c r="F200" s="44" t="str">
        <f t="shared" si="55"/>
        <v>N/A</v>
      </c>
      <c r="G200" s="36">
        <v>75</v>
      </c>
      <c r="H200" s="44" t="str">
        <f t="shared" si="56"/>
        <v>N/A</v>
      </c>
      <c r="I200" s="12">
        <v>-14</v>
      </c>
      <c r="J200" s="12">
        <v>-6.25</v>
      </c>
      <c r="K200" s="45" t="s">
        <v>739</v>
      </c>
      <c r="L200" s="9" t="str">
        <f t="shared" si="57"/>
        <v>Yes</v>
      </c>
    </row>
    <row r="201" spans="1:12" x14ac:dyDescent="0.2">
      <c r="A201" s="6" t="s">
        <v>1054</v>
      </c>
      <c r="B201" s="48" t="s">
        <v>213</v>
      </c>
      <c r="C201" s="1">
        <v>89250</v>
      </c>
      <c r="D201" s="11" t="str">
        <f t="shared" si="54"/>
        <v>N/A</v>
      </c>
      <c r="E201" s="1">
        <v>95403</v>
      </c>
      <c r="F201" s="11" t="str">
        <f t="shared" si="55"/>
        <v>N/A</v>
      </c>
      <c r="G201" s="1">
        <v>103661</v>
      </c>
      <c r="H201" s="11" t="str">
        <f t="shared" si="56"/>
        <v>N/A</v>
      </c>
      <c r="I201" s="57">
        <v>6.8940000000000001</v>
      </c>
      <c r="J201" s="57">
        <v>8.6560000000000006</v>
      </c>
      <c r="K201" s="48" t="s">
        <v>739</v>
      </c>
      <c r="L201" s="11" t="str">
        <f t="shared" si="57"/>
        <v>Yes</v>
      </c>
    </row>
    <row r="202" spans="1:12" x14ac:dyDescent="0.2">
      <c r="A202" s="4" t="s">
        <v>1055</v>
      </c>
      <c r="B202" s="35" t="s">
        <v>213</v>
      </c>
      <c r="C202" s="36">
        <v>709</v>
      </c>
      <c r="D202" s="44" t="str">
        <f t="shared" si="54"/>
        <v>N/A</v>
      </c>
      <c r="E202" s="36">
        <v>766</v>
      </c>
      <c r="F202" s="44" t="str">
        <f t="shared" si="55"/>
        <v>N/A</v>
      </c>
      <c r="G202" s="36">
        <v>928</v>
      </c>
      <c r="H202" s="44" t="str">
        <f t="shared" si="56"/>
        <v>N/A</v>
      </c>
      <c r="I202" s="12">
        <v>8.0389999999999997</v>
      </c>
      <c r="J202" s="12">
        <v>21.15</v>
      </c>
      <c r="K202" s="45" t="s">
        <v>739</v>
      </c>
      <c r="L202" s="9" t="str">
        <f t="shared" si="57"/>
        <v>Yes</v>
      </c>
    </row>
    <row r="203" spans="1:12" x14ac:dyDescent="0.2">
      <c r="A203" s="4" t="s">
        <v>1056</v>
      </c>
      <c r="B203" s="35" t="s">
        <v>213</v>
      </c>
      <c r="C203" s="36">
        <v>16</v>
      </c>
      <c r="D203" s="44" t="str">
        <f t="shared" si="54"/>
        <v>N/A</v>
      </c>
      <c r="E203" s="36">
        <v>13</v>
      </c>
      <c r="F203" s="44" t="str">
        <f t="shared" si="55"/>
        <v>N/A</v>
      </c>
      <c r="G203" s="36">
        <v>21</v>
      </c>
      <c r="H203" s="44" t="str">
        <f t="shared" si="56"/>
        <v>N/A</v>
      </c>
      <c r="I203" s="12">
        <v>-18.8</v>
      </c>
      <c r="J203" s="12">
        <v>61.54</v>
      </c>
      <c r="K203" s="45" t="s">
        <v>739</v>
      </c>
      <c r="L203" s="9" t="str">
        <f t="shared" si="57"/>
        <v>No</v>
      </c>
    </row>
    <row r="204" spans="1:12" ht="25.5" x14ac:dyDescent="0.2">
      <c r="A204" s="4" t="s">
        <v>1057</v>
      </c>
      <c r="B204" s="35" t="s">
        <v>213</v>
      </c>
      <c r="C204" s="36">
        <v>28401</v>
      </c>
      <c r="D204" s="44" t="str">
        <f t="shared" si="54"/>
        <v>N/A</v>
      </c>
      <c r="E204" s="36">
        <v>29688</v>
      </c>
      <c r="F204" s="44" t="str">
        <f t="shared" si="55"/>
        <v>N/A</v>
      </c>
      <c r="G204" s="36">
        <v>31266</v>
      </c>
      <c r="H204" s="44" t="str">
        <f t="shared" si="56"/>
        <v>N/A</v>
      </c>
      <c r="I204" s="12">
        <v>4.532</v>
      </c>
      <c r="J204" s="12">
        <v>5.3150000000000004</v>
      </c>
      <c r="K204" s="45" t="s">
        <v>739</v>
      </c>
      <c r="L204" s="9" t="str">
        <f t="shared" si="57"/>
        <v>Yes</v>
      </c>
    </row>
    <row r="205" spans="1:12" ht="25.5" x14ac:dyDescent="0.2">
      <c r="A205" s="4" t="s">
        <v>1058</v>
      </c>
      <c r="B205" s="35" t="s">
        <v>213</v>
      </c>
      <c r="C205" s="36">
        <v>57018</v>
      </c>
      <c r="D205" s="44" t="str">
        <f t="shared" si="54"/>
        <v>N/A</v>
      </c>
      <c r="E205" s="36">
        <v>61316</v>
      </c>
      <c r="F205" s="44" t="str">
        <f t="shared" si="55"/>
        <v>N/A</v>
      </c>
      <c r="G205" s="36">
        <v>67110</v>
      </c>
      <c r="H205" s="44" t="str">
        <f t="shared" si="56"/>
        <v>N/A</v>
      </c>
      <c r="I205" s="12">
        <v>7.5380000000000003</v>
      </c>
      <c r="J205" s="12">
        <v>9.4489999999999998</v>
      </c>
      <c r="K205" s="45" t="s">
        <v>739</v>
      </c>
      <c r="L205" s="9" t="str">
        <f t="shared" si="57"/>
        <v>Yes</v>
      </c>
    </row>
    <row r="206" spans="1:12" ht="25.5" x14ac:dyDescent="0.2">
      <c r="A206" s="4" t="s">
        <v>1059</v>
      </c>
      <c r="B206" s="35" t="s">
        <v>213</v>
      </c>
      <c r="C206" s="36">
        <v>3106</v>
      </c>
      <c r="D206" s="44" t="str">
        <f t="shared" si="54"/>
        <v>N/A</v>
      </c>
      <c r="E206" s="36">
        <v>3620</v>
      </c>
      <c r="F206" s="44" t="str">
        <f t="shared" si="55"/>
        <v>N/A</v>
      </c>
      <c r="G206" s="36">
        <v>4336</v>
      </c>
      <c r="H206" s="44" t="str">
        <f t="shared" si="56"/>
        <v>N/A</v>
      </c>
      <c r="I206" s="12">
        <v>16.55</v>
      </c>
      <c r="J206" s="12">
        <v>19.78</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37</v>
      </c>
      <c r="D213" s="44" t="str">
        <f t="shared" si="54"/>
        <v>N/A</v>
      </c>
      <c r="E213" s="36">
        <v>77</v>
      </c>
      <c r="F213" s="44" t="str">
        <f t="shared" si="55"/>
        <v>N/A</v>
      </c>
      <c r="G213" s="36">
        <v>107</v>
      </c>
      <c r="H213" s="44" t="str">
        <f t="shared" si="56"/>
        <v>N/A</v>
      </c>
      <c r="I213" s="12">
        <v>108.1</v>
      </c>
      <c r="J213" s="12">
        <v>38.96</v>
      </c>
      <c r="K213" s="45" t="s">
        <v>739</v>
      </c>
      <c r="L213" s="9" t="str">
        <f t="shared" si="57"/>
        <v>No</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11</v>
      </c>
      <c r="F216" s="44" t="str">
        <f t="shared" si="55"/>
        <v>N/A</v>
      </c>
      <c r="G216" s="36">
        <v>11</v>
      </c>
      <c r="H216" s="44" t="str">
        <f t="shared" si="56"/>
        <v>N/A</v>
      </c>
      <c r="I216" s="12" t="s">
        <v>1747</v>
      </c>
      <c r="J216" s="12">
        <v>0</v>
      </c>
      <c r="K216" s="45" t="s">
        <v>739</v>
      </c>
      <c r="L216" s="9" t="str">
        <f t="shared" si="57"/>
        <v>Yes</v>
      </c>
    </row>
    <row r="217" spans="1:12" ht="25.5" x14ac:dyDescent="0.2">
      <c r="A217" s="4" t="s">
        <v>1070</v>
      </c>
      <c r="B217" s="35" t="s">
        <v>213</v>
      </c>
      <c r="C217" s="36">
        <v>21</v>
      </c>
      <c r="D217" s="44" t="str">
        <f t="shared" si="54"/>
        <v>N/A</v>
      </c>
      <c r="E217" s="36">
        <v>56</v>
      </c>
      <c r="F217" s="44" t="str">
        <f t="shared" si="55"/>
        <v>N/A</v>
      </c>
      <c r="G217" s="36">
        <v>80</v>
      </c>
      <c r="H217" s="44" t="str">
        <f t="shared" si="56"/>
        <v>N/A</v>
      </c>
      <c r="I217" s="12">
        <v>166.7</v>
      </c>
      <c r="J217" s="12">
        <v>42.86</v>
      </c>
      <c r="K217" s="45" t="s">
        <v>739</v>
      </c>
      <c r="L217" s="9" t="str">
        <f t="shared" si="57"/>
        <v>No</v>
      </c>
    </row>
    <row r="218" spans="1:12" ht="25.5" x14ac:dyDescent="0.2">
      <c r="A218" s="4" t="s">
        <v>1071</v>
      </c>
      <c r="B218" s="35" t="s">
        <v>213</v>
      </c>
      <c r="C218" s="36">
        <v>16</v>
      </c>
      <c r="D218" s="44" t="str">
        <f t="shared" si="54"/>
        <v>N/A</v>
      </c>
      <c r="E218" s="36">
        <v>20</v>
      </c>
      <c r="F218" s="44" t="str">
        <f t="shared" si="55"/>
        <v>N/A</v>
      </c>
      <c r="G218" s="36">
        <v>26</v>
      </c>
      <c r="H218" s="44" t="str">
        <f t="shared" si="56"/>
        <v>N/A</v>
      </c>
      <c r="I218" s="12">
        <v>25</v>
      </c>
      <c r="J218" s="12">
        <v>30</v>
      </c>
      <c r="K218" s="45" t="s">
        <v>739</v>
      </c>
      <c r="L218" s="9" t="str">
        <f t="shared" si="57"/>
        <v>Yes</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7.1145026759999999</v>
      </c>
      <c r="D231" s="44" t="str">
        <f>IF($B231="N/A","N/A",IF(C231&lt;15,"Yes","No"))</f>
        <v>Yes</v>
      </c>
      <c r="E231" s="8">
        <v>7.2736146235000003</v>
      </c>
      <c r="F231" s="44" t="str">
        <f>IF($B231="N/A","N/A",IF(E231&lt;15,"Yes","No"))</f>
        <v>Yes</v>
      </c>
      <c r="G231" s="8">
        <v>9.3946219791000001</v>
      </c>
      <c r="H231" s="44" t="str">
        <f>IF($B231="N/A","N/A",IF(G231&lt;15,"Yes","No"))</f>
        <v>Yes</v>
      </c>
      <c r="I231" s="12">
        <v>2.2360000000000002</v>
      </c>
      <c r="J231" s="12">
        <v>29.16</v>
      </c>
      <c r="K231" s="45" t="s">
        <v>739</v>
      </c>
      <c r="L231" s="9" t="str">
        <f t="shared" si="59"/>
        <v>Yes</v>
      </c>
    </row>
    <row r="232" spans="1:12" x14ac:dyDescent="0.2">
      <c r="A232" s="18" t="s">
        <v>1085</v>
      </c>
      <c r="B232" s="35" t="s">
        <v>213</v>
      </c>
      <c r="C232" s="36">
        <v>2460</v>
      </c>
      <c r="D232" s="44" t="str">
        <f t="shared" ref="D232" si="60">IF($B232="N/A","N/A",IF(C232&gt;10,"No",IF(C232&lt;-10,"No","Yes")))</f>
        <v>N/A</v>
      </c>
      <c r="E232" s="36">
        <v>2772</v>
      </c>
      <c r="F232" s="44" t="str">
        <f t="shared" ref="F232" si="61">IF($B232="N/A","N/A",IF(E232&gt;10,"No",IF(E232&lt;-10,"No","Yes")))</f>
        <v>N/A</v>
      </c>
      <c r="G232" s="36">
        <v>2852</v>
      </c>
      <c r="H232" s="44" t="str">
        <f t="shared" ref="H232" si="62">IF($B232="N/A","N/A",IF(G232&gt;10,"No",IF(G232&lt;-10,"No","Yes")))</f>
        <v>N/A</v>
      </c>
      <c r="I232" s="12">
        <v>12.68</v>
      </c>
      <c r="J232" s="12">
        <v>2.8860000000000001</v>
      </c>
      <c r="K232" s="45" t="s">
        <v>739</v>
      </c>
      <c r="L232" s="9" t="str">
        <f t="shared" si="59"/>
        <v>Yes</v>
      </c>
    </row>
    <row r="233" spans="1:12" ht="25.5" x14ac:dyDescent="0.2">
      <c r="A233" s="18" t="s">
        <v>1086</v>
      </c>
      <c r="B233" s="35" t="s">
        <v>279</v>
      </c>
      <c r="C233" s="8">
        <v>2.4139893627000002</v>
      </c>
      <c r="D233" s="44" t="str">
        <f>IF($B233="N/A","N/A",IF(C233&lt;10,"Yes","No"))</f>
        <v>Yes</v>
      </c>
      <c r="E233" s="8">
        <v>2.5841334949000001</v>
      </c>
      <c r="F233" s="44" t="str">
        <f>IF($B233="N/A","N/A",IF(E233&lt;10,"Yes","No"))</f>
        <v>Yes</v>
      </c>
      <c r="G233" s="8">
        <v>2.5314433310000002</v>
      </c>
      <c r="H233" s="44" t="str">
        <f>IF($B233="N/A","N/A",IF(G233&lt;10,"Yes","No"))</f>
        <v>Yes</v>
      </c>
      <c r="I233" s="12">
        <v>7.048</v>
      </c>
      <c r="J233" s="12">
        <v>-2.04</v>
      </c>
      <c r="K233" s="45" t="s">
        <v>739</v>
      </c>
      <c r="L233" s="9" t="str">
        <f t="shared" si="59"/>
        <v>Yes</v>
      </c>
    </row>
    <row r="234" spans="1:12" x14ac:dyDescent="0.2">
      <c r="A234" s="2" t="s">
        <v>72</v>
      </c>
      <c r="B234" s="35" t="s">
        <v>213</v>
      </c>
      <c r="C234" s="8">
        <v>28.058246079</v>
      </c>
      <c r="D234" s="44" t="str">
        <f t="shared" si="54"/>
        <v>N/A</v>
      </c>
      <c r="E234" s="8">
        <v>46.03842229</v>
      </c>
      <c r="F234" s="44" t="str">
        <f t="shared" si="55"/>
        <v>N/A</v>
      </c>
      <c r="G234" s="8">
        <v>58.875219684000001</v>
      </c>
      <c r="H234" s="44" t="str">
        <f>IF($B234="N/A","N/A",IF(G234&gt;10,"No",IF(G234&lt;-10,"No","Yes")))</f>
        <v>N/A</v>
      </c>
      <c r="I234" s="12">
        <v>64.08</v>
      </c>
      <c r="J234" s="12">
        <v>27.88</v>
      </c>
      <c r="K234" s="45" t="s">
        <v>739</v>
      </c>
      <c r="L234" s="9" t="str">
        <f t="shared" si="59"/>
        <v>Yes</v>
      </c>
    </row>
    <row r="235" spans="1:12" ht="25.5" x14ac:dyDescent="0.2">
      <c r="A235" s="18" t="s">
        <v>1087</v>
      </c>
      <c r="B235" s="35" t="s">
        <v>289</v>
      </c>
      <c r="C235" s="9">
        <v>4.8560193530999998</v>
      </c>
      <c r="D235" s="44" t="str">
        <f>IF($B235="N/A","N/A",IF(C235&lt;15,"Yes","No"))</f>
        <v>Yes</v>
      </c>
      <c r="E235" s="9">
        <v>3.8812724611</v>
      </c>
      <c r="F235" s="44" t="str">
        <f>IF($B235="N/A","N/A",IF(E235&lt;15,"Yes","No"))</f>
        <v>Yes</v>
      </c>
      <c r="G235" s="9">
        <v>3.4241771660999998</v>
      </c>
      <c r="H235" s="44" t="str">
        <f>IF($B235="N/A","N/A",IF(G235&lt;15,"Yes","No"))</f>
        <v>Yes</v>
      </c>
      <c r="I235" s="12">
        <v>-20.100000000000001</v>
      </c>
      <c r="J235" s="12">
        <v>-11.8</v>
      </c>
      <c r="K235" s="45" t="s">
        <v>739</v>
      </c>
      <c r="L235" s="9" t="str">
        <f t="shared" si="59"/>
        <v>Yes</v>
      </c>
    </row>
    <row r="236" spans="1:12" ht="25.5" x14ac:dyDescent="0.2">
      <c r="A236" s="18" t="s">
        <v>152</v>
      </c>
      <c r="B236" s="35" t="s">
        <v>213</v>
      </c>
      <c r="C236" s="36">
        <v>248</v>
      </c>
      <c r="D236" s="44" t="str">
        <f>IF($B236="N/A","N/A",IF(C236&gt;10,"No",IF(C236&lt;-10,"No","Yes")))</f>
        <v>N/A</v>
      </c>
      <c r="E236" s="36">
        <v>182</v>
      </c>
      <c r="F236" s="44" t="str">
        <f>IF($B236="N/A","N/A",IF(E236&gt;10,"No",IF(E236&lt;-10,"No","Yes")))</f>
        <v>N/A</v>
      </c>
      <c r="G236" s="36">
        <v>227</v>
      </c>
      <c r="H236" s="44" t="str">
        <f>IF($B236="N/A","N/A",IF(G236&gt;10,"No",IF(G236&lt;-10,"No","Yes")))</f>
        <v>N/A</v>
      </c>
      <c r="I236" s="12">
        <v>-26.6</v>
      </c>
      <c r="J236" s="12">
        <v>24.73</v>
      </c>
      <c r="K236" s="45" t="s">
        <v>739</v>
      </c>
      <c r="L236" s="9" t="str">
        <f>IF(J236="Div by 0", "N/A", IF(K236="N/A","N/A", IF(J236&gt;VALUE(MID(K236,1,2)), "No", IF(J236&lt;-1*VALUE(MID(K236,1,2)), "No", "Yes"))))</f>
        <v>Yes</v>
      </c>
    </row>
    <row r="237" spans="1:12" x14ac:dyDescent="0.2">
      <c r="A237" s="18" t="s">
        <v>1088</v>
      </c>
      <c r="B237" s="35" t="s">
        <v>213</v>
      </c>
      <c r="C237" s="36">
        <v>101906</v>
      </c>
      <c r="D237" s="44" t="str">
        <f t="shared" ref="D237:D242" si="63">IF($B237="N/A","N/A",IF(C237&gt;10,"No",IF(C237&lt;-10,"No","Yes")))</f>
        <v>N/A</v>
      </c>
      <c r="E237" s="36">
        <v>107270</v>
      </c>
      <c r="F237" s="44" t="str">
        <f t="shared" ref="F237:F242" si="64">IF($B237="N/A","N/A",IF(E237&gt;10,"No",IF(E237&lt;-10,"No","Yes")))</f>
        <v>N/A</v>
      </c>
      <c r="G237" s="36">
        <v>112663</v>
      </c>
      <c r="H237" s="44" t="str">
        <f>IF($B237="N/A","N/A",IF(G237&gt;10,"No",IF(G237&lt;-10,"No","Yes")))</f>
        <v>N/A</v>
      </c>
      <c r="I237" s="12">
        <v>5.2640000000000002</v>
      </c>
      <c r="J237" s="12">
        <v>5.0279999999999996</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99.974266826000004</v>
      </c>
      <c r="F238" s="44" t="str">
        <f t="shared" si="64"/>
        <v>N/A</v>
      </c>
      <c r="G238" s="8">
        <v>99.932341559999998</v>
      </c>
      <c r="H238" s="44" t="str">
        <f t="shared" ref="H238:H242" si="65">IF($B238="N/A","N/A",IF(G238&gt;10,"No",IF(G238&lt;-10,"No","Yes")))</f>
        <v>N/A</v>
      </c>
      <c r="I238" s="12" t="s">
        <v>213</v>
      </c>
      <c r="J238" s="12">
        <v>-4.2000000000000003E-2</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5495</v>
      </c>
      <c r="F239" s="44" t="str">
        <f t="shared" si="64"/>
        <v>N/A</v>
      </c>
      <c r="G239" s="36">
        <v>6487</v>
      </c>
      <c r="H239" s="44" t="str">
        <f t="shared" si="65"/>
        <v>N/A</v>
      </c>
      <c r="I239" s="12" t="s">
        <v>213</v>
      </c>
      <c r="J239" s="12">
        <v>18.05</v>
      </c>
      <c r="K239" s="45" t="s">
        <v>213</v>
      </c>
      <c r="L239" s="9" t="str">
        <f t="shared" si="66"/>
        <v>N/A</v>
      </c>
    </row>
    <row r="240" spans="1:12" ht="25.5" x14ac:dyDescent="0.2">
      <c r="A240" s="18" t="s">
        <v>1091</v>
      </c>
      <c r="B240" s="35" t="s">
        <v>213</v>
      </c>
      <c r="C240" s="8" t="s">
        <v>213</v>
      </c>
      <c r="D240" s="44" t="str">
        <f t="shared" si="63"/>
        <v>N/A</v>
      </c>
      <c r="E240" s="8">
        <v>99.475018102999996</v>
      </c>
      <c r="F240" s="44" t="str">
        <f t="shared" si="64"/>
        <v>N/A</v>
      </c>
      <c r="G240" s="8">
        <v>98.751712588999993</v>
      </c>
      <c r="H240" s="44" t="str">
        <f t="shared" si="65"/>
        <v>N/A</v>
      </c>
      <c r="I240" s="12" t="s">
        <v>213</v>
      </c>
      <c r="J240" s="12">
        <v>-0.72699999999999998</v>
      </c>
      <c r="K240" s="45" t="s">
        <v>213</v>
      </c>
      <c r="L240" s="9" t="str">
        <f t="shared" si="66"/>
        <v>N/A</v>
      </c>
    </row>
    <row r="241" spans="1:12" x14ac:dyDescent="0.2">
      <c r="A241" s="18" t="s">
        <v>1092</v>
      </c>
      <c r="B241" s="35" t="s">
        <v>213</v>
      </c>
      <c r="C241" s="36" t="s">
        <v>213</v>
      </c>
      <c r="D241" s="44" t="str">
        <f t="shared" si="63"/>
        <v>N/A</v>
      </c>
      <c r="E241" s="36">
        <v>5524</v>
      </c>
      <c r="F241" s="44" t="str">
        <f t="shared" si="64"/>
        <v>N/A</v>
      </c>
      <c r="G241" s="36">
        <v>6569</v>
      </c>
      <c r="H241" s="44" t="str">
        <f t="shared" si="65"/>
        <v>N/A</v>
      </c>
      <c r="I241" s="12" t="s">
        <v>213</v>
      </c>
      <c r="J241" s="12">
        <v>18.920000000000002</v>
      </c>
      <c r="K241" s="45" t="s">
        <v>213</v>
      </c>
      <c r="L241" s="9" t="str">
        <f t="shared" si="66"/>
        <v>N/A</v>
      </c>
    </row>
    <row r="242" spans="1:12" ht="25.5" x14ac:dyDescent="0.2">
      <c r="A242" s="18" t="s">
        <v>1093</v>
      </c>
      <c r="B242" s="35" t="s">
        <v>213</v>
      </c>
      <c r="C242" s="8" t="s">
        <v>213</v>
      </c>
      <c r="D242" s="44" t="str">
        <f t="shared" si="63"/>
        <v>N/A</v>
      </c>
      <c r="E242" s="8">
        <v>7.2727272727000001</v>
      </c>
      <c r="F242" s="44" t="str">
        <f t="shared" si="64"/>
        <v>N/A</v>
      </c>
      <c r="G242" s="8">
        <v>9.3913215674000003</v>
      </c>
      <c r="H242" s="44" t="str">
        <f t="shared" si="65"/>
        <v>N/A</v>
      </c>
      <c r="I242" s="12" t="s">
        <v>213</v>
      </c>
      <c r="J242" s="12">
        <v>29.13</v>
      </c>
      <c r="K242" s="45" t="s">
        <v>213</v>
      </c>
      <c r="L242" s="9" t="str">
        <f t="shared" si="66"/>
        <v>N/A</v>
      </c>
    </row>
    <row r="243" spans="1:12" x14ac:dyDescent="0.2">
      <c r="A243" s="6" t="s">
        <v>1094</v>
      </c>
      <c r="B243" s="35" t="s">
        <v>213</v>
      </c>
      <c r="C243" s="36">
        <v>6547336</v>
      </c>
      <c r="D243" s="44" t="str">
        <f>IF($B243="N/A","N/A",IF(C243&gt;10,"No",IF(C243&lt;-10,"No","Yes")))</f>
        <v>N/A</v>
      </c>
      <c r="E243" s="36">
        <v>5726653</v>
      </c>
      <c r="F243" s="44" t="str">
        <f>IF($B243="N/A","N/A",IF(E243&gt;10,"No",IF(E243&lt;-10,"No","Yes")))</f>
        <v>N/A</v>
      </c>
      <c r="G243" s="36">
        <v>6031130</v>
      </c>
      <c r="H243" s="44" t="str">
        <f>IF($B243="N/A","N/A",IF(G243&gt;10,"No",IF(G243&lt;-10,"No","Yes")))</f>
        <v>N/A</v>
      </c>
      <c r="I243" s="12">
        <v>-12.5</v>
      </c>
      <c r="J243" s="12">
        <v>5.3170000000000002</v>
      </c>
      <c r="K243" s="45" t="s">
        <v>739</v>
      </c>
      <c r="L243" s="9" t="str">
        <f t="shared" ref="L243:L276" si="67">IF(J243="Div by 0", "N/A", IF(K243="N/A","N/A", IF(J243&gt;VALUE(MID(K243,1,2)), "No", IF(J243&lt;-1*VALUE(MID(K243,1,2)), "No", "Yes"))))</f>
        <v>Yes</v>
      </c>
    </row>
    <row r="244" spans="1:12" x14ac:dyDescent="0.2">
      <c r="A244" s="2" t="s">
        <v>1095</v>
      </c>
      <c r="B244" s="35" t="s">
        <v>213</v>
      </c>
      <c r="C244" s="8">
        <v>16.465987494</v>
      </c>
      <c r="D244" s="44" t="str">
        <f>IF($B244="N/A","N/A",IF(C244&gt;10,"No",IF(C244&lt;-10,"No","Yes")))</f>
        <v>N/A</v>
      </c>
      <c r="E244" s="8">
        <v>26.327453102</v>
      </c>
      <c r="F244" s="44" t="str">
        <f>IF($B244="N/A","N/A",IF(E244&gt;10,"No",IF(E244&lt;-10,"No","Yes")))</f>
        <v>N/A</v>
      </c>
      <c r="G244" s="8">
        <v>31.815900426999999</v>
      </c>
      <c r="H244" s="44" t="str">
        <f>IF($B244="N/A","N/A",IF(G244&gt;10,"No",IF(G244&lt;-10,"No","Yes")))</f>
        <v>N/A</v>
      </c>
      <c r="I244" s="12">
        <v>59.89</v>
      </c>
      <c r="J244" s="12">
        <v>20.85</v>
      </c>
      <c r="K244" s="45" t="s">
        <v>739</v>
      </c>
      <c r="L244" s="9" t="str">
        <f t="shared" si="67"/>
        <v>Yes</v>
      </c>
    </row>
    <row r="245" spans="1:12" x14ac:dyDescent="0.2">
      <c r="A245" s="2" t="s">
        <v>1096</v>
      </c>
      <c r="B245" s="35" t="s">
        <v>213</v>
      </c>
      <c r="C245" s="8">
        <v>26.516516442</v>
      </c>
      <c r="D245" s="44" t="str">
        <f>IF($B245="N/A","N/A",IF(C245&gt;10,"No",IF(C245&lt;-10,"No","Yes")))</f>
        <v>N/A</v>
      </c>
      <c r="E245" s="8">
        <v>46.599512842000003</v>
      </c>
      <c r="F245" s="44" t="str">
        <f>IF($B245="N/A","N/A",IF(E245&gt;10,"No",IF(E245&lt;-10,"No","Yes")))</f>
        <v>N/A</v>
      </c>
      <c r="G245" s="8">
        <v>58.318507121000003</v>
      </c>
      <c r="H245" s="44" t="str">
        <f>IF($B245="N/A","N/A",IF(G245&gt;10,"No",IF(G245&lt;-10,"No","Yes")))</f>
        <v>N/A</v>
      </c>
      <c r="I245" s="12">
        <v>75.739999999999995</v>
      </c>
      <c r="J245" s="12">
        <v>25.15</v>
      </c>
      <c r="K245" s="45" t="s">
        <v>739</v>
      </c>
      <c r="L245" s="9" t="str">
        <f t="shared" si="67"/>
        <v>Yes</v>
      </c>
    </row>
    <row r="246" spans="1:12" x14ac:dyDescent="0.2">
      <c r="A246" s="2" t="s">
        <v>1097</v>
      </c>
      <c r="B246" s="35" t="s">
        <v>213</v>
      </c>
      <c r="C246" s="8">
        <v>63.884760335000003</v>
      </c>
      <c r="D246" s="44" t="str">
        <f t="shared" ref="D246:D274" si="68">IF($B246="N/A","N/A",IF(C246&gt;10,"No",IF(C246&lt;-10,"No","Yes")))</f>
        <v>N/A</v>
      </c>
      <c r="E246" s="8">
        <v>72.558898103999994</v>
      </c>
      <c r="F246" s="44" t="str">
        <f t="shared" ref="F246:F274" si="69">IF($B246="N/A","N/A",IF(E246&gt;10,"No",IF(E246&lt;-10,"No","Yes")))</f>
        <v>N/A</v>
      </c>
      <c r="G246" s="8">
        <v>72.677306298999994</v>
      </c>
      <c r="H246" s="44" t="str">
        <f t="shared" ref="H246:H274" si="70">IF($B246="N/A","N/A",IF(G246&gt;10,"No",IF(G246&lt;-10,"No","Yes")))</f>
        <v>N/A</v>
      </c>
      <c r="I246" s="12">
        <v>13.58</v>
      </c>
      <c r="J246" s="12">
        <v>0.16320000000000001</v>
      </c>
      <c r="K246" s="45" t="s">
        <v>739</v>
      </c>
      <c r="L246" s="9" t="str">
        <f t="shared" si="67"/>
        <v>Yes</v>
      </c>
    </row>
    <row r="247" spans="1:12" x14ac:dyDescent="0.2">
      <c r="A247" s="2" t="s">
        <v>1098</v>
      </c>
      <c r="B247" s="35" t="s">
        <v>213</v>
      </c>
      <c r="C247" s="8">
        <v>63.527713683000002</v>
      </c>
      <c r="D247" s="44" t="str">
        <f t="shared" si="68"/>
        <v>N/A</v>
      </c>
      <c r="E247" s="8">
        <v>28.254167685999999</v>
      </c>
      <c r="F247" s="44" t="str">
        <f t="shared" si="69"/>
        <v>N/A</v>
      </c>
      <c r="G247" s="8">
        <v>28.985247251000001</v>
      </c>
      <c r="H247" s="44" t="str">
        <f t="shared" si="70"/>
        <v>N/A</v>
      </c>
      <c r="I247" s="12">
        <v>-55.5</v>
      </c>
      <c r="J247" s="12">
        <v>2.5880000000000001</v>
      </c>
      <c r="K247" s="45" t="s">
        <v>739</v>
      </c>
      <c r="L247" s="9" t="str">
        <f t="shared" si="67"/>
        <v>Yes</v>
      </c>
    </row>
    <row r="248" spans="1:12" x14ac:dyDescent="0.2">
      <c r="A248" s="2" t="s">
        <v>1099</v>
      </c>
      <c r="B248" s="35" t="s">
        <v>213</v>
      </c>
      <c r="C248" s="8">
        <v>66.096302374000004</v>
      </c>
      <c r="D248" s="44" t="str">
        <f t="shared" si="68"/>
        <v>N/A</v>
      </c>
      <c r="E248" s="8">
        <v>99.589149194000001</v>
      </c>
      <c r="F248" s="44" t="str">
        <f t="shared" si="69"/>
        <v>N/A</v>
      </c>
      <c r="G248" s="8">
        <v>99.632523258000006</v>
      </c>
      <c r="H248" s="44" t="str">
        <f t="shared" si="70"/>
        <v>N/A</v>
      </c>
      <c r="I248" s="12">
        <v>50.67</v>
      </c>
      <c r="J248" s="12">
        <v>4.36E-2</v>
      </c>
      <c r="K248" s="45" t="s">
        <v>739</v>
      </c>
      <c r="L248" s="9" t="str">
        <f t="shared" si="67"/>
        <v>Yes</v>
      </c>
    </row>
    <row r="249" spans="1:12" x14ac:dyDescent="0.2">
      <c r="A249" s="6" t="s">
        <v>1100</v>
      </c>
      <c r="B249" s="35" t="s">
        <v>213</v>
      </c>
      <c r="C249" s="36">
        <v>8898431</v>
      </c>
      <c r="D249" s="44" t="str">
        <f t="shared" si="68"/>
        <v>N/A</v>
      </c>
      <c r="E249" s="36">
        <v>9424902</v>
      </c>
      <c r="F249" s="44" t="str">
        <f t="shared" si="69"/>
        <v>N/A</v>
      </c>
      <c r="G249" s="36">
        <v>9622129</v>
      </c>
      <c r="H249" s="44" t="str">
        <f t="shared" si="70"/>
        <v>N/A</v>
      </c>
      <c r="I249" s="12">
        <v>5.9160000000000004</v>
      </c>
      <c r="J249" s="12">
        <v>2.093</v>
      </c>
      <c r="K249" s="45" t="s">
        <v>739</v>
      </c>
      <c r="L249" s="9" t="str">
        <f t="shared" si="67"/>
        <v>Yes</v>
      </c>
    </row>
    <row r="250" spans="1:12" x14ac:dyDescent="0.2">
      <c r="A250" s="2" t="s">
        <v>1101</v>
      </c>
      <c r="B250" s="35" t="s">
        <v>213</v>
      </c>
      <c r="C250" s="8">
        <v>100</v>
      </c>
      <c r="D250" s="44" t="str">
        <f t="shared" si="68"/>
        <v>N/A</v>
      </c>
      <c r="E250" s="8">
        <v>100</v>
      </c>
      <c r="F250" s="44" t="str">
        <f t="shared" si="69"/>
        <v>N/A</v>
      </c>
      <c r="G250" s="8">
        <v>100</v>
      </c>
      <c r="H250" s="44" t="str">
        <f t="shared" si="70"/>
        <v>N/A</v>
      </c>
      <c r="I250" s="12">
        <v>0</v>
      </c>
      <c r="J250" s="12">
        <v>0</v>
      </c>
      <c r="K250" s="45" t="s">
        <v>739</v>
      </c>
      <c r="L250" s="9" t="str">
        <f t="shared" si="67"/>
        <v>Yes</v>
      </c>
    </row>
    <row r="251" spans="1:12" x14ac:dyDescent="0.2">
      <c r="A251" s="2" t="s">
        <v>1102</v>
      </c>
      <c r="B251" s="35" t="s">
        <v>213</v>
      </c>
      <c r="C251" s="8">
        <v>100</v>
      </c>
      <c r="D251" s="44" t="str">
        <f t="shared" si="68"/>
        <v>N/A</v>
      </c>
      <c r="E251" s="8">
        <v>99.999371611000001</v>
      </c>
      <c r="F251" s="44" t="str">
        <f t="shared" si="69"/>
        <v>N/A</v>
      </c>
      <c r="G251" s="8">
        <v>99.998997881999998</v>
      </c>
      <c r="H251" s="44" t="str">
        <f t="shared" si="70"/>
        <v>N/A</v>
      </c>
      <c r="I251" s="12">
        <v>-1E-3</v>
      </c>
      <c r="J251" s="12">
        <v>0</v>
      </c>
      <c r="K251" s="45" t="s">
        <v>739</v>
      </c>
      <c r="L251" s="9" t="str">
        <f t="shared" si="67"/>
        <v>Yes</v>
      </c>
    </row>
    <row r="252" spans="1:12" x14ac:dyDescent="0.2">
      <c r="A252" s="2" t="s">
        <v>1103</v>
      </c>
      <c r="B252" s="35" t="s">
        <v>213</v>
      </c>
      <c r="C252" s="8">
        <v>97.127847242000001</v>
      </c>
      <c r="D252" s="44" t="str">
        <f t="shared" si="68"/>
        <v>N/A</v>
      </c>
      <c r="E252" s="8">
        <v>97.278237696999994</v>
      </c>
      <c r="F252" s="44" t="str">
        <f t="shared" si="69"/>
        <v>N/A</v>
      </c>
      <c r="G252" s="8">
        <v>97.459446217999997</v>
      </c>
      <c r="H252" s="44" t="str">
        <f t="shared" si="70"/>
        <v>N/A</v>
      </c>
      <c r="I252" s="12">
        <v>0.15479999999999999</v>
      </c>
      <c r="J252" s="12">
        <v>0.18629999999999999</v>
      </c>
      <c r="K252" s="45" t="s">
        <v>739</v>
      </c>
      <c r="L252" s="9" t="str">
        <f t="shared" si="67"/>
        <v>Yes</v>
      </c>
    </row>
    <row r="253" spans="1:12" x14ac:dyDescent="0.2">
      <c r="A253" s="2" t="s">
        <v>1104</v>
      </c>
      <c r="B253" s="35" t="s">
        <v>213</v>
      </c>
      <c r="C253" s="8">
        <v>48.214303334</v>
      </c>
      <c r="D253" s="44" t="str">
        <f t="shared" si="68"/>
        <v>N/A</v>
      </c>
      <c r="E253" s="8">
        <v>50.894506788000001</v>
      </c>
      <c r="F253" s="44" t="str">
        <f t="shared" si="69"/>
        <v>N/A</v>
      </c>
      <c r="G253" s="8">
        <v>52.057276154999997</v>
      </c>
      <c r="H253" s="44" t="str">
        <f t="shared" si="70"/>
        <v>N/A</v>
      </c>
      <c r="I253" s="12">
        <v>5.5590000000000002</v>
      </c>
      <c r="J253" s="12">
        <v>2.2850000000000001</v>
      </c>
      <c r="K253" s="45" t="s">
        <v>739</v>
      </c>
      <c r="L253" s="9" t="str">
        <f t="shared" si="67"/>
        <v>Yes</v>
      </c>
    </row>
    <row r="254" spans="1:12" x14ac:dyDescent="0.2">
      <c r="A254" s="2" t="s">
        <v>1105</v>
      </c>
      <c r="B254" s="35" t="s">
        <v>213</v>
      </c>
      <c r="C254" s="8">
        <v>56.15619203</v>
      </c>
      <c r="D254" s="44" t="str">
        <f t="shared" si="68"/>
        <v>N/A</v>
      </c>
      <c r="E254" s="8">
        <v>60.641076161999997</v>
      </c>
      <c r="F254" s="44" t="str">
        <f t="shared" si="69"/>
        <v>N/A</v>
      </c>
      <c r="G254" s="8">
        <v>62.575527723999997</v>
      </c>
      <c r="H254" s="44" t="str">
        <f t="shared" si="70"/>
        <v>N/A</v>
      </c>
      <c r="I254" s="12">
        <v>7.9859999999999998</v>
      </c>
      <c r="J254" s="12">
        <v>3.19</v>
      </c>
      <c r="K254" s="45" t="s">
        <v>739</v>
      </c>
      <c r="L254" s="9" t="str">
        <f t="shared" si="67"/>
        <v>Yes</v>
      </c>
    </row>
    <row r="255" spans="1:12" x14ac:dyDescent="0.2">
      <c r="A255" s="2" t="s">
        <v>1106</v>
      </c>
      <c r="B255" s="35" t="s">
        <v>213</v>
      </c>
      <c r="C255" s="8">
        <v>87.381460844000003</v>
      </c>
      <c r="D255" s="44" t="str">
        <f t="shared" si="68"/>
        <v>N/A</v>
      </c>
      <c r="E255" s="8">
        <v>88.955948825999997</v>
      </c>
      <c r="F255" s="44" t="str">
        <f t="shared" si="69"/>
        <v>N/A</v>
      </c>
      <c r="G255" s="8">
        <v>89.495942114000002</v>
      </c>
      <c r="H255" s="44" t="str">
        <f t="shared" si="70"/>
        <v>N/A</v>
      </c>
      <c r="I255" s="12">
        <v>1.802</v>
      </c>
      <c r="J255" s="12">
        <v>0.60699999999999998</v>
      </c>
      <c r="K255" s="45" t="s">
        <v>739</v>
      </c>
      <c r="L255" s="9" t="str">
        <f>IF(J255="Div by 0", "N/A", IF(OR(J255="N/A",K255="N/A"),"N/A", IF(J255&gt;VALUE(MID(K255,1,2)), "No", IF(J255&lt;-1*VALUE(MID(K255,1,2)), "No", "Yes"))))</f>
        <v>Yes</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2216299</v>
      </c>
      <c r="D273" s="44" t="str">
        <f t="shared" si="68"/>
        <v>N/A</v>
      </c>
      <c r="E273" s="36">
        <v>0</v>
      </c>
      <c r="F273" s="44" t="str">
        <f t="shared" si="69"/>
        <v>N/A</v>
      </c>
      <c r="G273" s="36">
        <v>0</v>
      </c>
      <c r="H273" s="44" t="str">
        <f t="shared" si="70"/>
        <v>N/A</v>
      </c>
      <c r="I273" s="12">
        <v>-100</v>
      </c>
      <c r="J273" s="12" t="s">
        <v>1747</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4</v>
      </c>
      <c r="D275" s="44" t="str">
        <f t="shared" ref="D275:D276" si="71">IF($B275="N/A","N/A",IF(C275&gt;0,"No",IF(C275&lt;0,"No","Yes")))</f>
        <v>No</v>
      </c>
      <c r="E275" s="1">
        <v>1</v>
      </c>
      <c r="F275" s="44" t="str">
        <f t="shared" ref="F275:F276" si="72">IF($B275="N/A","N/A",IF(E275&gt;0,"No",IF(E275&lt;0,"No","Yes")))</f>
        <v>No</v>
      </c>
      <c r="G275" s="1">
        <v>1</v>
      </c>
      <c r="H275" s="44" t="str">
        <f t="shared" ref="H275:H276" si="73">IF($B275="N/A","N/A",IF(G275&gt;0,"No",IF(G275&lt;0,"No","Yes")))</f>
        <v>No</v>
      </c>
      <c r="I275" s="12">
        <v>-75</v>
      </c>
      <c r="J275" s="12">
        <v>0</v>
      </c>
      <c r="K275" s="45" t="s">
        <v>739</v>
      </c>
      <c r="L275" s="9" t="str">
        <f t="shared" si="67"/>
        <v>Yes</v>
      </c>
    </row>
    <row r="276" spans="1:12" x14ac:dyDescent="0.2">
      <c r="A276" s="2" t="s">
        <v>155</v>
      </c>
      <c r="B276" s="48" t="s">
        <v>217</v>
      </c>
      <c r="C276" s="1">
        <v>2</v>
      </c>
      <c r="D276" s="44" t="str">
        <f t="shared" si="71"/>
        <v>No</v>
      </c>
      <c r="E276" s="1">
        <v>0</v>
      </c>
      <c r="F276" s="44" t="str">
        <f t="shared" si="72"/>
        <v>Yes</v>
      </c>
      <c r="G276" s="1">
        <v>0</v>
      </c>
      <c r="H276" s="44" t="str">
        <f t="shared" si="73"/>
        <v>Yes</v>
      </c>
      <c r="I276" s="12">
        <v>-100</v>
      </c>
      <c r="J276" s="12" t="s">
        <v>1747</v>
      </c>
      <c r="K276" s="45" t="s">
        <v>739</v>
      </c>
      <c r="L276" s="9" t="str">
        <f t="shared" si="67"/>
        <v>N/A</v>
      </c>
    </row>
    <row r="277" spans="1:12" x14ac:dyDescent="0.2">
      <c r="A277" s="18" t="s">
        <v>693</v>
      </c>
      <c r="B277" s="1" t="s">
        <v>213</v>
      </c>
      <c r="C277" s="1">
        <v>7837004</v>
      </c>
      <c r="D277" s="11" t="str">
        <f t="shared" ref="D277:D284" si="74">IF($B277="N/A","N/A",IF(C277&gt;10,"No",IF(C277&lt;-10,"No","Yes")))</f>
        <v>N/A</v>
      </c>
      <c r="E277" s="1">
        <v>8374498</v>
      </c>
      <c r="F277" s="11" t="str">
        <f t="shared" ref="F277:F278" si="75">IF($B277="N/A","N/A",IF(E277&gt;10,"No",IF(E277&lt;-10,"No","Yes")))</f>
        <v>N/A</v>
      </c>
      <c r="G277" s="1">
        <v>8581940</v>
      </c>
      <c r="H277" s="11" t="str">
        <f t="shared" ref="H277:H278" si="76">IF($B277="N/A","N/A",IF(G277&gt;10,"No",IF(G277&lt;-10,"No","Yes")))</f>
        <v>N/A</v>
      </c>
      <c r="I277" s="12">
        <v>6.8579999999999997</v>
      </c>
      <c r="J277" s="12">
        <v>2.4769999999999999</v>
      </c>
      <c r="K277" s="1" t="s">
        <v>213</v>
      </c>
      <c r="L277" s="9" t="str">
        <f t="shared" ref="L277:L278" si="77">IF(J277="Div by 0", "N/A", IF(K277="N/A","N/A", IF(J277&gt;VALUE(MID(K277,1,2)), "No", IF(J277&lt;-1*VALUE(MID(K277,1,2)), "No", "Yes"))))</f>
        <v>N/A</v>
      </c>
    </row>
    <row r="278" spans="1:12" x14ac:dyDescent="0.2">
      <c r="A278" s="18" t="s">
        <v>694</v>
      </c>
      <c r="B278" s="1" t="s">
        <v>213</v>
      </c>
      <c r="C278" s="1">
        <v>6476179.5</v>
      </c>
      <c r="D278" s="11" t="str">
        <f t="shared" si="74"/>
        <v>N/A</v>
      </c>
      <c r="E278" s="1">
        <v>6737197.1666999999</v>
      </c>
      <c r="F278" s="11" t="str">
        <f t="shared" si="75"/>
        <v>N/A</v>
      </c>
      <c r="G278" s="1">
        <v>7095805.9166999999</v>
      </c>
      <c r="H278" s="11" t="str">
        <f t="shared" si="76"/>
        <v>N/A</v>
      </c>
      <c r="I278" s="12">
        <v>4.03</v>
      </c>
      <c r="J278" s="12">
        <v>5.3230000000000004</v>
      </c>
      <c r="K278" s="1" t="s">
        <v>213</v>
      </c>
      <c r="L278" s="9" t="str">
        <f t="shared" si="77"/>
        <v>N/A</v>
      </c>
    </row>
    <row r="279" spans="1:12" x14ac:dyDescent="0.2">
      <c r="A279" s="18" t="s">
        <v>695</v>
      </c>
      <c r="B279" s="1" t="s">
        <v>213</v>
      </c>
      <c r="C279" s="1">
        <v>968645</v>
      </c>
      <c r="D279" s="11" t="str">
        <f t="shared" si="74"/>
        <v>N/A</v>
      </c>
      <c r="E279" s="1">
        <v>954172</v>
      </c>
      <c r="F279" s="11" t="str">
        <f t="shared" ref="F279:F284" si="78">IF($B279="N/A","N/A",IF(E279&gt;10,"No",IF(E279&lt;-10,"No","Yes")))</f>
        <v>N/A</v>
      </c>
      <c r="G279" s="1">
        <v>936838</v>
      </c>
      <c r="H279" s="11" t="str">
        <f t="shared" ref="H279:H284" si="79">IF($B279="N/A","N/A",IF(G279&gt;10,"No",IF(G279&lt;-10,"No","Yes")))</f>
        <v>N/A</v>
      </c>
      <c r="I279" s="12">
        <v>-1.49</v>
      </c>
      <c r="J279" s="12">
        <v>-1.82</v>
      </c>
      <c r="K279" s="1" t="s">
        <v>213</v>
      </c>
      <c r="L279" s="9" t="str">
        <f t="shared" ref="L279:L285" si="80">IF(J279="Div by 0", "N/A", IF(K279="N/A","N/A", IF(J279&gt;VALUE(MID(K279,1,2)), "No", IF(J279&lt;-1*VALUE(MID(K279,1,2)), "No", "Yes"))))</f>
        <v>N/A</v>
      </c>
    </row>
    <row r="280" spans="1:12" x14ac:dyDescent="0.2">
      <c r="A280" s="18" t="s">
        <v>696</v>
      </c>
      <c r="B280" s="1" t="s">
        <v>213</v>
      </c>
      <c r="C280" s="1">
        <v>1026477</v>
      </c>
      <c r="D280" s="11" t="str">
        <f t="shared" si="74"/>
        <v>N/A</v>
      </c>
      <c r="E280" s="1">
        <v>1014350</v>
      </c>
      <c r="F280" s="11" t="str">
        <f t="shared" si="78"/>
        <v>N/A</v>
      </c>
      <c r="G280" s="1">
        <v>985278</v>
      </c>
      <c r="H280" s="11" t="str">
        <f t="shared" si="79"/>
        <v>N/A</v>
      </c>
      <c r="I280" s="12">
        <v>-1.18</v>
      </c>
      <c r="J280" s="12">
        <v>-2.87</v>
      </c>
      <c r="K280" s="1" t="s">
        <v>213</v>
      </c>
      <c r="L280" s="9" t="str">
        <f t="shared" si="80"/>
        <v>N/A</v>
      </c>
    </row>
    <row r="281" spans="1:12" x14ac:dyDescent="0.2">
      <c r="A281" s="18" t="s">
        <v>697</v>
      </c>
      <c r="B281" s="1" t="s">
        <v>213</v>
      </c>
      <c r="C281" s="1">
        <v>797473.41666999995</v>
      </c>
      <c r="D281" s="11" t="str">
        <f t="shared" si="74"/>
        <v>N/A</v>
      </c>
      <c r="E281" s="1">
        <v>784935.91666999995</v>
      </c>
      <c r="F281" s="11" t="str">
        <f t="shared" si="78"/>
        <v>N/A</v>
      </c>
      <c r="G281" s="1">
        <v>778599.5</v>
      </c>
      <c r="H281" s="11" t="str">
        <f t="shared" si="79"/>
        <v>N/A</v>
      </c>
      <c r="I281" s="12">
        <v>-1.57</v>
      </c>
      <c r="J281" s="12">
        <v>-0.80700000000000005</v>
      </c>
      <c r="K281" s="1" t="s">
        <v>213</v>
      </c>
      <c r="L281" s="9" t="str">
        <f t="shared" si="80"/>
        <v>N/A</v>
      </c>
    </row>
    <row r="282" spans="1:12" x14ac:dyDescent="0.2">
      <c r="A282" s="18" t="s">
        <v>698</v>
      </c>
      <c r="B282" s="1" t="s">
        <v>213</v>
      </c>
      <c r="C282" s="1">
        <v>22377</v>
      </c>
      <c r="D282" s="11" t="str">
        <f t="shared" si="74"/>
        <v>N/A</v>
      </c>
      <c r="E282" s="1">
        <v>24960</v>
      </c>
      <c r="F282" s="11" t="str">
        <f t="shared" si="78"/>
        <v>N/A</v>
      </c>
      <c r="G282" s="1">
        <v>30533</v>
      </c>
      <c r="H282" s="11" t="str">
        <f t="shared" si="79"/>
        <v>N/A</v>
      </c>
      <c r="I282" s="12">
        <v>11.54</v>
      </c>
      <c r="J282" s="12">
        <v>22.33</v>
      </c>
      <c r="K282" s="1" t="s">
        <v>213</v>
      </c>
      <c r="L282" s="9" t="str">
        <f t="shared" si="80"/>
        <v>N/A</v>
      </c>
    </row>
    <row r="283" spans="1:12" x14ac:dyDescent="0.2">
      <c r="A283" s="18" t="s">
        <v>699</v>
      </c>
      <c r="B283" s="1" t="s">
        <v>213</v>
      </c>
      <c r="C283" s="1">
        <v>39952</v>
      </c>
      <c r="D283" s="11" t="str">
        <f t="shared" si="74"/>
        <v>N/A</v>
      </c>
      <c r="E283" s="1">
        <v>51777</v>
      </c>
      <c r="F283" s="11" t="str">
        <f t="shared" si="78"/>
        <v>N/A</v>
      </c>
      <c r="G283" s="1">
        <v>58406</v>
      </c>
      <c r="H283" s="11" t="str">
        <f t="shared" si="79"/>
        <v>N/A</v>
      </c>
      <c r="I283" s="12">
        <v>29.6</v>
      </c>
      <c r="J283" s="12">
        <v>12.8</v>
      </c>
      <c r="K283" s="1" t="s">
        <v>213</v>
      </c>
      <c r="L283" s="9" t="str">
        <f t="shared" si="80"/>
        <v>N/A</v>
      </c>
    </row>
    <row r="284" spans="1:12" ht="25.5" x14ac:dyDescent="0.2">
      <c r="A284" s="18" t="s">
        <v>700</v>
      </c>
      <c r="B284" s="1" t="s">
        <v>213</v>
      </c>
      <c r="C284" s="1">
        <v>24214.333332999999</v>
      </c>
      <c r="D284" s="11" t="str">
        <f t="shared" si="74"/>
        <v>N/A</v>
      </c>
      <c r="E284" s="1">
        <v>29495.333332999999</v>
      </c>
      <c r="F284" s="11" t="str">
        <f t="shared" si="78"/>
        <v>N/A</v>
      </c>
      <c r="G284" s="1">
        <v>36258.5</v>
      </c>
      <c r="H284" s="11" t="str">
        <f t="shared" si="79"/>
        <v>N/A</v>
      </c>
      <c r="I284" s="12">
        <v>21.81</v>
      </c>
      <c r="J284" s="12">
        <v>22.93</v>
      </c>
      <c r="K284" s="1" t="s">
        <v>213</v>
      </c>
      <c r="L284" s="9" t="str">
        <f t="shared" si="80"/>
        <v>N/A</v>
      </c>
    </row>
    <row r="285" spans="1:12" x14ac:dyDescent="0.2">
      <c r="A285" s="18" t="s">
        <v>404</v>
      </c>
      <c r="B285" s="35" t="s">
        <v>290</v>
      </c>
      <c r="C285" s="8">
        <v>1.7657697751999999</v>
      </c>
      <c r="D285" s="44" t="str">
        <f>IF($B285="N/A","N/A",IF(C285&lt;=40,"Yes","No"))</f>
        <v>Yes</v>
      </c>
      <c r="E285" s="8">
        <v>1.8327296437</v>
      </c>
      <c r="F285" s="44" t="str">
        <f>IF($B285="N/A","N/A",IF(E285&lt;=40,"Yes","No"))</f>
        <v>Yes</v>
      </c>
      <c r="G285" s="8">
        <v>2.1645291707999998</v>
      </c>
      <c r="H285" s="44" t="str">
        <f>IF($B285="N/A","N/A",IF(G285&lt;=40,"Yes","No"))</f>
        <v>Yes</v>
      </c>
      <c r="I285" s="12">
        <v>3.7919999999999998</v>
      </c>
      <c r="J285" s="12">
        <v>18.100000000000001</v>
      </c>
      <c r="K285" s="45" t="s">
        <v>741</v>
      </c>
      <c r="L285" s="9" t="str">
        <f t="shared" si="80"/>
        <v>No</v>
      </c>
    </row>
    <row r="286" spans="1:12" x14ac:dyDescent="0.2">
      <c r="A286" s="18" t="s">
        <v>701</v>
      </c>
      <c r="B286" s="1" t="s">
        <v>213</v>
      </c>
      <c r="C286" s="1">
        <v>104632</v>
      </c>
      <c r="D286" s="11" t="str">
        <f t="shared" ref="D286:D304" si="81">IF($B286="N/A","N/A",IF(C286&gt;10,"No",IF(C286&lt;-10,"No","Yes")))</f>
        <v>N/A</v>
      </c>
      <c r="E286" s="1">
        <v>101248</v>
      </c>
      <c r="F286" s="11" t="str">
        <f t="shared" ref="F286:F287" si="82">IF($B286="N/A","N/A",IF(E286&gt;10,"No",IF(E286&lt;-10,"No","Yes")))</f>
        <v>N/A</v>
      </c>
      <c r="G286" s="1">
        <v>76078</v>
      </c>
      <c r="H286" s="11" t="str">
        <f t="shared" ref="H286:H287" si="83">IF($B286="N/A","N/A",IF(G286&gt;10,"No",IF(G286&lt;-10,"No","Yes")))</f>
        <v>N/A</v>
      </c>
      <c r="I286" s="12">
        <v>-3.23</v>
      </c>
      <c r="J286" s="12">
        <v>-24.9</v>
      </c>
      <c r="K286" s="1" t="s">
        <v>213</v>
      </c>
      <c r="L286" s="9" t="str">
        <f t="shared" ref="L286:L287" si="84">IF(J286="Div by 0", "N/A", IF(K286="N/A","N/A", IF(J286&gt;VALUE(MID(K286,1,2)), "No", IF(J286&lt;-1*VALUE(MID(K286,1,2)), "No", "Yes"))))</f>
        <v>N/A</v>
      </c>
    </row>
    <row r="287" spans="1:12" x14ac:dyDescent="0.2">
      <c r="A287" s="18" t="s">
        <v>702</v>
      </c>
      <c r="B287" s="1" t="s">
        <v>213</v>
      </c>
      <c r="C287" s="1">
        <v>42629.583333000002</v>
      </c>
      <c r="D287" s="11" t="str">
        <f t="shared" si="81"/>
        <v>N/A</v>
      </c>
      <c r="E287" s="1">
        <v>38223.416666999998</v>
      </c>
      <c r="F287" s="11" t="str">
        <f t="shared" si="82"/>
        <v>N/A</v>
      </c>
      <c r="G287" s="1">
        <v>28537</v>
      </c>
      <c r="H287" s="11" t="str">
        <f t="shared" si="83"/>
        <v>N/A</v>
      </c>
      <c r="I287" s="12">
        <v>-10.3</v>
      </c>
      <c r="J287" s="12">
        <v>-25.3</v>
      </c>
      <c r="K287" s="1" t="s">
        <v>213</v>
      </c>
      <c r="L287" s="9" t="str">
        <f t="shared" si="84"/>
        <v>N/A</v>
      </c>
    </row>
    <row r="288" spans="1:12" x14ac:dyDescent="0.2">
      <c r="A288" s="18" t="s">
        <v>703</v>
      </c>
      <c r="B288" s="1" t="s">
        <v>213</v>
      </c>
      <c r="C288" s="1">
        <v>9703</v>
      </c>
      <c r="D288" s="11" t="str">
        <f t="shared" si="81"/>
        <v>N/A</v>
      </c>
      <c r="E288" s="1">
        <v>27854</v>
      </c>
      <c r="F288" s="11" t="str">
        <f t="shared" ref="F288:F289" si="85">IF($B288="N/A","N/A",IF(E288&gt;10,"No",IF(E288&lt;-10,"No","Yes")))</f>
        <v>N/A</v>
      </c>
      <c r="G288" s="1">
        <v>40592</v>
      </c>
      <c r="H288" s="11" t="str">
        <f t="shared" ref="H288:H289" si="86">IF($B288="N/A","N/A",IF(G288&gt;10,"No",IF(G288&lt;-10,"No","Yes")))</f>
        <v>N/A</v>
      </c>
      <c r="I288" s="12">
        <v>187.1</v>
      </c>
      <c r="J288" s="12">
        <v>45.73</v>
      </c>
      <c r="K288" s="1" t="s">
        <v>213</v>
      </c>
      <c r="L288" s="9" t="str">
        <f t="shared" ref="L288:L289" si="87">IF(J288="Div by 0", "N/A", IF(K288="N/A","N/A", IF(J288&gt;VALUE(MID(K288,1,2)), "No", IF(J288&lt;-1*VALUE(MID(K288,1,2)), "No", "Yes"))))</f>
        <v>N/A</v>
      </c>
    </row>
    <row r="289" spans="1:12" x14ac:dyDescent="0.2">
      <c r="A289" s="18" t="s">
        <v>715</v>
      </c>
      <c r="B289" s="1" t="s">
        <v>213</v>
      </c>
      <c r="C289" s="1">
        <v>3399.1666667</v>
      </c>
      <c r="D289" s="11" t="str">
        <f t="shared" si="81"/>
        <v>N/A</v>
      </c>
      <c r="E289" s="1">
        <v>6853.0833333</v>
      </c>
      <c r="F289" s="11" t="str">
        <f t="shared" si="85"/>
        <v>N/A</v>
      </c>
      <c r="G289" s="1">
        <v>14857.25</v>
      </c>
      <c r="H289" s="11" t="str">
        <f t="shared" si="86"/>
        <v>N/A</v>
      </c>
      <c r="I289" s="12">
        <v>101.6</v>
      </c>
      <c r="J289" s="12">
        <v>116.8</v>
      </c>
      <c r="K289" s="1" t="s">
        <v>213</v>
      </c>
      <c r="L289" s="9" t="str">
        <f t="shared" si="87"/>
        <v>N/A</v>
      </c>
    </row>
    <row r="290" spans="1:12" x14ac:dyDescent="0.2">
      <c r="A290" s="18" t="s">
        <v>704</v>
      </c>
      <c r="B290" s="1" t="s">
        <v>213</v>
      </c>
      <c r="C290" s="1">
        <v>2703687</v>
      </c>
      <c r="D290" s="11" t="str">
        <f t="shared" si="81"/>
        <v>N/A</v>
      </c>
      <c r="E290" s="1">
        <v>2726657</v>
      </c>
      <c r="F290" s="11" t="str">
        <f t="shared" ref="F290:F304" si="88">IF($B290="N/A","N/A",IF(E290&gt;10,"No",IF(E290&lt;-10,"No","Yes")))</f>
        <v>N/A</v>
      </c>
      <c r="G290" s="1">
        <v>2729830</v>
      </c>
      <c r="H290" s="11" t="str">
        <f t="shared" ref="H290:H304" si="89">IF($B290="N/A","N/A",IF(G290&gt;10,"No",IF(G290&lt;-10,"No","Yes")))</f>
        <v>N/A</v>
      </c>
      <c r="I290" s="12">
        <v>0.84960000000000002</v>
      </c>
      <c r="J290" s="12">
        <v>0.1164</v>
      </c>
      <c r="K290" s="1" t="s">
        <v>213</v>
      </c>
      <c r="L290" s="9" t="str">
        <f t="shared" ref="L290:L301" si="90">IF(J290="Div by 0", "N/A", IF(K290="N/A","N/A", IF(J290&gt;VALUE(MID(K290,1,2)), "No", IF(J290&lt;-1*VALUE(MID(K290,1,2)), "No", "Yes"))))</f>
        <v>N/A</v>
      </c>
    </row>
    <row r="291" spans="1:12" x14ac:dyDescent="0.2">
      <c r="A291" s="18" t="s">
        <v>705</v>
      </c>
      <c r="B291" s="1" t="s">
        <v>213</v>
      </c>
      <c r="C291" s="1">
        <v>2703687</v>
      </c>
      <c r="D291" s="11" t="str">
        <f t="shared" si="81"/>
        <v>N/A</v>
      </c>
      <c r="E291" s="1">
        <v>2726657</v>
      </c>
      <c r="F291" s="11" t="str">
        <f t="shared" si="88"/>
        <v>N/A</v>
      </c>
      <c r="G291" s="1">
        <v>2729830</v>
      </c>
      <c r="H291" s="11" t="str">
        <f t="shared" si="89"/>
        <v>N/A</v>
      </c>
      <c r="I291" s="12">
        <v>0.84960000000000002</v>
      </c>
      <c r="J291" s="12">
        <v>0.1164</v>
      </c>
      <c r="K291" s="1" t="s">
        <v>213</v>
      </c>
      <c r="L291" s="9" t="str">
        <f t="shared" si="90"/>
        <v>N/A</v>
      </c>
    </row>
    <row r="292" spans="1:12" x14ac:dyDescent="0.2">
      <c r="A292" s="18" t="s">
        <v>723</v>
      </c>
      <c r="B292" s="35" t="s">
        <v>213</v>
      </c>
      <c r="C292" s="13">
        <v>17.475728514</v>
      </c>
      <c r="D292" s="11" t="str">
        <f t="shared" si="81"/>
        <v>N/A</v>
      </c>
      <c r="E292" s="13">
        <v>17.880246763999999</v>
      </c>
      <c r="F292" s="11" t="str">
        <f t="shared" si="88"/>
        <v>N/A</v>
      </c>
      <c r="G292" s="13">
        <v>18.229779875999998</v>
      </c>
      <c r="H292" s="11" t="str">
        <f t="shared" si="89"/>
        <v>N/A</v>
      </c>
      <c r="I292" s="12">
        <v>2.3149999999999999</v>
      </c>
      <c r="J292" s="12">
        <v>1.9550000000000001</v>
      </c>
      <c r="K292" s="35" t="s">
        <v>213</v>
      </c>
      <c r="L292" s="9" t="str">
        <f t="shared" si="90"/>
        <v>N/A</v>
      </c>
    </row>
    <row r="293" spans="1:12" x14ac:dyDescent="0.2">
      <c r="A293" s="18" t="s">
        <v>716</v>
      </c>
      <c r="B293" s="1" t="s">
        <v>213</v>
      </c>
      <c r="C293" s="1">
        <v>1727779.5</v>
      </c>
      <c r="D293" s="11" t="str">
        <f t="shared" si="81"/>
        <v>N/A</v>
      </c>
      <c r="E293" s="1">
        <v>1741099.5833000001</v>
      </c>
      <c r="F293" s="11" t="str">
        <f t="shared" si="88"/>
        <v>N/A</v>
      </c>
      <c r="G293" s="1">
        <v>1739925.8333000001</v>
      </c>
      <c r="H293" s="11" t="str">
        <f t="shared" si="89"/>
        <v>N/A</v>
      </c>
      <c r="I293" s="12">
        <v>0.77090000000000003</v>
      </c>
      <c r="J293" s="12">
        <v>-6.7000000000000004E-2</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779</v>
      </c>
      <c r="D296" s="11" t="str">
        <f t="shared" si="81"/>
        <v>N/A</v>
      </c>
      <c r="E296" s="1">
        <v>712</v>
      </c>
      <c r="F296" s="11" t="str">
        <f t="shared" si="88"/>
        <v>N/A</v>
      </c>
      <c r="G296" s="1">
        <v>811</v>
      </c>
      <c r="H296" s="11" t="str">
        <f t="shared" si="89"/>
        <v>N/A</v>
      </c>
      <c r="I296" s="12">
        <v>-8.6</v>
      </c>
      <c r="J296" s="12">
        <v>13.9</v>
      </c>
      <c r="K296" s="1" t="s">
        <v>213</v>
      </c>
      <c r="L296" s="9" t="str">
        <f t="shared" si="90"/>
        <v>N/A</v>
      </c>
    </row>
    <row r="297" spans="1:12" x14ac:dyDescent="0.2">
      <c r="A297" s="18" t="s">
        <v>718</v>
      </c>
      <c r="B297" s="1" t="s">
        <v>213</v>
      </c>
      <c r="C297" s="1">
        <v>229</v>
      </c>
      <c r="D297" s="11" t="str">
        <f t="shared" si="81"/>
        <v>N/A</v>
      </c>
      <c r="E297" s="1">
        <v>398.91666666999998</v>
      </c>
      <c r="F297" s="11" t="str">
        <f t="shared" si="88"/>
        <v>N/A</v>
      </c>
      <c r="G297" s="1">
        <v>421.41666666999998</v>
      </c>
      <c r="H297" s="11" t="str">
        <f t="shared" si="89"/>
        <v>N/A</v>
      </c>
      <c r="I297" s="12">
        <v>74.2</v>
      </c>
      <c r="J297" s="12">
        <v>5.64</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3694980</v>
      </c>
      <c r="D309" s="1" t="s">
        <v>213</v>
      </c>
      <c r="E309" s="1">
        <v>3706059</v>
      </c>
      <c r="F309" s="1" t="s">
        <v>213</v>
      </c>
      <c r="G309" s="1">
        <v>3697466</v>
      </c>
      <c r="H309" s="1" t="s">
        <v>213</v>
      </c>
      <c r="I309" s="12">
        <v>0.29980000000000001</v>
      </c>
      <c r="J309" s="12">
        <v>-0.23200000000000001</v>
      </c>
      <c r="K309" s="1" t="s">
        <v>213</v>
      </c>
      <c r="L309" s="9" t="str">
        <f>IF(J309="Div by 0", "N/A", IF(K309="N/A","N/A", IF(J309&gt;VALUE(MID(K309,1,2)), "No", IF(J309&lt;-1*VALUE(MID(K309,1,2)), "No", "Yes"))))</f>
        <v>N/A</v>
      </c>
    </row>
    <row r="310" spans="1:12" x14ac:dyDescent="0.2">
      <c r="A310" s="80" t="s">
        <v>73</v>
      </c>
      <c r="B310" s="35" t="s">
        <v>213</v>
      </c>
      <c r="C310" s="36">
        <v>9061679</v>
      </c>
      <c r="D310" s="44" t="str">
        <f>IF($B310="N/A","N/A",IF(C310&gt;10,"No",IF(C310&lt;-10,"No","Yes")))</f>
        <v>N/A</v>
      </c>
      <c r="E310" s="36">
        <v>9148104</v>
      </c>
      <c r="F310" s="44" t="str">
        <f>IF($B310="N/A","N/A",IF(E310&gt;10,"No",IF(E310&lt;-10,"No","Yes")))</f>
        <v>N/A</v>
      </c>
      <c r="G310" s="36">
        <v>9532021</v>
      </c>
      <c r="H310" s="44" t="str">
        <f>IF($B310="N/A","N/A",IF(G310&gt;10,"No",IF(G310&lt;-10,"No","Yes")))</f>
        <v>N/A</v>
      </c>
      <c r="I310" s="12">
        <v>0.95369999999999999</v>
      </c>
      <c r="J310" s="12">
        <v>4.1970000000000001</v>
      </c>
      <c r="K310" s="45" t="s">
        <v>741</v>
      </c>
      <c r="L310" s="9" t="str">
        <f t="shared" ref="L310:L339" si="92">IF(J310="Div by 0", "N/A", IF(K310="N/A","N/A", IF(J310&gt;VALUE(MID(K310,1,2)), "No", IF(J310&lt;-1*VALUE(MID(K310,1,2)), "No", "Yes"))))</f>
        <v>Yes</v>
      </c>
    </row>
    <row r="311" spans="1:12" x14ac:dyDescent="0.2">
      <c r="A311" s="58" t="s">
        <v>182</v>
      </c>
      <c r="B311" s="35" t="s">
        <v>213</v>
      </c>
      <c r="C311" s="36">
        <v>739459</v>
      </c>
      <c r="D311" s="11" t="str">
        <f t="shared" ref="D311:D314" si="93">IF($B311="N/A","N/A",IF(C311&gt;10,"No",IF(C311&lt;-10,"No","Yes")))</f>
        <v>N/A</v>
      </c>
      <c r="E311" s="36">
        <v>751265</v>
      </c>
      <c r="F311" s="11" t="str">
        <f t="shared" ref="F311:F314" si="94">IF($B311="N/A","N/A",IF(E311&gt;10,"No",IF(E311&lt;-10,"No","Yes")))</f>
        <v>N/A</v>
      </c>
      <c r="G311" s="36">
        <v>808740</v>
      </c>
      <c r="H311" s="11" t="str">
        <f t="shared" ref="H311:H314" si="95">IF($B311="N/A","N/A",IF(G311&gt;10,"No",IF(G311&lt;-10,"No","Yes")))</f>
        <v>N/A</v>
      </c>
      <c r="I311" s="12">
        <v>1.597</v>
      </c>
      <c r="J311" s="12">
        <v>7.65</v>
      </c>
      <c r="K311" s="45" t="s">
        <v>741</v>
      </c>
      <c r="L311" s="9" t="str">
        <f>IF(J311="Div by 0", "N/A", IF(OR(J311="N/A",K311="N/A"),"N/A", IF(J311&gt;VALUE(MID(K311,1,2)), "No", IF(J311&lt;-1*VALUE(MID(K311,1,2)), "No", "Yes"))))</f>
        <v>Yes</v>
      </c>
    </row>
    <row r="312" spans="1:12" x14ac:dyDescent="0.2">
      <c r="A312" s="58" t="s">
        <v>183</v>
      </c>
      <c r="B312" s="35" t="s">
        <v>213</v>
      </c>
      <c r="C312" s="36">
        <v>1135463</v>
      </c>
      <c r="D312" s="11" t="str">
        <f t="shared" si="93"/>
        <v>N/A</v>
      </c>
      <c r="E312" s="36">
        <v>1146035</v>
      </c>
      <c r="F312" s="11" t="str">
        <f t="shared" si="94"/>
        <v>N/A</v>
      </c>
      <c r="G312" s="36">
        <v>1183998</v>
      </c>
      <c r="H312" s="11" t="str">
        <f t="shared" si="95"/>
        <v>N/A</v>
      </c>
      <c r="I312" s="12">
        <v>0.93110000000000004</v>
      </c>
      <c r="J312" s="12">
        <v>3.3130000000000002</v>
      </c>
      <c r="K312" s="45" t="s">
        <v>741</v>
      </c>
      <c r="L312" s="9" t="str">
        <f t="shared" ref="L312:L314" si="96">IF(J312="Div by 0", "N/A", IF(OR(J312="N/A",K312="N/A"),"N/A", IF(J312&gt;VALUE(MID(K312,1,2)), "No", IF(J312&lt;-1*VALUE(MID(K312,1,2)), "No", "Yes"))))</f>
        <v>Yes</v>
      </c>
    </row>
    <row r="313" spans="1:12" x14ac:dyDescent="0.2">
      <c r="A313" s="58" t="s">
        <v>184</v>
      </c>
      <c r="B313" s="35" t="s">
        <v>213</v>
      </c>
      <c r="C313" s="36">
        <v>3695477</v>
      </c>
      <c r="D313" s="11" t="str">
        <f t="shared" si="93"/>
        <v>N/A</v>
      </c>
      <c r="E313" s="36">
        <v>3704382</v>
      </c>
      <c r="F313" s="11" t="str">
        <f t="shared" si="94"/>
        <v>N/A</v>
      </c>
      <c r="G313" s="36">
        <v>3790827</v>
      </c>
      <c r="H313" s="11" t="str">
        <f t="shared" si="95"/>
        <v>N/A</v>
      </c>
      <c r="I313" s="12">
        <v>0.24099999999999999</v>
      </c>
      <c r="J313" s="12">
        <v>2.3340000000000001</v>
      </c>
      <c r="K313" s="45" t="s">
        <v>741</v>
      </c>
      <c r="L313" s="9" t="str">
        <f t="shared" si="96"/>
        <v>Yes</v>
      </c>
    </row>
    <row r="314" spans="1:12" x14ac:dyDescent="0.2">
      <c r="A314" s="7" t="s">
        <v>185</v>
      </c>
      <c r="B314" s="35" t="s">
        <v>213</v>
      </c>
      <c r="C314" s="36">
        <v>3491280</v>
      </c>
      <c r="D314" s="11" t="str">
        <f t="shared" si="93"/>
        <v>N/A</v>
      </c>
      <c r="E314" s="36">
        <v>3546422</v>
      </c>
      <c r="F314" s="11" t="str">
        <f t="shared" si="94"/>
        <v>N/A</v>
      </c>
      <c r="G314" s="36">
        <v>3748456</v>
      </c>
      <c r="H314" s="11" t="str">
        <f t="shared" si="95"/>
        <v>N/A</v>
      </c>
      <c r="I314" s="12">
        <v>1.579</v>
      </c>
      <c r="J314" s="12">
        <v>5.6970000000000001</v>
      </c>
      <c r="K314" s="45" t="s">
        <v>741</v>
      </c>
      <c r="L314" s="9" t="str">
        <f t="shared" si="96"/>
        <v>Yes</v>
      </c>
    </row>
    <row r="315" spans="1:12" x14ac:dyDescent="0.2">
      <c r="A315" s="58" t="s">
        <v>1125</v>
      </c>
      <c r="B315" s="13" t="s">
        <v>213</v>
      </c>
      <c r="C315" s="36">
        <v>3687296</v>
      </c>
      <c r="D315" s="9" t="str">
        <f t="shared" ref="D315:F318" si="97">IF($B315="N/A","N/A",IF(C315&lt;0,"No","Yes"))</f>
        <v>N/A</v>
      </c>
      <c r="E315" s="36">
        <v>3692509</v>
      </c>
      <c r="F315" s="9" t="str">
        <f t="shared" si="97"/>
        <v>N/A</v>
      </c>
      <c r="G315" s="36">
        <v>3858124</v>
      </c>
      <c r="H315" s="9" t="str">
        <f t="shared" ref="H315:H318" si="98">IF($B315="N/A","N/A",IF(G315&lt;0,"No","Yes"))</f>
        <v>N/A</v>
      </c>
      <c r="I315" s="12">
        <v>0.1414</v>
      </c>
      <c r="J315" s="12">
        <v>4.4850000000000003</v>
      </c>
      <c r="K315" s="1" t="s">
        <v>740</v>
      </c>
      <c r="L315" s="9" t="str">
        <f>IF(J315="Div by 0", "N/A", IF(OR(J315="N/A",K315="N/A"),"N/A", IF(J315&gt;VALUE(MID(K315,1,2)), "No", IF(J315&lt;-1*VALUE(MID(K315,1,2)), "No", "Yes"))))</f>
        <v>Yes</v>
      </c>
    </row>
    <row r="316" spans="1:12" x14ac:dyDescent="0.2">
      <c r="A316" s="58" t="s">
        <v>433</v>
      </c>
      <c r="B316" s="13" t="s">
        <v>213</v>
      </c>
      <c r="C316" s="36">
        <v>428742</v>
      </c>
      <c r="D316" s="9" t="str">
        <f t="shared" si="97"/>
        <v>N/A</v>
      </c>
      <c r="E316" s="36">
        <v>413074</v>
      </c>
      <c r="F316" s="9" t="str">
        <f t="shared" si="97"/>
        <v>N/A</v>
      </c>
      <c r="G316" s="36">
        <v>441226</v>
      </c>
      <c r="H316" s="9" t="str">
        <f t="shared" si="98"/>
        <v>N/A</v>
      </c>
      <c r="I316" s="12">
        <v>-3.65</v>
      </c>
      <c r="J316" s="12">
        <v>6.8150000000000004</v>
      </c>
      <c r="K316" s="1" t="s">
        <v>740</v>
      </c>
      <c r="L316" s="9" t="str">
        <f t="shared" ref="L316:L318" si="99">IF(J316="Div by 0", "N/A", IF(OR(J316="N/A",K316="N/A"),"N/A", IF(J316&gt;VALUE(MID(K316,1,2)), "No", IF(J316&lt;-1*VALUE(MID(K316,1,2)), "No", "Yes"))))</f>
        <v>Yes</v>
      </c>
    </row>
    <row r="317" spans="1:12" x14ac:dyDescent="0.2">
      <c r="A317" s="58" t="s">
        <v>434</v>
      </c>
      <c r="B317" s="13" t="s">
        <v>213</v>
      </c>
      <c r="C317" s="36">
        <v>3981040</v>
      </c>
      <c r="D317" s="9" t="str">
        <f t="shared" si="97"/>
        <v>N/A</v>
      </c>
      <c r="E317" s="36">
        <v>4062119</v>
      </c>
      <c r="F317" s="9" t="str">
        <f t="shared" si="97"/>
        <v>N/A</v>
      </c>
      <c r="G317" s="36">
        <v>4189136</v>
      </c>
      <c r="H317" s="9" t="str">
        <f t="shared" si="98"/>
        <v>N/A</v>
      </c>
      <c r="I317" s="12">
        <v>2.0369999999999999</v>
      </c>
      <c r="J317" s="12">
        <v>3.1269999999999998</v>
      </c>
      <c r="K317" s="1" t="s">
        <v>740</v>
      </c>
      <c r="L317" s="9" t="str">
        <f t="shared" si="99"/>
        <v>Yes</v>
      </c>
    </row>
    <row r="318" spans="1:12" x14ac:dyDescent="0.2">
      <c r="A318" s="58" t="s">
        <v>1126</v>
      </c>
      <c r="B318" s="13" t="s">
        <v>213</v>
      </c>
      <c r="C318" s="36">
        <v>840396</v>
      </c>
      <c r="D318" s="9" t="str">
        <f t="shared" si="97"/>
        <v>N/A</v>
      </c>
      <c r="E318" s="36">
        <v>855322</v>
      </c>
      <c r="F318" s="9" t="str">
        <f t="shared" si="97"/>
        <v>N/A</v>
      </c>
      <c r="G318" s="36">
        <v>915043</v>
      </c>
      <c r="H318" s="9" t="str">
        <f t="shared" si="98"/>
        <v>N/A</v>
      </c>
      <c r="I318" s="12">
        <v>1.776</v>
      </c>
      <c r="J318" s="12">
        <v>6.9820000000000002</v>
      </c>
      <c r="K318" s="1" t="s">
        <v>740</v>
      </c>
      <c r="L318" s="9" t="str">
        <f t="shared" si="99"/>
        <v>Yes</v>
      </c>
    </row>
    <row r="319" spans="1:12" x14ac:dyDescent="0.2">
      <c r="A319" s="58" t="s">
        <v>98</v>
      </c>
      <c r="B319" s="35" t="s">
        <v>291</v>
      </c>
      <c r="C319" s="8">
        <v>71.292119263999993</v>
      </c>
      <c r="D319" s="44" t="str">
        <f>IF($B319="N/A","N/A",IF(C319&gt;80,"Yes","No"))</f>
        <v>No</v>
      </c>
      <c r="E319" s="8">
        <v>71.664062848</v>
      </c>
      <c r="F319" s="44" t="str">
        <f>IF($B319="N/A","N/A",IF(E319&gt;80,"Yes","No"))</f>
        <v>No</v>
      </c>
      <c r="G319" s="8">
        <v>72.910351331000001</v>
      </c>
      <c r="H319" s="44" t="str">
        <f>IF($B319="N/A","N/A",IF(G319&gt;80,"Yes","No"))</f>
        <v>No</v>
      </c>
      <c r="I319" s="12">
        <v>0.52170000000000005</v>
      </c>
      <c r="J319" s="12">
        <v>1.7390000000000001</v>
      </c>
      <c r="K319" s="45" t="s">
        <v>741</v>
      </c>
      <c r="L319" s="9" t="str">
        <f t="shared" si="92"/>
        <v>Yes</v>
      </c>
    </row>
    <row r="320" spans="1:12" x14ac:dyDescent="0.2">
      <c r="A320" s="58" t="s">
        <v>332</v>
      </c>
      <c r="B320" s="35" t="s">
        <v>278</v>
      </c>
      <c r="C320" s="8">
        <v>8.8555663912</v>
      </c>
      <c r="D320" s="44" t="str">
        <f>IF($B320="N/A","N/A",IF(C320&gt;=5,"No",IF(C320&lt;0,"No","Yes")))</f>
        <v>No</v>
      </c>
      <c r="E320" s="8">
        <v>8.4718866336000005</v>
      </c>
      <c r="F320" s="44" t="str">
        <f>IF($B320="N/A","N/A",IF(E320&gt;=5,"No",IF(E320&lt;0,"No","Yes")))</f>
        <v>No</v>
      </c>
      <c r="G320" s="8">
        <v>8.0316440762999992</v>
      </c>
      <c r="H320" s="44" t="str">
        <f>IF($B320="N/A","N/A",IF(G320&gt;=5,"No",IF(G320&lt;0,"No","Yes")))</f>
        <v>No</v>
      </c>
      <c r="I320" s="12">
        <v>-4.33</v>
      </c>
      <c r="J320" s="12">
        <v>-5.2</v>
      </c>
      <c r="K320" s="45" t="s">
        <v>741</v>
      </c>
      <c r="L320" s="9" t="str">
        <f t="shared" si="92"/>
        <v>Yes</v>
      </c>
    </row>
    <row r="321" spans="1:12" x14ac:dyDescent="0.2">
      <c r="A321" s="58" t="s">
        <v>340</v>
      </c>
      <c r="B321" s="48" t="s">
        <v>278</v>
      </c>
      <c r="C321" s="8">
        <v>0.26529299919999999</v>
      </c>
      <c r="D321" s="44" t="str">
        <f>IF($B321="N/A","N/A",IF(C321&gt;=5,"No",IF(C321&lt;0,"No","Yes")))</f>
        <v>Yes</v>
      </c>
      <c r="E321" s="8">
        <v>0.30836990920000001</v>
      </c>
      <c r="F321" s="44" t="str">
        <f>IF($B321="N/A","N/A",IF(E321&gt;=5,"No",IF(E321&lt;0,"No","Yes")))</f>
        <v>Yes</v>
      </c>
      <c r="G321" s="8">
        <v>0.38605664000000001</v>
      </c>
      <c r="H321" s="44" t="str">
        <f>IF($B321="N/A","N/A",IF(G321&gt;=5,"No",IF(G321&lt;0,"No","Yes")))</f>
        <v>Yes</v>
      </c>
      <c r="I321" s="12">
        <v>16.239999999999998</v>
      </c>
      <c r="J321" s="12">
        <v>25.19</v>
      </c>
      <c r="K321" s="45" t="s">
        <v>741</v>
      </c>
      <c r="L321" s="9" t="str">
        <f t="shared" si="92"/>
        <v>No</v>
      </c>
    </row>
    <row r="322" spans="1:12" x14ac:dyDescent="0.2">
      <c r="A322" s="58" t="s">
        <v>333</v>
      </c>
      <c r="B322" s="48" t="s">
        <v>278</v>
      </c>
      <c r="C322" s="8">
        <v>0.47687630520000002</v>
      </c>
      <c r="D322" s="44" t="str">
        <f>IF($B322="N/A","N/A",IF(C322&gt;=5,"No",IF(C322&lt;0,"No","Yes")))</f>
        <v>Yes</v>
      </c>
      <c r="E322" s="8">
        <v>0.4417308767</v>
      </c>
      <c r="F322" s="44" t="str">
        <f>IF($B322="N/A","N/A",IF(E322&gt;=5,"No",IF(E322&lt;0,"No","Yes")))</f>
        <v>Yes</v>
      </c>
      <c r="G322" s="8">
        <v>0.28161918650000001</v>
      </c>
      <c r="H322" s="44" t="str">
        <f>IF($B322="N/A","N/A",IF(G322&gt;=5,"No",IF(G322&lt;0,"No","Yes")))</f>
        <v>Yes</v>
      </c>
      <c r="I322" s="12">
        <v>-7.37</v>
      </c>
      <c r="J322" s="12">
        <v>-36.200000000000003</v>
      </c>
      <c r="K322" s="45" t="s">
        <v>741</v>
      </c>
      <c r="L322" s="9" t="str">
        <f t="shared" si="92"/>
        <v>No</v>
      </c>
    </row>
    <row r="323" spans="1:12" x14ac:dyDescent="0.2">
      <c r="A323" s="58" t="s">
        <v>334</v>
      </c>
      <c r="B323" s="48" t="s">
        <v>292</v>
      </c>
      <c r="C323" s="8">
        <v>3.8392443599999999E-2</v>
      </c>
      <c r="D323" s="44" t="str">
        <f>IF($B323="N/A","N/A",IF(C323&gt;0,"No",IF(C323&lt;0,"No","Yes")))</f>
        <v>No</v>
      </c>
      <c r="E323" s="8">
        <v>3.8510712199999998E-2</v>
      </c>
      <c r="F323" s="44" t="str">
        <f>IF($B323="N/A","N/A",IF(E323&gt;0,"No",IF(E323&lt;0,"No","Yes")))</f>
        <v>No</v>
      </c>
      <c r="G323" s="8">
        <v>0.15217129709999999</v>
      </c>
      <c r="H323" s="44" t="str">
        <f>IF($B323="N/A","N/A",IF(G323&gt;0,"No",IF(G323&lt;0,"No","Yes")))</f>
        <v>No</v>
      </c>
      <c r="I323" s="12">
        <v>0.30809999999999998</v>
      </c>
      <c r="J323" s="12">
        <v>295.10000000000002</v>
      </c>
      <c r="K323" s="45" t="s">
        <v>741</v>
      </c>
      <c r="L323" s="9" t="str">
        <f t="shared" si="92"/>
        <v>No</v>
      </c>
    </row>
    <row r="324" spans="1:12" x14ac:dyDescent="0.2">
      <c r="A324" s="58" t="s">
        <v>335</v>
      </c>
      <c r="B324" s="48" t="s">
        <v>278</v>
      </c>
      <c r="C324" s="8">
        <v>19.069600678</v>
      </c>
      <c r="D324" s="44" t="str">
        <f>IF($B324="N/A","N/A",IF(C324&gt;=5,"No",IF(C324&lt;0,"No","Yes")))</f>
        <v>No</v>
      </c>
      <c r="E324" s="8">
        <v>19.068366516000001</v>
      </c>
      <c r="F324" s="44" t="str">
        <f>IF($B324="N/A","N/A",IF(E324&gt;=5,"No",IF(E324&lt;0,"No","Yes")))</f>
        <v>No</v>
      </c>
      <c r="G324" s="8">
        <v>18.233562430999999</v>
      </c>
      <c r="H324" s="44" t="str">
        <f>IF($B324="N/A","N/A",IF(G324&gt;=5,"No",IF(G324&lt;0,"No","Yes")))</f>
        <v>No</v>
      </c>
      <c r="I324" s="12">
        <v>-6.0000000000000001E-3</v>
      </c>
      <c r="J324" s="12">
        <v>-4.38</v>
      </c>
      <c r="K324" s="45" t="s">
        <v>741</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2.1519191E-3</v>
      </c>
      <c r="D326" s="44" t="str">
        <f t="shared" si="100"/>
        <v>No</v>
      </c>
      <c r="E326" s="8">
        <v>7.0725038000000002E-3</v>
      </c>
      <c r="F326" s="44" t="str">
        <f t="shared" si="101"/>
        <v>No</v>
      </c>
      <c r="G326" s="8">
        <v>4.5950380999999997E-3</v>
      </c>
      <c r="H326" s="44" t="str">
        <f t="shared" si="102"/>
        <v>No</v>
      </c>
      <c r="I326" s="12">
        <v>228.7</v>
      </c>
      <c r="J326" s="12">
        <v>-35</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5.9677130474000002</v>
      </c>
      <c r="D334" s="44" t="str">
        <f>IF($B334="N/A","N/A",IF(C334&gt;15,"No",IF(C334&lt;2,"No","Yes")))</f>
        <v>Yes</v>
      </c>
      <c r="E334" s="8">
        <v>4.7635881708000003</v>
      </c>
      <c r="F334" s="44" t="str">
        <f>IF($B334="N/A","N/A",IF(E334&gt;15,"No",IF(E334&lt;2,"No","Yes")))</f>
        <v>Yes</v>
      </c>
      <c r="G334" s="8">
        <v>5.6578347865999996</v>
      </c>
      <c r="H334" s="44" t="str">
        <f>IF($B334="N/A","N/A",IF(G334&gt;15,"No",IF(G334&lt;2,"No","Yes")))</f>
        <v>Yes</v>
      </c>
      <c r="I334" s="12">
        <v>-20.2</v>
      </c>
      <c r="J334" s="12">
        <v>18.77</v>
      </c>
      <c r="K334" s="45" t="s">
        <v>741</v>
      </c>
      <c r="L334" s="9" t="str">
        <f t="shared" si="92"/>
        <v>No</v>
      </c>
    </row>
    <row r="335" spans="1:12" x14ac:dyDescent="0.2">
      <c r="A335" s="58" t="s">
        <v>1132</v>
      </c>
      <c r="B335" s="35" t="s">
        <v>213</v>
      </c>
      <c r="C335" s="36">
        <v>849336</v>
      </c>
      <c r="D335" s="44" t="str">
        <f>IF($B335="N/A","N/A",IF(C335&gt;10,"No",IF(C335&lt;-10,"No","Yes")))</f>
        <v>N/A</v>
      </c>
      <c r="E335" s="36">
        <v>871770</v>
      </c>
      <c r="F335" s="44" t="str">
        <f>IF($B335="N/A","N/A",IF(E335&gt;10,"No",IF(E335&lt;-10,"No","Yes")))</f>
        <v>N/A</v>
      </c>
      <c r="G335" s="36">
        <v>1326499</v>
      </c>
      <c r="H335" s="44" t="str">
        <f>IF($B335="N/A","N/A",IF(G335&gt;10,"No",IF(G335&lt;-10,"No","Yes")))</f>
        <v>N/A</v>
      </c>
      <c r="I335" s="12">
        <v>2.641</v>
      </c>
      <c r="J335" s="12">
        <v>52.16</v>
      </c>
      <c r="K335" s="45" t="s">
        <v>741</v>
      </c>
      <c r="L335" s="9" t="str">
        <f t="shared" si="92"/>
        <v>No</v>
      </c>
    </row>
    <row r="336" spans="1:12" x14ac:dyDescent="0.2">
      <c r="A336" s="58" t="s">
        <v>1687</v>
      </c>
      <c r="B336" s="35" t="s">
        <v>213</v>
      </c>
      <c r="C336" s="36">
        <v>191648</v>
      </c>
      <c r="D336" s="44" t="str">
        <f>IF($B336="N/A","N/A",IF(C336&gt;10,"No",IF(C336&lt;-10,"No","Yes")))</f>
        <v>N/A</v>
      </c>
      <c r="E336" s="36">
        <v>199495</v>
      </c>
      <c r="F336" s="44" t="str">
        <f>IF($B336="N/A","N/A",IF(E336&gt;10,"No",IF(E336&lt;-10,"No","Yes")))</f>
        <v>N/A</v>
      </c>
      <c r="G336" s="36">
        <v>224693</v>
      </c>
      <c r="H336" s="44" t="str">
        <f>IF($B336="N/A","N/A",IF(G336&gt;10,"No",IF(G336&lt;-10,"No","Yes")))</f>
        <v>N/A</v>
      </c>
      <c r="I336" s="12">
        <v>4.0940000000000003</v>
      </c>
      <c r="J336" s="12">
        <v>12.63</v>
      </c>
      <c r="K336" s="45" t="s">
        <v>741</v>
      </c>
      <c r="L336" s="9" t="str">
        <f t="shared" si="92"/>
        <v>Yes</v>
      </c>
    </row>
    <row r="337" spans="1:12" x14ac:dyDescent="0.2">
      <c r="A337" s="58" t="s">
        <v>1688</v>
      </c>
      <c r="B337" s="35" t="s">
        <v>213</v>
      </c>
      <c r="C337" s="36">
        <v>4702</v>
      </c>
      <c r="D337" s="44" t="str">
        <f>IF($B337="N/A","N/A",IF(C337&gt;10,"No",IF(C337&lt;-10,"No","Yes")))</f>
        <v>N/A</v>
      </c>
      <c r="E337" s="36">
        <v>4760</v>
      </c>
      <c r="F337" s="44" t="str">
        <f>IF($B337="N/A","N/A",IF(E337&gt;10,"No",IF(E337&lt;-10,"No","Yes")))</f>
        <v>N/A</v>
      </c>
      <c r="G337" s="36">
        <v>5579</v>
      </c>
      <c r="H337" s="44" t="str">
        <f>IF($B337="N/A","N/A",IF(G337&gt;10,"No",IF(G337&lt;-10,"No","Yes")))</f>
        <v>N/A</v>
      </c>
      <c r="I337" s="12">
        <v>1.234</v>
      </c>
      <c r="J337" s="12">
        <v>17.21</v>
      </c>
      <c r="K337" s="45" t="s">
        <v>741</v>
      </c>
      <c r="L337" s="9" t="str">
        <f t="shared" si="92"/>
        <v>No</v>
      </c>
    </row>
    <row r="338" spans="1:12" x14ac:dyDescent="0.2">
      <c r="A338" s="58" t="s">
        <v>1689</v>
      </c>
      <c r="B338" s="35" t="s">
        <v>213</v>
      </c>
      <c r="C338" s="36">
        <v>0</v>
      </c>
      <c r="D338" s="44" t="str">
        <f>IF($B338="N/A","N/A",IF(C338&gt;10,"No",IF(C338&lt;-10,"No","Yes")))</f>
        <v>N/A</v>
      </c>
      <c r="E338" s="36">
        <v>0</v>
      </c>
      <c r="F338" s="44" t="str">
        <f>IF($B338="N/A","N/A",IF(E338&gt;10,"No",IF(E338&lt;-10,"No","Yes")))</f>
        <v>N/A</v>
      </c>
      <c r="G338" s="36">
        <v>86467</v>
      </c>
      <c r="H338" s="44" t="str">
        <f>IF($B338="N/A","N/A",IF(G338&gt;10,"No",IF(G338&lt;-10,"No","Yes")))</f>
        <v>N/A</v>
      </c>
      <c r="I338" s="12" t="s">
        <v>1747</v>
      </c>
      <c r="J338" s="12" t="s">
        <v>1747</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2433</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34960320643</v>
      </c>
      <c r="D6" s="11" t="str">
        <f t="shared" ref="D6:D12" si="0">IF($B6="N/A","N/A",IF(C6&gt;10,"No",IF(C6&lt;-10,"No","Yes")))</f>
        <v>N/A</v>
      </c>
      <c r="E6" s="14">
        <v>34559741101</v>
      </c>
      <c r="F6" s="11" t="str">
        <f t="shared" ref="F6:F12" si="1">IF($B6="N/A","N/A",IF(E6&gt;10,"No",IF(E6&lt;-10,"No","Yes")))</f>
        <v>N/A</v>
      </c>
      <c r="G6" s="14">
        <v>38482545221</v>
      </c>
      <c r="H6" s="11" t="str">
        <f t="shared" ref="H6:H12" si="2">IF($B6="N/A","N/A",IF(G6&gt;10,"No",IF(G6&lt;-10,"No","Yes")))</f>
        <v>N/A</v>
      </c>
      <c r="I6" s="12">
        <v>-1.1499999999999999</v>
      </c>
      <c r="J6" s="12">
        <v>11.35</v>
      </c>
      <c r="K6" s="48" t="s">
        <v>739</v>
      </c>
      <c r="L6" s="9" t="str">
        <f t="shared" ref="L6:L13" si="3">IF(J6="Div by 0", "N/A", IF(K6="N/A","N/A", IF(J6&gt;VALUE(MID(K6,1,2)), "No", IF(J6&lt;-1*VALUE(MID(K6,1,2)), "No", "Yes"))))</f>
        <v>Yes</v>
      </c>
    </row>
    <row r="7" spans="1:12" x14ac:dyDescent="0.2">
      <c r="A7" s="4" t="s">
        <v>1133</v>
      </c>
      <c r="B7" s="48" t="s">
        <v>213</v>
      </c>
      <c r="C7" s="14">
        <v>3013.2705633999999</v>
      </c>
      <c r="D7" s="11" t="str">
        <f t="shared" si="0"/>
        <v>N/A</v>
      </c>
      <c r="E7" s="14">
        <v>2844.0561005</v>
      </c>
      <c r="F7" s="11" t="str">
        <f t="shared" si="1"/>
        <v>N/A</v>
      </c>
      <c r="G7" s="14">
        <v>3115.4978415999999</v>
      </c>
      <c r="H7" s="11" t="str">
        <f t="shared" si="2"/>
        <v>N/A</v>
      </c>
      <c r="I7" s="12">
        <v>-5.62</v>
      </c>
      <c r="J7" s="12">
        <v>9.5440000000000005</v>
      </c>
      <c r="K7" s="48" t="s">
        <v>739</v>
      </c>
      <c r="L7" s="9" t="str">
        <f t="shared" si="3"/>
        <v>Yes</v>
      </c>
    </row>
    <row r="8" spans="1:12" x14ac:dyDescent="0.2">
      <c r="A8" s="4" t="s">
        <v>724</v>
      </c>
      <c r="B8" s="48" t="s">
        <v>213</v>
      </c>
      <c r="C8" s="14">
        <v>109</v>
      </c>
      <c r="D8" s="11" t="str">
        <f t="shared" si="0"/>
        <v>N/A</v>
      </c>
      <c r="E8" s="14">
        <v>93</v>
      </c>
      <c r="F8" s="11" t="str">
        <f t="shared" si="1"/>
        <v>N/A</v>
      </c>
      <c r="G8" s="14">
        <v>96</v>
      </c>
      <c r="H8" s="11" t="str">
        <f t="shared" si="2"/>
        <v>N/A</v>
      </c>
      <c r="I8" s="12">
        <v>-14.7</v>
      </c>
      <c r="J8" s="12">
        <v>3.226</v>
      </c>
      <c r="K8" s="48" t="s">
        <v>739</v>
      </c>
      <c r="L8" s="9" t="str">
        <f t="shared" si="3"/>
        <v>Yes</v>
      </c>
    </row>
    <row r="9" spans="1:12" x14ac:dyDescent="0.2">
      <c r="A9" s="4" t="s">
        <v>725</v>
      </c>
      <c r="B9" s="48" t="s">
        <v>213</v>
      </c>
      <c r="C9" s="14">
        <v>690</v>
      </c>
      <c r="D9" s="11" t="str">
        <f t="shared" si="0"/>
        <v>N/A</v>
      </c>
      <c r="E9" s="14">
        <v>626</v>
      </c>
      <c r="F9" s="11" t="str">
        <f t="shared" si="1"/>
        <v>N/A</v>
      </c>
      <c r="G9" s="14">
        <v>814</v>
      </c>
      <c r="H9" s="11" t="str">
        <f t="shared" si="2"/>
        <v>N/A</v>
      </c>
      <c r="I9" s="12">
        <v>-9.2799999999999994</v>
      </c>
      <c r="J9" s="12">
        <v>30.03</v>
      </c>
      <c r="K9" s="48" t="s">
        <v>739</v>
      </c>
      <c r="L9" s="9" t="str">
        <f t="shared" si="3"/>
        <v>No</v>
      </c>
    </row>
    <row r="10" spans="1:12" x14ac:dyDescent="0.2">
      <c r="A10" s="4" t="s">
        <v>726</v>
      </c>
      <c r="B10" s="48" t="s">
        <v>213</v>
      </c>
      <c r="C10" s="14">
        <v>1379</v>
      </c>
      <c r="D10" s="11" t="str">
        <f t="shared" si="0"/>
        <v>N/A</v>
      </c>
      <c r="E10" s="14">
        <v>1311</v>
      </c>
      <c r="F10" s="11" t="str">
        <f t="shared" si="1"/>
        <v>N/A</v>
      </c>
      <c r="G10" s="14">
        <v>1627</v>
      </c>
      <c r="H10" s="11" t="str">
        <f t="shared" si="2"/>
        <v>N/A</v>
      </c>
      <c r="I10" s="12">
        <v>-4.93</v>
      </c>
      <c r="J10" s="12">
        <v>24.1</v>
      </c>
      <c r="K10" s="48" t="s">
        <v>739</v>
      </c>
      <c r="L10" s="9" t="str">
        <f t="shared" si="3"/>
        <v>Yes</v>
      </c>
    </row>
    <row r="11" spans="1:12" x14ac:dyDescent="0.2">
      <c r="A11" s="4" t="s">
        <v>727</v>
      </c>
      <c r="B11" s="48" t="s">
        <v>213</v>
      </c>
      <c r="C11" s="14">
        <v>12504</v>
      </c>
      <c r="D11" s="11" t="str">
        <f t="shared" si="0"/>
        <v>N/A</v>
      </c>
      <c r="E11" s="14">
        <v>11700</v>
      </c>
      <c r="F11" s="11" t="str">
        <f t="shared" si="1"/>
        <v>N/A</v>
      </c>
      <c r="G11" s="14">
        <v>12646</v>
      </c>
      <c r="H11" s="11" t="str">
        <f t="shared" si="2"/>
        <v>N/A</v>
      </c>
      <c r="I11" s="12">
        <v>-6.43</v>
      </c>
      <c r="J11" s="12">
        <v>8.0850000000000009</v>
      </c>
      <c r="K11" s="48" t="s">
        <v>739</v>
      </c>
      <c r="L11" s="9" t="str">
        <f t="shared" si="3"/>
        <v>Yes</v>
      </c>
    </row>
    <row r="12" spans="1:12" x14ac:dyDescent="0.2">
      <c r="A12" s="4" t="s">
        <v>728</v>
      </c>
      <c r="B12" s="48" t="s">
        <v>213</v>
      </c>
      <c r="C12" s="14">
        <v>50522</v>
      </c>
      <c r="D12" s="11" t="str">
        <f t="shared" si="0"/>
        <v>N/A</v>
      </c>
      <c r="E12" s="14">
        <v>47899</v>
      </c>
      <c r="F12" s="11" t="str">
        <f t="shared" si="1"/>
        <v>N/A</v>
      </c>
      <c r="G12" s="14">
        <v>49190</v>
      </c>
      <c r="H12" s="11" t="str">
        <f t="shared" si="2"/>
        <v>N/A</v>
      </c>
      <c r="I12" s="12">
        <v>-5.19</v>
      </c>
      <c r="J12" s="12">
        <v>2.6949999999999998</v>
      </c>
      <c r="K12" s="48" t="s">
        <v>739</v>
      </c>
      <c r="L12" s="9" t="str">
        <f t="shared" si="3"/>
        <v>Yes</v>
      </c>
    </row>
    <row r="13" spans="1:12" x14ac:dyDescent="0.2">
      <c r="A13" s="4" t="s">
        <v>74</v>
      </c>
      <c r="B13" s="48" t="s">
        <v>213</v>
      </c>
      <c r="C13" s="14">
        <v>16432733</v>
      </c>
      <c r="D13" s="11" t="str">
        <f>IF($B13="N/A","N/A",IF(C13&gt;10,"No",IF(C13&lt;-10,"No","Yes")))</f>
        <v>N/A</v>
      </c>
      <c r="E13" s="14">
        <v>18769040</v>
      </c>
      <c r="F13" s="11" t="str">
        <f>IF($B13="N/A","N/A",IF(E13&gt;10,"No",IF(E13&lt;-10,"No","Yes")))</f>
        <v>N/A</v>
      </c>
      <c r="G13" s="14">
        <v>32865800</v>
      </c>
      <c r="H13" s="11" t="str">
        <f>IF($B13="N/A","N/A",IF(G13&gt;10,"No",IF(G13&lt;-10,"No","Yes")))</f>
        <v>N/A</v>
      </c>
      <c r="I13" s="12">
        <v>14.22</v>
      </c>
      <c r="J13" s="12">
        <v>75.11</v>
      </c>
      <c r="K13" s="48" t="s">
        <v>739</v>
      </c>
      <c r="L13" s="9" t="str">
        <f t="shared" si="3"/>
        <v>No</v>
      </c>
    </row>
    <row r="14" spans="1:12" x14ac:dyDescent="0.2">
      <c r="A14" s="63" t="s">
        <v>157</v>
      </c>
      <c r="B14" s="35" t="s">
        <v>213</v>
      </c>
      <c r="C14" s="8">
        <v>15.251275672</v>
      </c>
      <c r="D14" s="44" t="str">
        <f t="shared" ref="D14:D18" si="4">IF($B14="N/A","N/A",IF(C14&gt;10,"No",IF(C14&lt;-10,"No","Yes")))</f>
        <v>N/A</v>
      </c>
      <c r="E14" s="8">
        <v>20.103932266000001</v>
      </c>
      <c r="F14" s="44" t="str">
        <f t="shared" ref="F14:F18" si="5">IF($B14="N/A","N/A",IF(E14&gt;10,"No",IF(E14&lt;-10,"No","Yes")))</f>
        <v>N/A</v>
      </c>
      <c r="G14" s="8">
        <v>20.238871960000001</v>
      </c>
      <c r="H14" s="44" t="str">
        <f t="shared" ref="H14:H18" si="6">IF($B14="N/A","N/A",IF(G14&gt;10,"No",IF(G14&lt;-10,"No","Yes")))</f>
        <v>N/A</v>
      </c>
      <c r="I14" s="12">
        <v>31.82</v>
      </c>
      <c r="J14" s="12">
        <v>0.67120000000000002</v>
      </c>
      <c r="K14" s="45" t="s">
        <v>739</v>
      </c>
      <c r="L14" s="9" t="str">
        <f t="shared" ref="L14:L18" si="7">IF(J14="Div by 0", "N/A", IF(K14="N/A","N/A", IF(J14&gt;VALUE(MID(K14,1,2)), "No", IF(J14&lt;-1*VALUE(MID(K14,1,2)), "No", "Yes"))))</f>
        <v>Yes</v>
      </c>
    </row>
    <row r="15" spans="1:12" x14ac:dyDescent="0.2">
      <c r="A15" s="4" t="s">
        <v>419</v>
      </c>
      <c r="B15" s="35" t="s">
        <v>213</v>
      </c>
      <c r="C15" s="8">
        <v>5.3066311257000001</v>
      </c>
      <c r="D15" s="44" t="str">
        <f t="shared" si="4"/>
        <v>N/A</v>
      </c>
      <c r="E15" s="8">
        <v>19.155189759999999</v>
      </c>
      <c r="F15" s="44" t="str">
        <f t="shared" si="5"/>
        <v>N/A</v>
      </c>
      <c r="G15" s="8">
        <v>18.954100852</v>
      </c>
      <c r="H15" s="44" t="str">
        <f t="shared" si="6"/>
        <v>N/A</v>
      </c>
      <c r="I15" s="12">
        <v>261</v>
      </c>
      <c r="J15" s="12">
        <v>-1.05</v>
      </c>
      <c r="K15" s="45" t="s">
        <v>739</v>
      </c>
      <c r="L15" s="9" t="str">
        <f t="shared" si="7"/>
        <v>Yes</v>
      </c>
    </row>
    <row r="16" spans="1:12" x14ac:dyDescent="0.2">
      <c r="A16" s="4" t="s">
        <v>420</v>
      </c>
      <c r="B16" s="35" t="s">
        <v>213</v>
      </c>
      <c r="C16" s="8">
        <v>1.4416932873999999</v>
      </c>
      <c r="D16" s="44" t="str">
        <f t="shared" si="4"/>
        <v>N/A</v>
      </c>
      <c r="E16" s="8">
        <v>8.1212193571999993</v>
      </c>
      <c r="F16" s="44" t="str">
        <f t="shared" si="5"/>
        <v>N/A</v>
      </c>
      <c r="G16" s="8">
        <v>7.2719101609000001</v>
      </c>
      <c r="H16" s="44" t="str">
        <f t="shared" si="6"/>
        <v>N/A</v>
      </c>
      <c r="I16" s="12">
        <v>463.3</v>
      </c>
      <c r="J16" s="12">
        <v>-10.5</v>
      </c>
      <c r="K16" s="45" t="s">
        <v>739</v>
      </c>
      <c r="L16" s="9" t="str">
        <f t="shared" si="7"/>
        <v>Yes</v>
      </c>
    </row>
    <row r="17" spans="1:12" x14ac:dyDescent="0.2">
      <c r="A17" s="4" t="s">
        <v>421</v>
      </c>
      <c r="B17" s="35" t="s">
        <v>213</v>
      </c>
      <c r="C17" s="8">
        <v>7.0523924918000001</v>
      </c>
      <c r="D17" s="44" t="str">
        <f t="shared" si="4"/>
        <v>N/A</v>
      </c>
      <c r="E17" s="8">
        <v>12.406692720000001</v>
      </c>
      <c r="F17" s="44" t="str">
        <f t="shared" si="5"/>
        <v>N/A</v>
      </c>
      <c r="G17" s="8">
        <v>12.770935687</v>
      </c>
      <c r="H17" s="44" t="str">
        <f t="shared" si="6"/>
        <v>N/A</v>
      </c>
      <c r="I17" s="12">
        <v>75.92</v>
      </c>
      <c r="J17" s="12">
        <v>2.9359999999999999</v>
      </c>
      <c r="K17" s="45" t="s">
        <v>739</v>
      </c>
      <c r="L17" s="9" t="str">
        <f t="shared" si="7"/>
        <v>Yes</v>
      </c>
    </row>
    <row r="18" spans="1:12" x14ac:dyDescent="0.2">
      <c r="A18" s="4" t="s">
        <v>422</v>
      </c>
      <c r="B18" s="35" t="s">
        <v>213</v>
      </c>
      <c r="C18" s="8">
        <v>27.867060988999999</v>
      </c>
      <c r="D18" s="44" t="str">
        <f t="shared" si="4"/>
        <v>N/A</v>
      </c>
      <c r="E18" s="8">
        <v>29.964942974</v>
      </c>
      <c r="F18" s="44" t="str">
        <f t="shared" si="5"/>
        <v>N/A</v>
      </c>
      <c r="G18" s="8">
        <v>29.962196357</v>
      </c>
      <c r="H18" s="44" t="str">
        <f t="shared" si="6"/>
        <v>N/A</v>
      </c>
      <c r="I18" s="12">
        <v>7.5279999999999996</v>
      </c>
      <c r="J18" s="12">
        <v>-8.9999999999999993E-3</v>
      </c>
      <c r="K18" s="45" t="s">
        <v>739</v>
      </c>
      <c r="L18" s="9" t="str">
        <f t="shared" si="7"/>
        <v>Yes</v>
      </c>
    </row>
    <row r="19" spans="1:12" x14ac:dyDescent="0.2">
      <c r="A19" s="4" t="s">
        <v>75</v>
      </c>
      <c r="B19" s="48" t="s">
        <v>213</v>
      </c>
      <c r="C19" s="36">
        <v>31</v>
      </c>
      <c r="D19" s="44" t="str">
        <f t="shared" ref="D19:D50" si="8">IF($B19="N/A","N/A",IF(C19&gt;10,"No",IF(C19&lt;-10,"No","Yes")))</f>
        <v>N/A</v>
      </c>
      <c r="E19" s="36">
        <v>31</v>
      </c>
      <c r="F19" s="44" t="str">
        <f t="shared" ref="F19:F50" si="9">IF($B19="N/A","N/A",IF(E19&gt;10,"No",IF(E19&lt;-10,"No","Yes")))</f>
        <v>N/A</v>
      </c>
      <c r="G19" s="36">
        <v>37</v>
      </c>
      <c r="H19" s="44" t="str">
        <f t="shared" ref="H19:H50" si="10">IF($B19="N/A","N/A",IF(G19&gt;10,"No",IF(G19&lt;-10,"No","Yes")))</f>
        <v>N/A</v>
      </c>
      <c r="I19" s="12">
        <v>0</v>
      </c>
      <c r="J19" s="12">
        <v>19.350000000000001</v>
      </c>
      <c r="K19" s="48" t="s">
        <v>213</v>
      </c>
      <c r="L19" s="9" t="str">
        <f t="shared" ref="L19:L25" si="11">IF(J19="Div by 0", "N/A", IF(K19="N/A","N/A", IF(J19&gt;VALUE(MID(K19,1,2)), "No", IF(J19&lt;-1*VALUE(MID(K19,1,2)), "No", "Yes"))))</f>
        <v>N/A</v>
      </c>
    </row>
    <row r="20" spans="1:12" x14ac:dyDescent="0.2">
      <c r="A20" s="4" t="s">
        <v>76</v>
      </c>
      <c r="B20" s="48" t="s">
        <v>213</v>
      </c>
      <c r="C20" s="36">
        <v>245</v>
      </c>
      <c r="D20" s="44" t="str">
        <f t="shared" si="8"/>
        <v>N/A</v>
      </c>
      <c r="E20" s="36">
        <v>271</v>
      </c>
      <c r="F20" s="44" t="str">
        <f t="shared" si="9"/>
        <v>N/A</v>
      </c>
      <c r="G20" s="36">
        <v>254</v>
      </c>
      <c r="H20" s="44" t="str">
        <f t="shared" si="10"/>
        <v>N/A</v>
      </c>
      <c r="I20" s="12">
        <v>10.61</v>
      </c>
      <c r="J20" s="12">
        <v>-6.27</v>
      </c>
      <c r="K20" s="48" t="s">
        <v>213</v>
      </c>
      <c r="L20" s="9" t="str">
        <f t="shared" si="11"/>
        <v>N/A</v>
      </c>
    </row>
    <row r="21" spans="1:12" x14ac:dyDescent="0.2">
      <c r="A21" s="63" t="s">
        <v>1133</v>
      </c>
      <c r="B21" s="48" t="s">
        <v>213</v>
      </c>
      <c r="C21" s="14">
        <v>3013.2705633999999</v>
      </c>
      <c r="D21" s="11" t="str">
        <f t="shared" si="8"/>
        <v>N/A</v>
      </c>
      <c r="E21" s="14">
        <v>2844.0561005</v>
      </c>
      <c r="F21" s="11" t="str">
        <f t="shared" si="9"/>
        <v>N/A</v>
      </c>
      <c r="G21" s="14">
        <v>3115.4978415999999</v>
      </c>
      <c r="H21" s="11" t="str">
        <f t="shared" si="10"/>
        <v>N/A</v>
      </c>
      <c r="I21" s="12">
        <v>-5.62</v>
      </c>
      <c r="J21" s="12">
        <v>9.5440000000000005</v>
      </c>
      <c r="K21" s="48" t="s">
        <v>739</v>
      </c>
      <c r="L21" s="9" t="str">
        <f t="shared" si="11"/>
        <v>Yes</v>
      </c>
    </row>
    <row r="22" spans="1:12" x14ac:dyDescent="0.2">
      <c r="A22" s="4" t="s">
        <v>1728</v>
      </c>
      <c r="B22" s="48" t="s">
        <v>213</v>
      </c>
      <c r="C22" s="14">
        <v>8572.2353961000008</v>
      </c>
      <c r="D22" s="11" t="str">
        <f t="shared" si="8"/>
        <v>N/A</v>
      </c>
      <c r="E22" s="14">
        <v>7570.8369095999997</v>
      </c>
      <c r="F22" s="11" t="str">
        <f t="shared" si="9"/>
        <v>N/A</v>
      </c>
      <c r="G22" s="14">
        <v>8042.8508328999997</v>
      </c>
      <c r="H22" s="11" t="str">
        <f t="shared" si="10"/>
        <v>N/A</v>
      </c>
      <c r="I22" s="12">
        <v>-11.7</v>
      </c>
      <c r="J22" s="12">
        <v>6.2350000000000003</v>
      </c>
      <c r="K22" s="48" t="s">
        <v>739</v>
      </c>
      <c r="L22" s="9" t="str">
        <f t="shared" si="11"/>
        <v>Yes</v>
      </c>
    </row>
    <row r="23" spans="1:12" x14ac:dyDescent="0.2">
      <c r="A23" s="4" t="s">
        <v>1134</v>
      </c>
      <c r="B23" s="48" t="s">
        <v>213</v>
      </c>
      <c r="C23" s="14">
        <v>13813.757498999999</v>
      </c>
      <c r="D23" s="11" t="str">
        <f t="shared" si="8"/>
        <v>N/A</v>
      </c>
      <c r="E23" s="14">
        <v>13008.019548</v>
      </c>
      <c r="F23" s="11" t="str">
        <f t="shared" si="9"/>
        <v>N/A</v>
      </c>
      <c r="G23" s="14">
        <v>13896.607887</v>
      </c>
      <c r="H23" s="11" t="str">
        <f t="shared" si="10"/>
        <v>N/A</v>
      </c>
      <c r="I23" s="12">
        <v>-5.83</v>
      </c>
      <c r="J23" s="12">
        <v>6.8310000000000004</v>
      </c>
      <c r="K23" s="48" t="s">
        <v>739</v>
      </c>
      <c r="L23" s="9" t="str">
        <f t="shared" si="11"/>
        <v>Yes</v>
      </c>
    </row>
    <row r="24" spans="1:12" x14ac:dyDescent="0.2">
      <c r="A24" s="4" t="s">
        <v>1135</v>
      </c>
      <c r="B24" s="48" t="s">
        <v>213</v>
      </c>
      <c r="C24" s="14">
        <v>1403.1596784999999</v>
      </c>
      <c r="D24" s="11" t="str">
        <f t="shared" si="8"/>
        <v>N/A</v>
      </c>
      <c r="E24" s="14">
        <v>1333.7213732</v>
      </c>
      <c r="F24" s="11" t="str">
        <f t="shared" si="9"/>
        <v>N/A</v>
      </c>
      <c r="G24" s="14">
        <v>1565.3215511999999</v>
      </c>
      <c r="H24" s="11" t="str">
        <f t="shared" si="10"/>
        <v>N/A</v>
      </c>
      <c r="I24" s="12">
        <v>-4.95</v>
      </c>
      <c r="J24" s="12">
        <v>17.36</v>
      </c>
      <c r="K24" s="48" t="s">
        <v>739</v>
      </c>
      <c r="L24" s="9" t="str">
        <f t="shared" si="11"/>
        <v>Yes</v>
      </c>
    </row>
    <row r="25" spans="1:12" x14ac:dyDescent="0.2">
      <c r="A25" s="4" t="s">
        <v>1136</v>
      </c>
      <c r="B25" s="48" t="s">
        <v>213</v>
      </c>
      <c r="C25" s="14">
        <v>938.43087763999995</v>
      </c>
      <c r="D25" s="11" t="str">
        <f t="shared" si="8"/>
        <v>N/A</v>
      </c>
      <c r="E25" s="14">
        <v>935.52827187000003</v>
      </c>
      <c r="F25" s="11" t="str">
        <f t="shared" si="9"/>
        <v>N/A</v>
      </c>
      <c r="G25" s="14">
        <v>1037.2151027</v>
      </c>
      <c r="H25" s="11" t="str">
        <f t="shared" si="10"/>
        <v>N/A</v>
      </c>
      <c r="I25" s="12">
        <v>-0.309</v>
      </c>
      <c r="J25" s="12">
        <v>10.87</v>
      </c>
      <c r="K25" s="48" t="s">
        <v>739</v>
      </c>
      <c r="L25" s="9" t="str">
        <f t="shared" si="11"/>
        <v>Yes</v>
      </c>
    </row>
    <row r="26" spans="1:12" x14ac:dyDescent="0.2">
      <c r="A26" s="2" t="s">
        <v>1137</v>
      </c>
      <c r="B26" s="48" t="s">
        <v>213</v>
      </c>
      <c r="C26" s="14">
        <v>2762.4188196</v>
      </c>
      <c r="D26" s="11" t="str">
        <f t="shared" si="8"/>
        <v>N/A</v>
      </c>
      <c r="E26" s="14">
        <v>2612.8822528999999</v>
      </c>
      <c r="F26" s="11" t="str">
        <f t="shared" si="9"/>
        <v>N/A</v>
      </c>
      <c r="G26" s="14">
        <v>2851.7823877999999</v>
      </c>
      <c r="H26" s="11" t="str">
        <f t="shared" si="10"/>
        <v>N/A</v>
      </c>
      <c r="I26" s="12">
        <v>-5.41</v>
      </c>
      <c r="J26" s="12">
        <v>9.1430000000000007</v>
      </c>
      <c r="K26" s="48" t="s">
        <v>739</v>
      </c>
      <c r="L26" s="9" t="str">
        <f>IF(J26="Div by 0", "N/A", IF(OR(J26="N/A",K26="N/A"),"N/A", IF(J26&gt;VALUE(MID(K26,1,2)), "No", IF(J26&lt;-1*VALUE(MID(K26,1,2)), "No", "Yes"))))</f>
        <v>Yes</v>
      </c>
    </row>
    <row r="27" spans="1:12" x14ac:dyDescent="0.2">
      <c r="A27" s="2" t="s">
        <v>1138</v>
      </c>
      <c r="B27" s="48" t="s">
        <v>213</v>
      </c>
      <c r="C27" s="14">
        <v>3428.0424877999999</v>
      </c>
      <c r="D27" s="11" t="str">
        <f t="shared" si="8"/>
        <v>N/A</v>
      </c>
      <c r="E27" s="14">
        <v>3218.7451424000001</v>
      </c>
      <c r="F27" s="11" t="str">
        <f t="shared" si="9"/>
        <v>N/A</v>
      </c>
      <c r="G27" s="14">
        <v>3538.8130992000001</v>
      </c>
      <c r="H27" s="11" t="str">
        <f t="shared" si="10"/>
        <v>N/A</v>
      </c>
      <c r="I27" s="12">
        <v>-6.11</v>
      </c>
      <c r="J27" s="12">
        <v>9.9440000000000008</v>
      </c>
      <c r="K27" s="48" t="s">
        <v>739</v>
      </c>
      <c r="L27" s="9" t="str">
        <f>IF(J27="Div by 0", "N/A", IF(OR(J27="N/A",K27="N/A"),"N/A", IF(J27&gt;VALUE(MID(K27,1,2)), "No", IF(J27&lt;-1*VALUE(MID(K27,1,2)), "No", "Yes"))))</f>
        <v>Yes</v>
      </c>
    </row>
    <row r="28" spans="1:12" x14ac:dyDescent="0.2">
      <c r="A28" s="63" t="s">
        <v>1139</v>
      </c>
      <c r="B28" s="48" t="s">
        <v>213</v>
      </c>
      <c r="C28" s="14">
        <v>9493.2118157999994</v>
      </c>
      <c r="D28" s="11" t="str">
        <f t="shared" si="8"/>
        <v>N/A</v>
      </c>
      <c r="E28" s="14">
        <v>8376.3757734999999</v>
      </c>
      <c r="F28" s="11" t="str">
        <f t="shared" si="9"/>
        <v>N/A</v>
      </c>
      <c r="G28" s="14">
        <v>8623.7482211999995</v>
      </c>
      <c r="H28" s="11" t="str">
        <f t="shared" si="10"/>
        <v>N/A</v>
      </c>
      <c r="I28" s="12">
        <v>-11.8</v>
      </c>
      <c r="J28" s="12">
        <v>2.9529999999999998</v>
      </c>
      <c r="K28" s="48" t="s">
        <v>739</v>
      </c>
      <c r="L28" s="9" t="str">
        <f>IF(J28="Div by 0", "N/A", IF(K28="N/A","N/A", IF(J28&gt;VALUE(MID(K28,1,2)), "No", IF(J28&lt;-1*VALUE(MID(K28,1,2)), "No", "Yes"))))</f>
        <v>Yes</v>
      </c>
    </row>
    <row r="29" spans="1:12" x14ac:dyDescent="0.2">
      <c r="A29" s="2" t="s">
        <v>1140</v>
      </c>
      <c r="B29" s="48" t="s">
        <v>213</v>
      </c>
      <c r="C29" s="14">
        <v>8939.5900068999999</v>
      </c>
      <c r="D29" s="11" t="str">
        <f t="shared" si="8"/>
        <v>N/A</v>
      </c>
      <c r="E29" s="14">
        <v>7785.1964441</v>
      </c>
      <c r="F29" s="11" t="str">
        <f t="shared" si="9"/>
        <v>N/A</v>
      </c>
      <c r="G29" s="14">
        <v>8121.9741376000002</v>
      </c>
      <c r="H29" s="11" t="str">
        <f t="shared" si="10"/>
        <v>N/A</v>
      </c>
      <c r="I29" s="12">
        <v>-12.9</v>
      </c>
      <c r="J29" s="12">
        <v>4.3259999999999996</v>
      </c>
      <c r="K29" s="48" t="s">
        <v>739</v>
      </c>
      <c r="L29" s="9" t="str">
        <f>IF(J29="Div by 0", "N/A", IF(K29="N/A","N/A", IF(J29&gt;VALUE(MID(K29,1,2)), "No", IF(J29&lt;-1*VALUE(MID(K29,1,2)), "No", "Yes"))))</f>
        <v>Yes</v>
      </c>
    </row>
    <row r="30" spans="1:12" x14ac:dyDescent="0.2">
      <c r="A30" s="2" t="s">
        <v>1141</v>
      </c>
      <c r="B30" s="48" t="s">
        <v>213</v>
      </c>
      <c r="C30" s="14">
        <v>10505.349442999999</v>
      </c>
      <c r="D30" s="11" t="str">
        <f t="shared" si="8"/>
        <v>N/A</v>
      </c>
      <c r="E30" s="14">
        <v>9449.5688188999993</v>
      </c>
      <c r="F30" s="11" t="str">
        <f t="shared" si="9"/>
        <v>N/A</v>
      </c>
      <c r="G30" s="14">
        <v>9603.6075526999994</v>
      </c>
      <c r="H30" s="11" t="str">
        <f t="shared" si="10"/>
        <v>N/A</v>
      </c>
      <c r="I30" s="12">
        <v>-10</v>
      </c>
      <c r="J30" s="12">
        <v>1.63</v>
      </c>
      <c r="K30" s="48" t="s">
        <v>739</v>
      </c>
      <c r="L30" s="9" t="str">
        <f>IF(J30="Div by 0", "N/A", IF(K30="N/A","N/A", IF(J30&gt;VALUE(MID(K30,1,2)), "No", IF(J30&lt;-1*VALUE(MID(K30,1,2)), "No", "Yes"))))</f>
        <v>Yes</v>
      </c>
    </row>
    <row r="31" spans="1:12" x14ac:dyDescent="0.2">
      <c r="A31" s="2" t="s">
        <v>1142</v>
      </c>
      <c r="B31" s="48" t="s">
        <v>213</v>
      </c>
      <c r="C31" s="14">
        <v>9940.6300140999992</v>
      </c>
      <c r="D31" s="11" t="str">
        <f t="shared" si="8"/>
        <v>N/A</v>
      </c>
      <c r="E31" s="14">
        <v>8773.2935039999993</v>
      </c>
      <c r="F31" s="11" t="str">
        <f t="shared" si="9"/>
        <v>N/A</v>
      </c>
      <c r="G31" s="14">
        <v>9026.3252709999997</v>
      </c>
      <c r="H31" s="11" t="str">
        <f t="shared" si="10"/>
        <v>N/A</v>
      </c>
      <c r="I31" s="12">
        <v>-11.7</v>
      </c>
      <c r="J31" s="12">
        <v>2.8839999999999999</v>
      </c>
      <c r="K31" s="48" t="s">
        <v>739</v>
      </c>
      <c r="L31" s="9" t="str">
        <f>IF(J31="Div by 0", "N/A", IF(OR(J31="N/A",K31="N/A"),"N/A", IF(J31&gt;VALUE(MID(K31,1,2)), "No", IF(J31&lt;-1*VALUE(MID(K31,1,2)), "No", "Yes"))))</f>
        <v>Yes</v>
      </c>
    </row>
    <row r="32" spans="1:12" x14ac:dyDescent="0.2">
      <c r="A32" s="2" t="s">
        <v>1143</v>
      </c>
      <c r="B32" s="48" t="s">
        <v>213</v>
      </c>
      <c r="C32" s="14">
        <v>8866.0112580000005</v>
      </c>
      <c r="D32" s="11" t="str">
        <f t="shared" si="8"/>
        <v>N/A</v>
      </c>
      <c r="E32" s="14">
        <v>7829.3977272000002</v>
      </c>
      <c r="F32" s="11" t="str">
        <f t="shared" si="9"/>
        <v>N/A</v>
      </c>
      <c r="G32" s="14">
        <v>8073.3723204999997</v>
      </c>
      <c r="H32" s="11" t="str">
        <f t="shared" si="10"/>
        <v>N/A</v>
      </c>
      <c r="I32" s="12">
        <v>-11.7</v>
      </c>
      <c r="J32" s="12">
        <v>3.1160000000000001</v>
      </c>
      <c r="K32" s="48" t="s">
        <v>739</v>
      </c>
      <c r="L32" s="9" t="str">
        <f>IF(J32="Div by 0", "N/A", IF(OR(J32="N/A",K32="N/A"),"N/A", IF(J32&gt;VALUE(MID(K32,1,2)), "No", IF(J32&lt;-1*VALUE(MID(K32,1,2)), "No", "Yes"))))</f>
        <v>Yes</v>
      </c>
    </row>
    <row r="33" spans="1:12" x14ac:dyDescent="0.2">
      <c r="A33" s="2" t="s">
        <v>1731</v>
      </c>
      <c r="B33" s="48" t="s">
        <v>213</v>
      </c>
      <c r="C33" s="14">
        <v>11355.732963</v>
      </c>
      <c r="D33" s="11" t="str">
        <f t="shared" si="8"/>
        <v>N/A</v>
      </c>
      <c r="E33" s="14">
        <v>8671.0400198000007</v>
      </c>
      <c r="F33" s="11" t="str">
        <f t="shared" si="9"/>
        <v>N/A</v>
      </c>
      <c r="G33" s="14">
        <v>8962.4426636000007</v>
      </c>
      <c r="H33" s="11" t="str">
        <f t="shared" si="10"/>
        <v>N/A</v>
      </c>
      <c r="I33" s="12">
        <v>-23.6</v>
      </c>
      <c r="J33" s="12">
        <v>3.3610000000000002</v>
      </c>
      <c r="K33" s="48" t="s">
        <v>739</v>
      </c>
      <c r="L33" s="9" t="str">
        <f t="shared" ref="L33:L45" si="12">IF(J33="Div by 0", "N/A", IF(K33="N/A","N/A", IF(J33&gt;VALUE(MID(K33,1,2)), "No", IF(J33&lt;-1*VALUE(MID(K33,1,2)), "No", "Yes"))))</f>
        <v>Yes</v>
      </c>
    </row>
    <row r="34" spans="1:12" x14ac:dyDescent="0.2">
      <c r="A34" s="2" t="s">
        <v>1732</v>
      </c>
      <c r="B34" s="48" t="s">
        <v>213</v>
      </c>
      <c r="C34" s="14">
        <v>1047.7131178</v>
      </c>
      <c r="D34" s="11" t="str">
        <f t="shared" si="8"/>
        <v>N/A</v>
      </c>
      <c r="E34" s="14">
        <v>492.39087056</v>
      </c>
      <c r="F34" s="11" t="str">
        <f t="shared" si="9"/>
        <v>N/A</v>
      </c>
      <c r="G34" s="14">
        <v>672.65251065999996</v>
      </c>
      <c r="H34" s="11" t="str">
        <f t="shared" si="10"/>
        <v>N/A</v>
      </c>
      <c r="I34" s="12">
        <v>-53</v>
      </c>
      <c r="J34" s="12">
        <v>36.61</v>
      </c>
      <c r="K34" s="48" t="s">
        <v>739</v>
      </c>
      <c r="L34" s="9" t="str">
        <f t="shared" si="12"/>
        <v>No</v>
      </c>
    </row>
    <row r="35" spans="1:12" x14ac:dyDescent="0.2">
      <c r="A35" s="2" t="s">
        <v>1733</v>
      </c>
      <c r="B35" s="48" t="s">
        <v>213</v>
      </c>
      <c r="C35" s="14">
        <v>7690.8462233999999</v>
      </c>
      <c r="D35" s="11" t="str">
        <f t="shared" si="8"/>
        <v>N/A</v>
      </c>
      <c r="E35" s="14">
        <v>9658.8721012999995</v>
      </c>
      <c r="F35" s="11" t="str">
        <f t="shared" si="9"/>
        <v>N/A</v>
      </c>
      <c r="G35" s="14">
        <v>10404.624847999999</v>
      </c>
      <c r="H35" s="11" t="str">
        <f t="shared" si="10"/>
        <v>N/A</v>
      </c>
      <c r="I35" s="12">
        <v>25.59</v>
      </c>
      <c r="J35" s="12">
        <v>7.7210000000000001</v>
      </c>
      <c r="K35" s="48" t="s">
        <v>739</v>
      </c>
      <c r="L35" s="9" t="str">
        <f t="shared" si="12"/>
        <v>Yes</v>
      </c>
    </row>
    <row r="36" spans="1:12" x14ac:dyDescent="0.2">
      <c r="A36" s="2" t="s">
        <v>1734</v>
      </c>
      <c r="B36" s="48" t="s">
        <v>213</v>
      </c>
      <c r="C36" s="14">
        <v>486.7287594</v>
      </c>
      <c r="D36" s="11" t="str">
        <f t="shared" si="8"/>
        <v>N/A</v>
      </c>
      <c r="E36" s="14">
        <v>135.40776353000001</v>
      </c>
      <c r="F36" s="11" t="str">
        <f t="shared" si="9"/>
        <v>N/A</v>
      </c>
      <c r="G36" s="14">
        <v>230.70512367000001</v>
      </c>
      <c r="H36" s="11" t="str">
        <f t="shared" si="10"/>
        <v>N/A</v>
      </c>
      <c r="I36" s="12">
        <v>-72.2</v>
      </c>
      <c r="J36" s="12">
        <v>70.38</v>
      </c>
      <c r="K36" s="48" t="s">
        <v>739</v>
      </c>
      <c r="L36" s="9" t="str">
        <f t="shared" si="12"/>
        <v>No</v>
      </c>
    </row>
    <row r="37" spans="1:12" x14ac:dyDescent="0.2">
      <c r="A37" s="2" t="s">
        <v>1735</v>
      </c>
      <c r="B37" s="48" t="s">
        <v>213</v>
      </c>
      <c r="C37" s="14" t="s">
        <v>1747</v>
      </c>
      <c r="D37" s="11" t="str">
        <f t="shared" si="8"/>
        <v>N/A</v>
      </c>
      <c r="E37" s="14">
        <v>9591.3318930999994</v>
      </c>
      <c r="F37" s="11" t="str">
        <f t="shared" si="9"/>
        <v>N/A</v>
      </c>
      <c r="G37" s="14">
        <v>9876.4249653999996</v>
      </c>
      <c r="H37" s="11" t="str">
        <f t="shared" si="10"/>
        <v>N/A</v>
      </c>
      <c r="I37" s="12" t="s">
        <v>1747</v>
      </c>
      <c r="J37" s="12">
        <v>2.972</v>
      </c>
      <c r="K37" s="48" t="s">
        <v>739</v>
      </c>
      <c r="L37" s="9" t="str">
        <f t="shared" si="12"/>
        <v>Yes</v>
      </c>
    </row>
    <row r="38" spans="1:12" x14ac:dyDescent="0.2">
      <c r="A38" s="2" t="s">
        <v>1736</v>
      </c>
      <c r="B38" s="48" t="s">
        <v>213</v>
      </c>
      <c r="C38" s="14" t="s">
        <v>1747</v>
      </c>
      <c r="D38" s="11" t="str">
        <f t="shared" si="8"/>
        <v>N/A</v>
      </c>
      <c r="E38" s="14">
        <v>1452</v>
      </c>
      <c r="F38" s="11" t="str">
        <f t="shared" si="9"/>
        <v>N/A</v>
      </c>
      <c r="G38" s="14">
        <v>1411</v>
      </c>
      <c r="H38" s="11" t="str">
        <f t="shared" si="10"/>
        <v>N/A</v>
      </c>
      <c r="I38" s="12" t="s">
        <v>1747</v>
      </c>
      <c r="J38" s="12">
        <v>-2.82</v>
      </c>
      <c r="K38" s="48" t="s">
        <v>739</v>
      </c>
      <c r="L38" s="9" t="str">
        <f t="shared" si="12"/>
        <v>Yes</v>
      </c>
    </row>
    <row r="39" spans="1:12" x14ac:dyDescent="0.2">
      <c r="A39" s="2" t="s">
        <v>1737</v>
      </c>
      <c r="B39" s="48" t="s">
        <v>213</v>
      </c>
      <c r="C39" s="14">
        <v>780.00130548000004</v>
      </c>
      <c r="D39" s="11" t="str">
        <f t="shared" si="8"/>
        <v>N/A</v>
      </c>
      <c r="E39" s="14">
        <v>12040.621413000001</v>
      </c>
      <c r="F39" s="11" t="str">
        <f t="shared" si="9"/>
        <v>N/A</v>
      </c>
      <c r="G39" s="14">
        <v>12437.197437000001</v>
      </c>
      <c r="H39" s="11" t="str">
        <f t="shared" si="10"/>
        <v>N/A</v>
      </c>
      <c r="I39" s="12">
        <v>1444</v>
      </c>
      <c r="J39" s="12">
        <v>3.294</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28850.528625999999</v>
      </c>
      <c r="D41" s="11" t="str">
        <f t="shared" si="8"/>
        <v>N/A</v>
      </c>
      <c r="E41" s="14">
        <v>7621.4302668</v>
      </c>
      <c r="F41" s="11" t="str">
        <f t="shared" si="9"/>
        <v>N/A</v>
      </c>
      <c r="G41" s="14">
        <v>7662.9084862</v>
      </c>
      <c r="H41" s="11" t="str">
        <f t="shared" si="10"/>
        <v>N/A</v>
      </c>
      <c r="I41" s="12">
        <v>-73.599999999999994</v>
      </c>
      <c r="J41" s="12">
        <v>0.54420000000000002</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9718.2345982999996</v>
      </c>
      <c r="D44" s="11" t="str">
        <f t="shared" si="8"/>
        <v>N/A</v>
      </c>
      <c r="E44" s="14">
        <v>8414.2251223999992</v>
      </c>
      <c r="F44" s="11" t="str">
        <f t="shared" si="9"/>
        <v>N/A</v>
      </c>
      <c r="G44" s="14">
        <v>8649.8179567000007</v>
      </c>
      <c r="H44" s="11" t="str">
        <f t="shared" si="10"/>
        <v>N/A</v>
      </c>
      <c r="I44" s="12">
        <v>-13.4</v>
      </c>
      <c r="J44" s="12">
        <v>2.8</v>
      </c>
      <c r="K44" s="48" t="s">
        <v>739</v>
      </c>
      <c r="L44" s="9" t="str">
        <f t="shared" si="12"/>
        <v>Yes</v>
      </c>
    </row>
    <row r="45" spans="1:12" ht="25.5" x14ac:dyDescent="0.2">
      <c r="A45" s="2" t="s">
        <v>1145</v>
      </c>
      <c r="B45" s="48" t="s">
        <v>213</v>
      </c>
      <c r="C45" s="14">
        <v>820.21533324999996</v>
      </c>
      <c r="D45" s="11" t="str">
        <f t="shared" si="8"/>
        <v>N/A</v>
      </c>
      <c r="E45" s="14">
        <v>7134.9175042999996</v>
      </c>
      <c r="F45" s="11" t="str">
        <f t="shared" si="9"/>
        <v>N/A</v>
      </c>
      <c r="G45" s="14">
        <v>7818.3691017000001</v>
      </c>
      <c r="H45" s="11" t="str">
        <f t="shared" si="10"/>
        <v>N/A</v>
      </c>
      <c r="I45" s="12">
        <v>769.9</v>
      </c>
      <c r="J45" s="12">
        <v>9.5790000000000006</v>
      </c>
      <c r="K45" s="48" t="s">
        <v>739</v>
      </c>
      <c r="L45" s="9" t="str">
        <f t="shared" si="12"/>
        <v>Yes</v>
      </c>
    </row>
    <row r="46" spans="1:12" x14ac:dyDescent="0.2">
      <c r="A46" s="2" t="s">
        <v>1146</v>
      </c>
      <c r="B46" s="35" t="s">
        <v>213</v>
      </c>
      <c r="C46" s="47">
        <v>50658.390683999998</v>
      </c>
      <c r="D46" s="44" t="str">
        <f t="shared" si="8"/>
        <v>N/A</v>
      </c>
      <c r="E46" s="47">
        <v>50910.092712999998</v>
      </c>
      <c r="F46" s="44" t="str">
        <f t="shared" si="9"/>
        <v>N/A</v>
      </c>
      <c r="G46" s="47">
        <v>51375.377745999998</v>
      </c>
      <c r="H46" s="44" t="str">
        <f t="shared" si="10"/>
        <v>N/A</v>
      </c>
      <c r="I46" s="12">
        <v>0.49690000000000001</v>
      </c>
      <c r="J46" s="12">
        <v>0.91390000000000005</v>
      </c>
      <c r="K46" s="45" t="s">
        <v>739</v>
      </c>
      <c r="L46" s="9" t="str">
        <f>IF(J46="Div by 0", "N/A", IF(K46="N/A","N/A", IF(J46&gt;VALUE(MID(K46,1,2)), "No", IF(J46&lt;-1*VALUE(MID(K46,1,2)), "No", "Yes"))))</f>
        <v>Yes</v>
      </c>
    </row>
    <row r="47" spans="1:12" x14ac:dyDescent="0.2">
      <c r="A47" s="64" t="s">
        <v>1147</v>
      </c>
      <c r="B47" s="35" t="s">
        <v>213</v>
      </c>
      <c r="C47" s="47">
        <v>22138.858296999999</v>
      </c>
      <c r="D47" s="44" t="str">
        <f t="shared" si="8"/>
        <v>N/A</v>
      </c>
      <c r="E47" s="47">
        <v>21672.861230999999</v>
      </c>
      <c r="F47" s="44" t="str">
        <f t="shared" si="9"/>
        <v>N/A</v>
      </c>
      <c r="G47" s="47">
        <v>21674.846713999999</v>
      </c>
      <c r="H47" s="44" t="str">
        <f t="shared" si="10"/>
        <v>N/A</v>
      </c>
      <c r="I47" s="12">
        <v>-2.1</v>
      </c>
      <c r="J47" s="12">
        <v>9.1999999999999998E-3</v>
      </c>
      <c r="K47" s="45" t="s">
        <v>739</v>
      </c>
      <c r="L47" s="9" t="str">
        <f>IF(J47="Div by 0", "N/A", IF(K47="N/A","N/A", IF(J47&gt;VALUE(MID(K47,1,2)), "No", IF(J47&lt;-1*VALUE(MID(K47,1,2)), "No", "Yes"))))</f>
        <v>Yes</v>
      </c>
    </row>
    <row r="48" spans="1:12" ht="25.5" x14ac:dyDescent="0.2">
      <c r="A48" s="2" t="s">
        <v>1148</v>
      </c>
      <c r="B48" s="35" t="s">
        <v>213</v>
      </c>
      <c r="C48" s="47">
        <v>48632.091568999997</v>
      </c>
      <c r="D48" s="44" t="str">
        <f t="shared" si="8"/>
        <v>N/A</v>
      </c>
      <c r="E48" s="47">
        <v>46644.755255999997</v>
      </c>
      <c r="F48" s="44" t="str">
        <f t="shared" si="9"/>
        <v>N/A</v>
      </c>
      <c r="G48" s="47">
        <v>43983.547849000002</v>
      </c>
      <c r="H48" s="44" t="str">
        <f t="shared" si="10"/>
        <v>N/A</v>
      </c>
      <c r="I48" s="12">
        <v>-4.09</v>
      </c>
      <c r="J48" s="12">
        <v>-5.71</v>
      </c>
      <c r="K48" s="45" t="s">
        <v>739</v>
      </c>
      <c r="L48" s="9" t="str">
        <f>IF(J48="Div by 0", "N/A", IF(K48="N/A","N/A", IF(J48&gt;VALUE(MID(K48,1,2)), "No", IF(J48&lt;-1*VALUE(MID(K48,1,2)), "No", "Yes"))))</f>
        <v>Yes</v>
      </c>
    </row>
    <row r="49" spans="1:12" x14ac:dyDescent="0.2">
      <c r="A49" s="6" t="s">
        <v>1149</v>
      </c>
      <c r="B49" s="35" t="s">
        <v>213</v>
      </c>
      <c r="C49" s="47">
        <v>36477.965077000001</v>
      </c>
      <c r="D49" s="44" t="str">
        <f t="shared" si="8"/>
        <v>N/A</v>
      </c>
      <c r="E49" s="47">
        <v>35956.604143999997</v>
      </c>
      <c r="F49" s="44" t="str">
        <f t="shared" si="9"/>
        <v>N/A</v>
      </c>
      <c r="G49" s="47">
        <v>37487.613752999998</v>
      </c>
      <c r="H49" s="44" t="str">
        <f t="shared" si="10"/>
        <v>N/A</v>
      </c>
      <c r="I49" s="12">
        <v>-1.43</v>
      </c>
      <c r="J49" s="12">
        <v>4.258</v>
      </c>
      <c r="K49" s="45" t="s">
        <v>739</v>
      </c>
      <c r="L49" s="9" t="str">
        <f t="shared" ref="L49:L59" si="13">IF(J49="Div by 0", "N/A", IF(K49="N/A","N/A", IF(J49&gt;VALUE(MID(K49,1,2)), "No", IF(J49&lt;-1*VALUE(MID(K49,1,2)), "No", "Yes"))))</f>
        <v>Yes</v>
      </c>
    </row>
    <row r="50" spans="1:12" ht="25.5" x14ac:dyDescent="0.2">
      <c r="A50" s="2" t="s">
        <v>1150</v>
      </c>
      <c r="B50" s="35" t="s">
        <v>213</v>
      </c>
      <c r="C50" s="47">
        <v>27850.504594000002</v>
      </c>
      <c r="D50" s="44" t="str">
        <f t="shared" si="8"/>
        <v>N/A</v>
      </c>
      <c r="E50" s="47">
        <v>26511.932182</v>
      </c>
      <c r="F50" s="44" t="str">
        <f t="shared" si="9"/>
        <v>N/A</v>
      </c>
      <c r="G50" s="47">
        <v>27121.178900999999</v>
      </c>
      <c r="H50" s="44" t="str">
        <f t="shared" si="10"/>
        <v>N/A</v>
      </c>
      <c r="I50" s="12">
        <v>-4.8099999999999996</v>
      </c>
      <c r="J50" s="12">
        <v>2.298</v>
      </c>
      <c r="K50" s="45" t="s">
        <v>739</v>
      </c>
      <c r="L50" s="9" t="str">
        <f t="shared" si="13"/>
        <v>Yes</v>
      </c>
    </row>
    <row r="51" spans="1:12" x14ac:dyDescent="0.2">
      <c r="A51" s="2" t="s">
        <v>1151</v>
      </c>
      <c r="B51" s="35" t="s">
        <v>213</v>
      </c>
      <c r="C51" s="47">
        <v>21547.622281</v>
      </c>
      <c r="D51" s="44" t="str">
        <f t="shared" ref="D51:D82" si="14">IF($B51="N/A","N/A",IF(C51&gt;10,"No",IF(C51&lt;-10,"No","Yes")))</f>
        <v>N/A</v>
      </c>
      <c r="E51" s="47">
        <v>20570.988591000001</v>
      </c>
      <c r="F51" s="44" t="str">
        <f t="shared" ref="F51:F82" si="15">IF($B51="N/A","N/A",IF(E51&gt;10,"No",IF(E51&lt;-10,"No","Yes")))</f>
        <v>N/A</v>
      </c>
      <c r="G51" s="47">
        <v>20469.592476000002</v>
      </c>
      <c r="H51" s="44" t="str">
        <f t="shared" ref="H51:H82" si="16">IF($B51="N/A","N/A",IF(G51&gt;10,"No",IF(G51&lt;-10,"No","Yes")))</f>
        <v>N/A</v>
      </c>
      <c r="I51" s="12">
        <v>-4.53</v>
      </c>
      <c r="J51" s="12">
        <v>-0.49299999999999999</v>
      </c>
      <c r="K51" s="45" t="s">
        <v>739</v>
      </c>
      <c r="L51" s="9" t="str">
        <f t="shared" si="13"/>
        <v>Yes</v>
      </c>
    </row>
    <row r="52" spans="1:12" ht="25.5" x14ac:dyDescent="0.2">
      <c r="A52" s="2" t="s">
        <v>1152</v>
      </c>
      <c r="B52" s="35" t="s">
        <v>213</v>
      </c>
      <c r="C52" s="47">
        <v>96287.646682999999</v>
      </c>
      <c r="D52" s="44" t="str">
        <f t="shared" si="14"/>
        <v>N/A</v>
      </c>
      <c r="E52" s="47">
        <v>90036.474824000004</v>
      </c>
      <c r="F52" s="44" t="str">
        <f t="shared" si="15"/>
        <v>N/A</v>
      </c>
      <c r="G52" s="47">
        <v>89478.847412000003</v>
      </c>
      <c r="H52" s="44" t="str">
        <f t="shared" si="16"/>
        <v>N/A</v>
      </c>
      <c r="I52" s="12">
        <v>-6.49</v>
      </c>
      <c r="J52" s="12">
        <v>-0.61899999999999999</v>
      </c>
      <c r="K52" s="45" t="s">
        <v>739</v>
      </c>
      <c r="L52" s="9" t="str">
        <f t="shared" si="13"/>
        <v>Yes</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v>31524.287950999998</v>
      </c>
      <c r="D54" s="44" t="str">
        <f t="shared" si="14"/>
        <v>N/A</v>
      </c>
      <c r="E54" s="47">
        <v>30980.916851999998</v>
      </c>
      <c r="F54" s="44" t="str">
        <f t="shared" si="15"/>
        <v>N/A</v>
      </c>
      <c r="G54" s="47">
        <v>28378.054367000001</v>
      </c>
      <c r="H54" s="44" t="str">
        <f t="shared" si="16"/>
        <v>N/A</v>
      </c>
      <c r="I54" s="12">
        <v>-1.72</v>
      </c>
      <c r="J54" s="12">
        <v>-8.4</v>
      </c>
      <c r="K54" s="45" t="s">
        <v>739</v>
      </c>
      <c r="L54" s="9" t="str">
        <f t="shared" si="13"/>
        <v>Yes</v>
      </c>
    </row>
    <row r="55" spans="1:12" ht="25.5" x14ac:dyDescent="0.2">
      <c r="A55" s="2" t="s">
        <v>1155</v>
      </c>
      <c r="B55" s="35" t="s">
        <v>213</v>
      </c>
      <c r="C55" s="47">
        <v>37352.131709000001</v>
      </c>
      <c r="D55" s="44" t="str">
        <f t="shared" si="14"/>
        <v>N/A</v>
      </c>
      <c r="E55" s="47">
        <v>36724.563262999996</v>
      </c>
      <c r="F55" s="44" t="str">
        <f t="shared" si="15"/>
        <v>N/A</v>
      </c>
      <c r="G55" s="47">
        <v>38189.694243999998</v>
      </c>
      <c r="H55" s="44" t="str">
        <f t="shared" si="16"/>
        <v>N/A</v>
      </c>
      <c r="I55" s="12">
        <v>-1.68</v>
      </c>
      <c r="J55" s="12">
        <v>3.99</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v>147789.67567999999</v>
      </c>
      <c r="D57" s="44" t="str">
        <f t="shared" si="14"/>
        <v>N/A</v>
      </c>
      <c r="E57" s="47">
        <v>177975.70129999999</v>
      </c>
      <c r="F57" s="44" t="str">
        <f t="shared" si="15"/>
        <v>N/A</v>
      </c>
      <c r="G57" s="47">
        <v>140697.92522999999</v>
      </c>
      <c r="H57" s="44" t="str">
        <f t="shared" si="16"/>
        <v>N/A</v>
      </c>
      <c r="I57" s="12">
        <v>20.420000000000002</v>
      </c>
      <c r="J57" s="12">
        <v>-20.9</v>
      </c>
      <c r="K57" s="45" t="s">
        <v>739</v>
      </c>
      <c r="L57" s="9" t="str">
        <f t="shared" si="13"/>
        <v>Yes</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2035310641</v>
      </c>
      <c r="D60" s="44" t="str">
        <f t="shared" si="14"/>
        <v>N/A</v>
      </c>
      <c r="E60" s="47">
        <v>2147983893</v>
      </c>
      <c r="F60" s="44" t="str">
        <f t="shared" si="15"/>
        <v>N/A</v>
      </c>
      <c r="G60" s="47">
        <v>2311314685</v>
      </c>
      <c r="H60" s="44" t="str">
        <f t="shared" si="16"/>
        <v>N/A</v>
      </c>
      <c r="I60" s="12">
        <v>5.5359999999999996</v>
      </c>
      <c r="J60" s="12">
        <v>7.6040000000000001</v>
      </c>
      <c r="K60" s="45" t="s">
        <v>739</v>
      </c>
      <c r="L60" s="9" t="str">
        <f t="shared" ref="L60:L70" si="17">IF(J60="Div by 0", "N/A", IF(K60="N/A","N/A", IF(J60&gt;VALUE(MID(K60,1,2)), "No", IF(J60&lt;-1*VALUE(MID(K60,1,2)), "No", "Yes"))))</f>
        <v>Yes</v>
      </c>
    </row>
    <row r="61" spans="1:12" ht="25.5" x14ac:dyDescent="0.2">
      <c r="A61" s="2" t="s">
        <v>1160</v>
      </c>
      <c r="B61" s="35" t="s">
        <v>213</v>
      </c>
      <c r="C61" s="47">
        <v>21469012</v>
      </c>
      <c r="D61" s="44" t="str">
        <f t="shared" si="14"/>
        <v>N/A</v>
      </c>
      <c r="E61" s="47">
        <v>23763734</v>
      </c>
      <c r="F61" s="44" t="str">
        <f t="shared" si="15"/>
        <v>N/A</v>
      </c>
      <c r="G61" s="47">
        <v>30347796</v>
      </c>
      <c r="H61" s="44" t="str">
        <f t="shared" si="16"/>
        <v>N/A</v>
      </c>
      <c r="I61" s="12">
        <v>10.69</v>
      </c>
      <c r="J61" s="12">
        <v>27.71</v>
      </c>
      <c r="K61" s="45" t="s">
        <v>739</v>
      </c>
      <c r="L61" s="9" t="str">
        <f t="shared" si="17"/>
        <v>Yes</v>
      </c>
    </row>
    <row r="62" spans="1:12" x14ac:dyDescent="0.2">
      <c r="A62" s="2" t="s">
        <v>1161</v>
      </c>
      <c r="B62" s="35" t="s">
        <v>213</v>
      </c>
      <c r="C62" s="47">
        <v>43055656</v>
      </c>
      <c r="D62" s="44" t="str">
        <f t="shared" si="14"/>
        <v>N/A</v>
      </c>
      <c r="E62" s="47">
        <v>40914601</v>
      </c>
      <c r="F62" s="44" t="str">
        <f t="shared" si="15"/>
        <v>N/A</v>
      </c>
      <c r="G62" s="47">
        <v>37310930</v>
      </c>
      <c r="H62" s="44" t="str">
        <f t="shared" si="16"/>
        <v>N/A</v>
      </c>
      <c r="I62" s="12">
        <v>-4.97</v>
      </c>
      <c r="J62" s="12">
        <v>-8.81</v>
      </c>
      <c r="K62" s="45" t="s">
        <v>739</v>
      </c>
      <c r="L62" s="9" t="str">
        <f t="shared" si="17"/>
        <v>Yes</v>
      </c>
    </row>
    <row r="63" spans="1:12" ht="25.5" x14ac:dyDescent="0.2">
      <c r="A63" s="2" t="s">
        <v>1162</v>
      </c>
      <c r="B63" s="35" t="s">
        <v>213</v>
      </c>
      <c r="C63" s="47">
        <v>65051716</v>
      </c>
      <c r="D63" s="44" t="str">
        <f t="shared" si="14"/>
        <v>N/A</v>
      </c>
      <c r="E63" s="47">
        <v>63065632</v>
      </c>
      <c r="F63" s="44" t="str">
        <f t="shared" si="15"/>
        <v>N/A</v>
      </c>
      <c r="G63" s="47">
        <v>79402590</v>
      </c>
      <c r="H63" s="44" t="str">
        <f t="shared" si="16"/>
        <v>N/A</v>
      </c>
      <c r="I63" s="12">
        <v>-3.05</v>
      </c>
      <c r="J63" s="12">
        <v>25.9</v>
      </c>
      <c r="K63" s="45" t="s">
        <v>739</v>
      </c>
      <c r="L63" s="9" t="str">
        <f t="shared" si="17"/>
        <v>Yes</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12299337</v>
      </c>
      <c r="D65" s="44" t="str">
        <f t="shared" si="14"/>
        <v>N/A</v>
      </c>
      <c r="E65" s="47">
        <v>12727461</v>
      </c>
      <c r="F65" s="44" t="str">
        <f t="shared" si="15"/>
        <v>N/A</v>
      </c>
      <c r="G65" s="47">
        <v>12501597</v>
      </c>
      <c r="H65" s="44" t="str">
        <f t="shared" si="16"/>
        <v>N/A</v>
      </c>
      <c r="I65" s="12">
        <v>3.4809999999999999</v>
      </c>
      <c r="J65" s="12">
        <v>-1.77</v>
      </c>
      <c r="K65" s="45" t="s">
        <v>739</v>
      </c>
      <c r="L65" s="9" t="str">
        <f t="shared" si="17"/>
        <v>Yes</v>
      </c>
    </row>
    <row r="66" spans="1:12" ht="25.5" x14ac:dyDescent="0.2">
      <c r="A66" s="2" t="s">
        <v>1165</v>
      </c>
      <c r="B66" s="35" t="s">
        <v>213</v>
      </c>
      <c r="C66" s="47">
        <v>1893434920</v>
      </c>
      <c r="D66" s="44" t="str">
        <f t="shared" si="14"/>
        <v>N/A</v>
      </c>
      <c r="E66" s="47">
        <v>2007492637</v>
      </c>
      <c r="F66" s="44" t="str">
        <f t="shared" si="15"/>
        <v>N/A</v>
      </c>
      <c r="G66" s="47">
        <v>2151706745</v>
      </c>
      <c r="H66" s="44" t="str">
        <f t="shared" si="16"/>
        <v>N/A</v>
      </c>
      <c r="I66" s="12">
        <v>6.024</v>
      </c>
      <c r="J66" s="12">
        <v>7.1840000000000002</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19828</v>
      </c>
      <c r="F68" s="44" t="str">
        <f t="shared" si="15"/>
        <v>N/A</v>
      </c>
      <c r="G68" s="47">
        <v>45027</v>
      </c>
      <c r="H68" s="44" t="str">
        <f t="shared" si="16"/>
        <v>N/A</v>
      </c>
      <c r="I68" s="12" t="s">
        <v>1747</v>
      </c>
      <c r="J68" s="12">
        <v>127.1</v>
      </c>
      <c r="K68" s="45" t="s">
        <v>739</v>
      </c>
      <c r="L68" s="9" t="str">
        <f t="shared" si="17"/>
        <v>No</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19010.401734999999</v>
      </c>
      <c r="D71" s="44" t="str">
        <f t="shared" si="14"/>
        <v>N/A</v>
      </c>
      <c r="E71" s="47">
        <v>19060.152561999999</v>
      </c>
      <c r="F71" s="44" t="str">
        <f t="shared" si="15"/>
        <v>N/A</v>
      </c>
      <c r="G71" s="47">
        <v>19070.725224000002</v>
      </c>
      <c r="H71" s="44" t="str">
        <f t="shared" si="16"/>
        <v>N/A</v>
      </c>
      <c r="I71" s="12">
        <v>0.26169999999999999</v>
      </c>
      <c r="J71" s="12">
        <v>5.5500000000000001E-2</v>
      </c>
      <c r="K71" s="45" t="s">
        <v>739</v>
      </c>
      <c r="L71" s="9" t="str">
        <f t="shared" ref="L71:L81" si="18">IF(J71="Div by 0", "N/A", IF(K71="N/A","N/A", IF(J71&gt;VALUE(MID(K71,1,2)), "No", IF(J71&lt;-1*VALUE(MID(K71,1,2)), "No", "Yes"))))</f>
        <v>Yes</v>
      </c>
    </row>
    <row r="72" spans="1:12" ht="25.5" x14ac:dyDescent="0.2">
      <c r="A72" s="2" t="s">
        <v>1171</v>
      </c>
      <c r="B72" s="35" t="s">
        <v>213</v>
      </c>
      <c r="C72" s="47">
        <v>16438.753445999999</v>
      </c>
      <c r="D72" s="44" t="str">
        <f t="shared" si="14"/>
        <v>N/A</v>
      </c>
      <c r="E72" s="47">
        <v>14650.884093999999</v>
      </c>
      <c r="F72" s="44" t="str">
        <f t="shared" si="15"/>
        <v>N/A</v>
      </c>
      <c r="G72" s="47">
        <v>14753.425377</v>
      </c>
      <c r="H72" s="44" t="str">
        <f t="shared" si="16"/>
        <v>N/A</v>
      </c>
      <c r="I72" s="12">
        <v>-10.9</v>
      </c>
      <c r="J72" s="12">
        <v>0.69989999999999997</v>
      </c>
      <c r="K72" s="45" t="s">
        <v>739</v>
      </c>
      <c r="L72" s="9" t="str">
        <f t="shared" si="18"/>
        <v>Yes</v>
      </c>
    </row>
    <row r="73" spans="1:12" ht="25.5" x14ac:dyDescent="0.2">
      <c r="A73" s="2" t="s">
        <v>1172</v>
      </c>
      <c r="B73" s="35" t="s">
        <v>213</v>
      </c>
      <c r="C73" s="47">
        <v>3547.7633486999998</v>
      </c>
      <c r="D73" s="44" t="str">
        <f t="shared" si="14"/>
        <v>N/A</v>
      </c>
      <c r="E73" s="47">
        <v>3646.9026650999999</v>
      </c>
      <c r="F73" s="44" t="str">
        <f t="shared" si="15"/>
        <v>N/A</v>
      </c>
      <c r="G73" s="47">
        <v>3553.4219048</v>
      </c>
      <c r="H73" s="44" t="str">
        <f t="shared" si="16"/>
        <v>N/A</v>
      </c>
      <c r="I73" s="12">
        <v>2.794</v>
      </c>
      <c r="J73" s="12">
        <v>-2.56</v>
      </c>
      <c r="K73" s="45" t="s">
        <v>739</v>
      </c>
      <c r="L73" s="9" t="str">
        <f t="shared" si="18"/>
        <v>Yes</v>
      </c>
    </row>
    <row r="74" spans="1:12" ht="25.5" x14ac:dyDescent="0.2">
      <c r="A74" s="2" t="s">
        <v>1173</v>
      </c>
      <c r="B74" s="35" t="s">
        <v>213</v>
      </c>
      <c r="C74" s="47">
        <v>31966.445209000001</v>
      </c>
      <c r="D74" s="44" t="str">
        <f t="shared" si="14"/>
        <v>N/A</v>
      </c>
      <c r="E74" s="47">
        <v>29677.944470999999</v>
      </c>
      <c r="F74" s="44" t="str">
        <f t="shared" si="15"/>
        <v>N/A</v>
      </c>
      <c r="G74" s="47">
        <v>30214.075342</v>
      </c>
      <c r="H74" s="44" t="str">
        <f t="shared" si="16"/>
        <v>N/A</v>
      </c>
      <c r="I74" s="12">
        <v>-7.16</v>
      </c>
      <c r="J74" s="12">
        <v>1.806</v>
      </c>
      <c r="K74" s="45" t="s">
        <v>739</v>
      </c>
      <c r="L74" s="9" t="str">
        <f t="shared" si="18"/>
        <v>Yes</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v>5349.8638537999996</v>
      </c>
      <c r="D76" s="44" t="str">
        <f t="shared" si="14"/>
        <v>N/A</v>
      </c>
      <c r="E76" s="47">
        <v>5659.1645176000002</v>
      </c>
      <c r="F76" s="44" t="str">
        <f t="shared" si="15"/>
        <v>N/A</v>
      </c>
      <c r="G76" s="47">
        <v>5571.1216578000003</v>
      </c>
      <c r="H76" s="44" t="str">
        <f t="shared" si="16"/>
        <v>N/A</v>
      </c>
      <c r="I76" s="12">
        <v>5.7809999999999997</v>
      </c>
      <c r="J76" s="12">
        <v>-1.56</v>
      </c>
      <c r="K76" s="45" t="s">
        <v>739</v>
      </c>
      <c r="L76" s="9" t="str">
        <f t="shared" si="18"/>
        <v>Yes</v>
      </c>
    </row>
    <row r="77" spans="1:12" ht="25.5" x14ac:dyDescent="0.2">
      <c r="A77" s="2" t="s">
        <v>1176</v>
      </c>
      <c r="B77" s="35" t="s">
        <v>213</v>
      </c>
      <c r="C77" s="47">
        <v>21214.957086999999</v>
      </c>
      <c r="D77" s="44" t="str">
        <f t="shared" si="14"/>
        <v>N/A</v>
      </c>
      <c r="E77" s="47">
        <v>21042.238053000001</v>
      </c>
      <c r="F77" s="44" t="str">
        <f t="shared" si="15"/>
        <v>N/A</v>
      </c>
      <c r="G77" s="47">
        <v>20757.148251999999</v>
      </c>
      <c r="H77" s="44" t="str">
        <f t="shared" si="16"/>
        <v>N/A</v>
      </c>
      <c r="I77" s="12">
        <v>-0.81399999999999995</v>
      </c>
      <c r="J77" s="12">
        <v>-1.35</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v>0</v>
      </c>
      <c r="D79" s="44" t="str">
        <f t="shared" si="14"/>
        <v>N/A</v>
      </c>
      <c r="E79" s="47">
        <v>257.50649350999998</v>
      </c>
      <c r="F79" s="44" t="str">
        <f t="shared" si="15"/>
        <v>N/A</v>
      </c>
      <c r="G79" s="47">
        <v>420.81308410999998</v>
      </c>
      <c r="H79" s="44" t="str">
        <f t="shared" si="16"/>
        <v>N/A</v>
      </c>
      <c r="I79" s="12" t="s">
        <v>1747</v>
      </c>
      <c r="J79" s="12">
        <v>63.42</v>
      </c>
      <c r="K79" s="45" t="s">
        <v>739</v>
      </c>
      <c r="L79" s="9" t="str">
        <f t="shared" si="18"/>
        <v>No</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2045793448</v>
      </c>
      <c r="D82" s="44" t="str">
        <f t="shared" si="14"/>
        <v>N/A</v>
      </c>
      <c r="E82" s="47">
        <v>2168077844</v>
      </c>
      <c r="F82" s="44" t="str">
        <f t="shared" si="15"/>
        <v>N/A</v>
      </c>
      <c r="G82" s="47">
        <v>2323221792</v>
      </c>
      <c r="H82" s="44" t="str">
        <f t="shared" si="16"/>
        <v>N/A</v>
      </c>
      <c r="I82" s="12">
        <v>5.9770000000000003</v>
      </c>
      <c r="J82" s="12">
        <v>7.1559999999999997</v>
      </c>
      <c r="K82" s="45" t="s">
        <v>739</v>
      </c>
      <c r="L82" s="9" t="str">
        <f t="shared" ref="L82:L138" si="19">IF(J82="Div by 0", "N/A", IF(K82="N/A","N/A", IF(J82&gt;VALUE(MID(K82,1,2)), "No", IF(J82&lt;-1*VALUE(MID(K82,1,2)), "No", "Yes"))))</f>
        <v>Yes</v>
      </c>
    </row>
    <row r="83" spans="1:12" x14ac:dyDescent="0.2">
      <c r="A83" s="2" t="s">
        <v>363</v>
      </c>
      <c r="B83" s="35" t="s">
        <v>213</v>
      </c>
      <c r="C83" s="47">
        <v>101906</v>
      </c>
      <c r="D83" s="44" t="str">
        <f t="shared" ref="D83:D114" si="20">IF($B83="N/A","N/A",IF(C83&gt;10,"No",IF(C83&lt;-10,"No","Yes")))</f>
        <v>N/A</v>
      </c>
      <c r="E83" s="36">
        <v>107270</v>
      </c>
      <c r="F83" s="44" t="str">
        <f t="shared" ref="F83:F114" si="21">IF($B83="N/A","N/A",IF(E83&gt;10,"No",IF(E83&lt;-10,"No","Yes")))</f>
        <v>N/A</v>
      </c>
      <c r="G83" s="36">
        <v>112663</v>
      </c>
      <c r="H83" s="44" t="str">
        <f t="shared" ref="H83:H114" si="22">IF($B83="N/A","N/A",IF(G83&gt;10,"No",IF(G83&lt;-10,"No","Yes")))</f>
        <v>N/A</v>
      </c>
      <c r="I83" s="12">
        <v>5.2640000000000002</v>
      </c>
      <c r="J83" s="12">
        <v>5.0279999999999996</v>
      </c>
      <c r="K83" s="45" t="s">
        <v>739</v>
      </c>
      <c r="L83" s="9" t="str">
        <f t="shared" si="19"/>
        <v>Yes</v>
      </c>
    </row>
    <row r="84" spans="1:12" x14ac:dyDescent="0.2">
      <c r="A84" s="2" t="s">
        <v>358</v>
      </c>
      <c r="B84" s="35" t="s">
        <v>213</v>
      </c>
      <c r="C84" s="47">
        <v>20075.299276000002</v>
      </c>
      <c r="D84" s="44" t="str">
        <f t="shared" si="20"/>
        <v>N/A</v>
      </c>
      <c r="E84" s="47">
        <v>20211.409005000001</v>
      </c>
      <c r="F84" s="44" t="str">
        <f t="shared" si="21"/>
        <v>N/A</v>
      </c>
      <c r="G84" s="47">
        <v>20620.98286</v>
      </c>
      <c r="H84" s="44" t="str">
        <f t="shared" si="22"/>
        <v>N/A</v>
      </c>
      <c r="I84" s="12">
        <v>0.67800000000000005</v>
      </c>
      <c r="J84" s="12">
        <v>2.0259999999999998</v>
      </c>
      <c r="K84" s="45" t="s">
        <v>739</v>
      </c>
      <c r="L84" s="9" t="str">
        <f t="shared" si="19"/>
        <v>Yes</v>
      </c>
    </row>
    <row r="85" spans="1:12" ht="25.5" x14ac:dyDescent="0.2">
      <c r="A85" s="2" t="s">
        <v>1181</v>
      </c>
      <c r="B85" s="35" t="s">
        <v>213</v>
      </c>
      <c r="C85" s="47">
        <v>28178724</v>
      </c>
      <c r="D85" s="44" t="str">
        <f t="shared" si="20"/>
        <v>N/A</v>
      </c>
      <c r="E85" s="47">
        <v>26966923</v>
      </c>
      <c r="F85" s="44" t="str">
        <f t="shared" si="21"/>
        <v>N/A</v>
      </c>
      <c r="G85" s="47">
        <v>26127772</v>
      </c>
      <c r="H85" s="44" t="str">
        <f t="shared" si="22"/>
        <v>N/A</v>
      </c>
      <c r="I85" s="12">
        <v>-4.3</v>
      </c>
      <c r="J85" s="12">
        <v>-3.11</v>
      </c>
      <c r="K85" s="45" t="s">
        <v>739</v>
      </c>
      <c r="L85" s="9" t="str">
        <f t="shared" si="19"/>
        <v>Yes</v>
      </c>
    </row>
    <row r="86" spans="1:12" x14ac:dyDescent="0.2">
      <c r="A86" s="2" t="s">
        <v>729</v>
      </c>
      <c r="B86" s="35" t="s">
        <v>213</v>
      </c>
      <c r="C86" s="47">
        <v>16395</v>
      </c>
      <c r="D86" s="44" t="str">
        <f t="shared" si="20"/>
        <v>N/A</v>
      </c>
      <c r="E86" s="36">
        <v>17070</v>
      </c>
      <c r="F86" s="44" t="str">
        <f t="shared" si="21"/>
        <v>N/A</v>
      </c>
      <c r="G86" s="36">
        <v>17483</v>
      </c>
      <c r="H86" s="44" t="str">
        <f t="shared" si="22"/>
        <v>N/A</v>
      </c>
      <c r="I86" s="12">
        <v>4.117</v>
      </c>
      <c r="J86" s="12">
        <v>2.419</v>
      </c>
      <c r="K86" s="45" t="s">
        <v>739</v>
      </c>
      <c r="L86" s="9" t="str">
        <f t="shared" si="19"/>
        <v>Yes</v>
      </c>
    </row>
    <row r="87" spans="1:12" ht="25.5" x14ac:dyDescent="0.2">
      <c r="A87" s="2" t="s">
        <v>1182</v>
      </c>
      <c r="B87" s="35" t="s">
        <v>213</v>
      </c>
      <c r="C87" s="47">
        <v>1718.7388837999999</v>
      </c>
      <c r="D87" s="44" t="str">
        <f t="shared" si="20"/>
        <v>N/A</v>
      </c>
      <c r="E87" s="47">
        <v>1579.7845929</v>
      </c>
      <c r="F87" s="44" t="str">
        <f t="shared" si="21"/>
        <v>N/A</v>
      </c>
      <c r="G87" s="47">
        <v>1494.4673111</v>
      </c>
      <c r="H87" s="44" t="str">
        <f t="shared" si="22"/>
        <v>N/A</v>
      </c>
      <c r="I87" s="12">
        <v>-8.08</v>
      </c>
      <c r="J87" s="12">
        <v>-5.4</v>
      </c>
      <c r="K87" s="45" t="s">
        <v>739</v>
      </c>
      <c r="L87" s="9" t="str">
        <f t="shared" si="19"/>
        <v>Yes</v>
      </c>
    </row>
    <row r="88" spans="1:12" ht="25.5" x14ac:dyDescent="0.2">
      <c r="A88" s="2" t="s">
        <v>1183</v>
      </c>
      <c r="B88" s="35" t="s">
        <v>213</v>
      </c>
      <c r="C88" s="47">
        <v>935618231</v>
      </c>
      <c r="D88" s="44" t="str">
        <f t="shared" si="20"/>
        <v>N/A</v>
      </c>
      <c r="E88" s="47">
        <v>1018715972</v>
      </c>
      <c r="F88" s="44" t="str">
        <f t="shared" si="21"/>
        <v>N/A</v>
      </c>
      <c r="G88" s="47">
        <v>1086193853</v>
      </c>
      <c r="H88" s="44" t="str">
        <f t="shared" si="22"/>
        <v>N/A</v>
      </c>
      <c r="I88" s="12">
        <v>8.8819999999999997</v>
      </c>
      <c r="J88" s="12">
        <v>6.6239999999999997</v>
      </c>
      <c r="K88" s="45" t="s">
        <v>739</v>
      </c>
      <c r="L88" s="9" t="str">
        <f t="shared" si="19"/>
        <v>Yes</v>
      </c>
    </row>
    <row r="89" spans="1:12" x14ac:dyDescent="0.2">
      <c r="A89" s="2" t="s">
        <v>730</v>
      </c>
      <c r="B89" s="35" t="s">
        <v>213</v>
      </c>
      <c r="C89" s="47">
        <v>29870</v>
      </c>
      <c r="D89" s="44" t="str">
        <f t="shared" si="20"/>
        <v>N/A</v>
      </c>
      <c r="E89" s="36">
        <v>31938</v>
      </c>
      <c r="F89" s="44" t="str">
        <f t="shared" si="21"/>
        <v>N/A</v>
      </c>
      <c r="G89" s="36">
        <v>33658</v>
      </c>
      <c r="H89" s="44" t="str">
        <f t="shared" si="22"/>
        <v>N/A</v>
      </c>
      <c r="I89" s="12">
        <v>6.923</v>
      </c>
      <c r="J89" s="12">
        <v>5.3849999999999998</v>
      </c>
      <c r="K89" s="45" t="s">
        <v>739</v>
      </c>
      <c r="L89" s="9" t="str">
        <f t="shared" si="19"/>
        <v>Yes</v>
      </c>
    </row>
    <row r="90" spans="1:12" ht="25.5" x14ac:dyDescent="0.2">
      <c r="A90" s="2" t="s">
        <v>1184</v>
      </c>
      <c r="B90" s="35" t="s">
        <v>213</v>
      </c>
      <c r="C90" s="47">
        <v>31323.007398999998</v>
      </c>
      <c r="D90" s="44" t="str">
        <f t="shared" si="20"/>
        <v>N/A</v>
      </c>
      <c r="E90" s="47">
        <v>31896.673931000001</v>
      </c>
      <c r="F90" s="44" t="str">
        <f t="shared" si="21"/>
        <v>N/A</v>
      </c>
      <c r="G90" s="47">
        <v>32271.491265000001</v>
      </c>
      <c r="H90" s="44" t="str">
        <f t="shared" si="22"/>
        <v>N/A</v>
      </c>
      <c r="I90" s="12">
        <v>1.831</v>
      </c>
      <c r="J90" s="12">
        <v>1.175</v>
      </c>
      <c r="K90" s="45" t="s">
        <v>739</v>
      </c>
      <c r="L90" s="9" t="str">
        <f t="shared" si="19"/>
        <v>Yes</v>
      </c>
    </row>
    <row r="91" spans="1:12" ht="25.5" x14ac:dyDescent="0.2">
      <c r="A91" s="2" t="s">
        <v>1185</v>
      </c>
      <c r="B91" s="35" t="s">
        <v>213</v>
      </c>
      <c r="C91" s="47">
        <v>29230538</v>
      </c>
      <c r="D91" s="44" t="str">
        <f t="shared" si="20"/>
        <v>N/A</v>
      </c>
      <c r="E91" s="47">
        <v>29730329</v>
      </c>
      <c r="F91" s="44" t="str">
        <f t="shared" si="21"/>
        <v>N/A</v>
      </c>
      <c r="G91" s="47">
        <v>31370753</v>
      </c>
      <c r="H91" s="44" t="str">
        <f t="shared" si="22"/>
        <v>N/A</v>
      </c>
      <c r="I91" s="12">
        <v>1.71</v>
      </c>
      <c r="J91" s="12">
        <v>5.5179999999999998</v>
      </c>
      <c r="K91" s="45" t="s">
        <v>739</v>
      </c>
      <c r="L91" s="9" t="str">
        <f t="shared" si="19"/>
        <v>Yes</v>
      </c>
    </row>
    <row r="92" spans="1:12" x14ac:dyDescent="0.2">
      <c r="A92" s="2" t="s">
        <v>731</v>
      </c>
      <c r="B92" s="35" t="s">
        <v>213</v>
      </c>
      <c r="C92" s="47">
        <v>3545</v>
      </c>
      <c r="D92" s="44" t="str">
        <f t="shared" si="20"/>
        <v>N/A</v>
      </c>
      <c r="E92" s="36">
        <v>3361</v>
      </c>
      <c r="F92" s="44" t="str">
        <f t="shared" si="21"/>
        <v>N/A</v>
      </c>
      <c r="G92" s="36">
        <v>3313</v>
      </c>
      <c r="H92" s="44" t="str">
        <f t="shared" si="22"/>
        <v>N/A</v>
      </c>
      <c r="I92" s="12">
        <v>-5.19</v>
      </c>
      <c r="J92" s="12">
        <v>-1.43</v>
      </c>
      <c r="K92" s="45" t="s">
        <v>739</v>
      </c>
      <c r="L92" s="9" t="str">
        <f t="shared" si="19"/>
        <v>Yes</v>
      </c>
    </row>
    <row r="93" spans="1:12" ht="25.5" x14ac:dyDescent="0.2">
      <c r="A93" s="2" t="s">
        <v>1186</v>
      </c>
      <c r="B93" s="35" t="s">
        <v>213</v>
      </c>
      <c r="C93" s="47">
        <v>8245.5678420000004</v>
      </c>
      <c r="D93" s="44" t="str">
        <f t="shared" si="20"/>
        <v>N/A</v>
      </c>
      <c r="E93" s="47">
        <v>8845.6795597</v>
      </c>
      <c r="F93" s="44" t="str">
        <f t="shared" si="21"/>
        <v>N/A</v>
      </c>
      <c r="G93" s="47">
        <v>9468.9867190000004</v>
      </c>
      <c r="H93" s="44" t="str">
        <f t="shared" si="22"/>
        <v>N/A</v>
      </c>
      <c r="I93" s="12">
        <v>7.2779999999999996</v>
      </c>
      <c r="J93" s="12">
        <v>7.0460000000000003</v>
      </c>
      <c r="K93" s="45" t="s">
        <v>739</v>
      </c>
      <c r="L93" s="9" t="str">
        <f t="shared" si="19"/>
        <v>Yes</v>
      </c>
    </row>
    <row r="94" spans="1:12" x14ac:dyDescent="0.2">
      <c r="A94" s="2" t="s">
        <v>1187</v>
      </c>
      <c r="B94" s="35" t="s">
        <v>213</v>
      </c>
      <c r="C94" s="47">
        <v>352344239</v>
      </c>
      <c r="D94" s="44" t="str">
        <f t="shared" si="20"/>
        <v>N/A</v>
      </c>
      <c r="E94" s="47">
        <v>374583923</v>
      </c>
      <c r="F94" s="44" t="str">
        <f t="shared" si="21"/>
        <v>N/A</v>
      </c>
      <c r="G94" s="47">
        <v>401193450</v>
      </c>
      <c r="H94" s="44" t="str">
        <f t="shared" si="22"/>
        <v>N/A</v>
      </c>
      <c r="I94" s="12">
        <v>6.3120000000000003</v>
      </c>
      <c r="J94" s="12">
        <v>7.1040000000000001</v>
      </c>
      <c r="K94" s="45" t="s">
        <v>739</v>
      </c>
      <c r="L94" s="9" t="str">
        <f t="shared" si="19"/>
        <v>Yes</v>
      </c>
    </row>
    <row r="95" spans="1:12" x14ac:dyDescent="0.2">
      <c r="A95" s="2" t="s">
        <v>732</v>
      </c>
      <c r="B95" s="35" t="s">
        <v>213</v>
      </c>
      <c r="C95" s="47">
        <v>33769</v>
      </c>
      <c r="D95" s="44" t="str">
        <f t="shared" si="20"/>
        <v>N/A</v>
      </c>
      <c r="E95" s="36">
        <v>35518</v>
      </c>
      <c r="F95" s="44" t="str">
        <f t="shared" si="21"/>
        <v>N/A</v>
      </c>
      <c r="G95" s="36">
        <v>37657</v>
      </c>
      <c r="H95" s="44" t="str">
        <f t="shared" si="22"/>
        <v>N/A</v>
      </c>
      <c r="I95" s="12">
        <v>5.1790000000000003</v>
      </c>
      <c r="J95" s="12">
        <v>6.0220000000000002</v>
      </c>
      <c r="K95" s="45" t="s">
        <v>739</v>
      </c>
      <c r="L95" s="9" t="str">
        <f t="shared" si="19"/>
        <v>Yes</v>
      </c>
    </row>
    <row r="96" spans="1:12" x14ac:dyDescent="0.2">
      <c r="A96" s="2" t="s">
        <v>1188</v>
      </c>
      <c r="B96" s="35" t="s">
        <v>213</v>
      </c>
      <c r="C96" s="47">
        <v>10433.955373000001</v>
      </c>
      <c r="D96" s="44" t="str">
        <f t="shared" si="20"/>
        <v>N/A</v>
      </c>
      <c r="E96" s="47">
        <v>10546.312377</v>
      </c>
      <c r="F96" s="44" t="str">
        <f t="shared" si="21"/>
        <v>N/A</v>
      </c>
      <c r="G96" s="47">
        <v>10653.887723</v>
      </c>
      <c r="H96" s="44" t="str">
        <f t="shared" si="22"/>
        <v>N/A</v>
      </c>
      <c r="I96" s="12">
        <v>1.077</v>
      </c>
      <c r="J96" s="12">
        <v>1.02</v>
      </c>
      <c r="K96" s="45" t="s">
        <v>739</v>
      </c>
      <c r="L96" s="9" t="str">
        <f t="shared" si="19"/>
        <v>Yes</v>
      </c>
    </row>
    <row r="97" spans="1:12" x14ac:dyDescent="0.2">
      <c r="A97" s="2" t="s">
        <v>1189</v>
      </c>
      <c r="B97" s="35" t="s">
        <v>213</v>
      </c>
      <c r="C97" s="47">
        <v>52629311</v>
      </c>
      <c r="D97" s="44" t="str">
        <f t="shared" si="20"/>
        <v>N/A</v>
      </c>
      <c r="E97" s="47">
        <v>58025500</v>
      </c>
      <c r="F97" s="44" t="str">
        <f t="shared" si="21"/>
        <v>N/A</v>
      </c>
      <c r="G97" s="47">
        <v>64418450</v>
      </c>
      <c r="H97" s="44" t="str">
        <f t="shared" si="22"/>
        <v>N/A</v>
      </c>
      <c r="I97" s="12">
        <v>10.25</v>
      </c>
      <c r="J97" s="12">
        <v>11.02</v>
      </c>
      <c r="K97" s="45" t="s">
        <v>739</v>
      </c>
      <c r="L97" s="9" t="str">
        <f t="shared" si="19"/>
        <v>Yes</v>
      </c>
    </row>
    <row r="98" spans="1:12" x14ac:dyDescent="0.2">
      <c r="A98" s="2" t="s">
        <v>520</v>
      </c>
      <c r="B98" s="35" t="s">
        <v>213</v>
      </c>
      <c r="C98" s="47">
        <v>2304</v>
      </c>
      <c r="D98" s="44" t="str">
        <f t="shared" si="20"/>
        <v>N/A</v>
      </c>
      <c r="E98" s="36">
        <v>2181</v>
      </c>
      <c r="F98" s="44" t="str">
        <f t="shared" si="21"/>
        <v>N/A</v>
      </c>
      <c r="G98" s="36">
        <v>2843</v>
      </c>
      <c r="H98" s="44" t="str">
        <f t="shared" si="22"/>
        <v>N/A</v>
      </c>
      <c r="I98" s="12">
        <v>-5.34</v>
      </c>
      <c r="J98" s="12">
        <v>30.35</v>
      </c>
      <c r="K98" s="45" t="s">
        <v>739</v>
      </c>
      <c r="L98" s="9" t="str">
        <f t="shared" si="19"/>
        <v>No</v>
      </c>
    </row>
    <row r="99" spans="1:12" x14ac:dyDescent="0.2">
      <c r="A99" s="2" t="s">
        <v>1190</v>
      </c>
      <c r="B99" s="35" t="s">
        <v>213</v>
      </c>
      <c r="C99" s="47">
        <v>22842.582899000001</v>
      </c>
      <c r="D99" s="44" t="str">
        <f t="shared" si="20"/>
        <v>N/A</v>
      </c>
      <c r="E99" s="47">
        <v>26604.997706999999</v>
      </c>
      <c r="F99" s="44" t="str">
        <f t="shared" si="21"/>
        <v>N/A</v>
      </c>
      <c r="G99" s="47">
        <v>22658.617656999999</v>
      </c>
      <c r="H99" s="44" t="str">
        <f t="shared" si="22"/>
        <v>N/A</v>
      </c>
      <c r="I99" s="12">
        <v>16.47</v>
      </c>
      <c r="J99" s="12">
        <v>-14.8</v>
      </c>
      <c r="K99" s="45" t="s">
        <v>739</v>
      </c>
      <c r="L99" s="9" t="str">
        <f t="shared" si="19"/>
        <v>Yes</v>
      </c>
    </row>
    <row r="100" spans="1:12" ht="25.5" x14ac:dyDescent="0.2">
      <c r="A100" s="2" t="s">
        <v>1191</v>
      </c>
      <c r="B100" s="35" t="s">
        <v>213</v>
      </c>
      <c r="C100" s="47">
        <v>936572</v>
      </c>
      <c r="D100" s="44" t="str">
        <f t="shared" si="20"/>
        <v>N/A</v>
      </c>
      <c r="E100" s="47">
        <v>1249261</v>
      </c>
      <c r="F100" s="44" t="str">
        <f t="shared" si="21"/>
        <v>N/A</v>
      </c>
      <c r="G100" s="47">
        <v>1221037</v>
      </c>
      <c r="H100" s="44" t="str">
        <f t="shared" si="22"/>
        <v>N/A</v>
      </c>
      <c r="I100" s="12">
        <v>33.39</v>
      </c>
      <c r="J100" s="12">
        <v>-2.2599999999999998</v>
      </c>
      <c r="K100" s="45" t="s">
        <v>739</v>
      </c>
      <c r="L100" s="9" t="str">
        <f t="shared" si="19"/>
        <v>Yes</v>
      </c>
    </row>
    <row r="101" spans="1:12" x14ac:dyDescent="0.2">
      <c r="A101" s="2" t="s">
        <v>521</v>
      </c>
      <c r="B101" s="35" t="s">
        <v>213</v>
      </c>
      <c r="C101" s="47">
        <v>1624</v>
      </c>
      <c r="D101" s="44" t="str">
        <f t="shared" si="20"/>
        <v>N/A</v>
      </c>
      <c r="E101" s="36">
        <v>1934</v>
      </c>
      <c r="F101" s="44" t="str">
        <f t="shared" si="21"/>
        <v>N/A</v>
      </c>
      <c r="G101" s="36">
        <v>1830</v>
      </c>
      <c r="H101" s="44" t="str">
        <f t="shared" si="22"/>
        <v>N/A</v>
      </c>
      <c r="I101" s="12">
        <v>19.09</v>
      </c>
      <c r="J101" s="12">
        <v>-5.38</v>
      </c>
      <c r="K101" s="45" t="s">
        <v>739</v>
      </c>
      <c r="L101" s="9" t="str">
        <f t="shared" si="19"/>
        <v>Yes</v>
      </c>
    </row>
    <row r="102" spans="1:12" ht="25.5" x14ac:dyDescent="0.2">
      <c r="A102" s="2" t="s">
        <v>1192</v>
      </c>
      <c r="B102" s="35" t="s">
        <v>213</v>
      </c>
      <c r="C102" s="47">
        <v>576.70689655000001</v>
      </c>
      <c r="D102" s="44" t="str">
        <f t="shared" si="20"/>
        <v>N/A</v>
      </c>
      <c r="E102" s="47">
        <v>645.94674250000003</v>
      </c>
      <c r="F102" s="44" t="str">
        <f t="shared" si="21"/>
        <v>N/A</v>
      </c>
      <c r="G102" s="47">
        <v>667.23333333000005</v>
      </c>
      <c r="H102" s="44" t="str">
        <f t="shared" si="22"/>
        <v>N/A</v>
      </c>
      <c r="I102" s="12">
        <v>12.01</v>
      </c>
      <c r="J102" s="12">
        <v>3.2949999999999999</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32741777</v>
      </c>
      <c r="D106" s="44" t="str">
        <f t="shared" si="20"/>
        <v>N/A</v>
      </c>
      <c r="E106" s="47">
        <v>36867584</v>
      </c>
      <c r="F106" s="44" t="str">
        <f t="shared" si="21"/>
        <v>N/A</v>
      </c>
      <c r="G106" s="47">
        <v>45312292</v>
      </c>
      <c r="H106" s="44" t="str">
        <f t="shared" si="22"/>
        <v>N/A</v>
      </c>
      <c r="I106" s="12">
        <v>12.6</v>
      </c>
      <c r="J106" s="12">
        <v>22.91</v>
      </c>
      <c r="K106" s="45" t="s">
        <v>739</v>
      </c>
      <c r="L106" s="9" t="str">
        <f t="shared" si="19"/>
        <v>Yes</v>
      </c>
    </row>
    <row r="107" spans="1:12" x14ac:dyDescent="0.2">
      <c r="A107" s="2" t="s">
        <v>523</v>
      </c>
      <c r="B107" s="35" t="s">
        <v>213</v>
      </c>
      <c r="C107" s="47">
        <v>5595</v>
      </c>
      <c r="D107" s="44" t="str">
        <f t="shared" si="20"/>
        <v>N/A</v>
      </c>
      <c r="E107" s="36">
        <v>5687</v>
      </c>
      <c r="F107" s="44" t="str">
        <f t="shared" si="21"/>
        <v>N/A</v>
      </c>
      <c r="G107" s="36">
        <v>6064</v>
      </c>
      <c r="H107" s="44" t="str">
        <f t="shared" si="22"/>
        <v>N/A</v>
      </c>
      <c r="I107" s="12">
        <v>1.6439999999999999</v>
      </c>
      <c r="J107" s="12">
        <v>6.6289999999999996</v>
      </c>
      <c r="K107" s="45" t="s">
        <v>739</v>
      </c>
      <c r="L107" s="9" t="str">
        <f t="shared" si="19"/>
        <v>Yes</v>
      </c>
    </row>
    <row r="108" spans="1:12" ht="25.5" x14ac:dyDescent="0.2">
      <c r="A108" s="2" t="s">
        <v>1196</v>
      </c>
      <c r="B108" s="35" t="s">
        <v>213</v>
      </c>
      <c r="C108" s="47">
        <v>5851.9708668000003</v>
      </c>
      <c r="D108" s="44" t="str">
        <f t="shared" si="20"/>
        <v>N/A</v>
      </c>
      <c r="E108" s="47">
        <v>6482.7824864000004</v>
      </c>
      <c r="F108" s="44" t="str">
        <f t="shared" si="21"/>
        <v>N/A</v>
      </c>
      <c r="G108" s="47">
        <v>7472.3436675000003</v>
      </c>
      <c r="H108" s="44" t="str">
        <f t="shared" si="22"/>
        <v>N/A</v>
      </c>
      <c r="I108" s="12">
        <v>10.78</v>
      </c>
      <c r="J108" s="12">
        <v>15.26</v>
      </c>
      <c r="K108" s="45" t="s">
        <v>739</v>
      </c>
      <c r="L108" s="9" t="str">
        <f t="shared" si="19"/>
        <v>Yes</v>
      </c>
    </row>
    <row r="109" spans="1:12" ht="25.5" x14ac:dyDescent="0.2">
      <c r="A109" s="2" t="s">
        <v>1197</v>
      </c>
      <c r="B109" s="35" t="s">
        <v>213</v>
      </c>
      <c r="C109" s="47">
        <v>108742699</v>
      </c>
      <c r="D109" s="44" t="str">
        <f t="shared" si="20"/>
        <v>N/A</v>
      </c>
      <c r="E109" s="47">
        <v>111598047</v>
      </c>
      <c r="F109" s="44" t="str">
        <f t="shared" si="21"/>
        <v>N/A</v>
      </c>
      <c r="G109" s="47">
        <v>116352164</v>
      </c>
      <c r="H109" s="44" t="str">
        <f t="shared" si="22"/>
        <v>N/A</v>
      </c>
      <c r="I109" s="12">
        <v>2.6259999999999999</v>
      </c>
      <c r="J109" s="12">
        <v>4.26</v>
      </c>
      <c r="K109" s="45" t="s">
        <v>739</v>
      </c>
      <c r="L109" s="9" t="str">
        <f t="shared" si="19"/>
        <v>Yes</v>
      </c>
    </row>
    <row r="110" spans="1:12" x14ac:dyDescent="0.2">
      <c r="A110" s="2" t="s">
        <v>524</v>
      </c>
      <c r="B110" s="35" t="s">
        <v>213</v>
      </c>
      <c r="C110" s="47">
        <v>33730</v>
      </c>
      <c r="D110" s="44" t="str">
        <f t="shared" si="20"/>
        <v>N/A</v>
      </c>
      <c r="E110" s="36">
        <v>36458</v>
      </c>
      <c r="F110" s="44" t="str">
        <f t="shared" si="21"/>
        <v>N/A</v>
      </c>
      <c r="G110" s="36">
        <v>35297</v>
      </c>
      <c r="H110" s="44" t="str">
        <f t="shared" si="22"/>
        <v>N/A</v>
      </c>
      <c r="I110" s="12">
        <v>8.0879999999999992</v>
      </c>
      <c r="J110" s="12">
        <v>-3.18</v>
      </c>
      <c r="K110" s="45" t="s">
        <v>739</v>
      </c>
      <c r="L110" s="9" t="str">
        <f t="shared" si="19"/>
        <v>Yes</v>
      </c>
    </row>
    <row r="111" spans="1:12" ht="25.5" x14ac:dyDescent="0.2">
      <c r="A111" s="2" t="s">
        <v>1198</v>
      </c>
      <c r="B111" s="35" t="s">
        <v>213</v>
      </c>
      <c r="C111" s="47">
        <v>3223.9163653000001</v>
      </c>
      <c r="D111" s="44" t="str">
        <f t="shared" si="20"/>
        <v>N/A</v>
      </c>
      <c r="E111" s="47">
        <v>3061.0029896999999</v>
      </c>
      <c r="F111" s="44" t="str">
        <f t="shared" si="21"/>
        <v>N/A</v>
      </c>
      <c r="G111" s="47">
        <v>3296.3754426999999</v>
      </c>
      <c r="H111" s="44" t="str">
        <f t="shared" si="22"/>
        <v>N/A</v>
      </c>
      <c r="I111" s="12">
        <v>-5.05</v>
      </c>
      <c r="J111" s="12">
        <v>7.6890000000000001</v>
      </c>
      <c r="K111" s="45" t="s">
        <v>739</v>
      </c>
      <c r="L111" s="9" t="str">
        <f t="shared" si="19"/>
        <v>Yes</v>
      </c>
    </row>
    <row r="112" spans="1:12" ht="25.5" x14ac:dyDescent="0.2">
      <c r="A112" s="2" t="s">
        <v>1199</v>
      </c>
      <c r="B112" s="35" t="s">
        <v>213</v>
      </c>
      <c r="C112" s="47">
        <v>242094334</v>
      </c>
      <c r="D112" s="44" t="str">
        <f t="shared" si="20"/>
        <v>N/A</v>
      </c>
      <c r="E112" s="47">
        <v>259001658</v>
      </c>
      <c r="F112" s="44" t="str">
        <f t="shared" si="21"/>
        <v>N/A</v>
      </c>
      <c r="G112" s="47">
        <v>280312017</v>
      </c>
      <c r="H112" s="44" t="str">
        <f t="shared" si="22"/>
        <v>N/A</v>
      </c>
      <c r="I112" s="12">
        <v>6.984</v>
      </c>
      <c r="J112" s="12">
        <v>8.2279999999999998</v>
      </c>
      <c r="K112" s="45" t="s">
        <v>739</v>
      </c>
      <c r="L112" s="9" t="str">
        <f t="shared" si="19"/>
        <v>Yes</v>
      </c>
    </row>
    <row r="113" spans="1:12" ht="25.5" x14ac:dyDescent="0.2">
      <c r="A113" s="2" t="s">
        <v>525</v>
      </c>
      <c r="B113" s="35" t="s">
        <v>213</v>
      </c>
      <c r="C113" s="47">
        <v>19869</v>
      </c>
      <c r="D113" s="44" t="str">
        <f t="shared" si="20"/>
        <v>N/A</v>
      </c>
      <c r="E113" s="36">
        <v>21706</v>
      </c>
      <c r="F113" s="44" t="str">
        <f t="shared" si="21"/>
        <v>N/A</v>
      </c>
      <c r="G113" s="36">
        <v>24625</v>
      </c>
      <c r="H113" s="44" t="str">
        <f t="shared" si="22"/>
        <v>N/A</v>
      </c>
      <c r="I113" s="12">
        <v>9.2460000000000004</v>
      </c>
      <c r="J113" s="12">
        <v>13.45</v>
      </c>
      <c r="K113" s="45" t="s">
        <v>739</v>
      </c>
      <c r="L113" s="9" t="str">
        <f t="shared" si="19"/>
        <v>Yes</v>
      </c>
    </row>
    <row r="114" spans="1:12" ht="25.5" x14ac:dyDescent="0.2">
      <c r="A114" s="2" t="s">
        <v>1200</v>
      </c>
      <c r="B114" s="35" t="s">
        <v>213</v>
      </c>
      <c r="C114" s="47">
        <v>12184.525341</v>
      </c>
      <c r="D114" s="44" t="str">
        <f t="shared" si="20"/>
        <v>N/A</v>
      </c>
      <c r="E114" s="47">
        <v>11932.261033999999</v>
      </c>
      <c r="F114" s="44" t="str">
        <f t="shared" si="21"/>
        <v>N/A</v>
      </c>
      <c r="G114" s="47">
        <v>11383.229117000001</v>
      </c>
      <c r="H114" s="44" t="str">
        <f t="shared" si="22"/>
        <v>N/A</v>
      </c>
      <c r="I114" s="12">
        <v>-2.0699999999999998</v>
      </c>
      <c r="J114" s="12">
        <v>-4.5999999999999996</v>
      </c>
      <c r="K114" s="45" t="s">
        <v>739</v>
      </c>
      <c r="L114" s="9" t="str">
        <f t="shared" si="19"/>
        <v>Yes</v>
      </c>
    </row>
    <row r="115" spans="1:12" ht="25.5" x14ac:dyDescent="0.2">
      <c r="A115" s="2" t="s">
        <v>1201</v>
      </c>
      <c r="B115" s="35" t="s">
        <v>213</v>
      </c>
      <c r="C115" s="47">
        <v>4516275</v>
      </c>
      <c r="D115" s="44" t="str">
        <f t="shared" ref="D115:D146" si="23">IF($B115="N/A","N/A",IF(C115&gt;10,"No",IF(C115&lt;-10,"No","Yes")))</f>
        <v>N/A</v>
      </c>
      <c r="E115" s="47">
        <v>5827789</v>
      </c>
      <c r="F115" s="44" t="str">
        <f t="shared" ref="F115:F146" si="24">IF($B115="N/A","N/A",IF(E115&gt;10,"No",IF(E115&lt;-10,"No","Yes")))</f>
        <v>N/A</v>
      </c>
      <c r="G115" s="47">
        <v>6683029</v>
      </c>
      <c r="H115" s="44" t="str">
        <f t="shared" ref="H115:H146" si="25">IF($B115="N/A","N/A",IF(G115&gt;10,"No",IF(G115&lt;-10,"No","Yes")))</f>
        <v>N/A</v>
      </c>
      <c r="I115" s="12">
        <v>29.04</v>
      </c>
      <c r="J115" s="12">
        <v>14.68</v>
      </c>
      <c r="K115" s="45" t="s">
        <v>739</v>
      </c>
      <c r="L115" s="9" t="str">
        <f t="shared" si="19"/>
        <v>Yes</v>
      </c>
    </row>
    <row r="116" spans="1:12" ht="25.5" x14ac:dyDescent="0.2">
      <c r="A116" s="2" t="s">
        <v>526</v>
      </c>
      <c r="B116" s="35" t="s">
        <v>213</v>
      </c>
      <c r="C116" s="47">
        <v>2822</v>
      </c>
      <c r="D116" s="44" t="str">
        <f t="shared" si="23"/>
        <v>N/A</v>
      </c>
      <c r="E116" s="36">
        <v>3186</v>
      </c>
      <c r="F116" s="44" t="str">
        <f t="shared" si="24"/>
        <v>N/A</v>
      </c>
      <c r="G116" s="36">
        <v>3355</v>
      </c>
      <c r="H116" s="44" t="str">
        <f t="shared" si="25"/>
        <v>N/A</v>
      </c>
      <c r="I116" s="12">
        <v>12.9</v>
      </c>
      <c r="J116" s="12">
        <v>5.3040000000000003</v>
      </c>
      <c r="K116" s="45" t="s">
        <v>739</v>
      </c>
      <c r="L116" s="9" t="str">
        <f t="shared" si="19"/>
        <v>Yes</v>
      </c>
    </row>
    <row r="117" spans="1:12" ht="25.5" x14ac:dyDescent="0.2">
      <c r="A117" s="2" t="s">
        <v>1202</v>
      </c>
      <c r="B117" s="35" t="s">
        <v>213</v>
      </c>
      <c r="C117" s="47">
        <v>1600.3809355000001</v>
      </c>
      <c r="D117" s="44" t="str">
        <f t="shared" si="23"/>
        <v>N/A</v>
      </c>
      <c r="E117" s="47">
        <v>1829.1867546000001</v>
      </c>
      <c r="F117" s="44" t="str">
        <f t="shared" si="24"/>
        <v>N/A</v>
      </c>
      <c r="G117" s="47">
        <v>1991.9609538</v>
      </c>
      <c r="H117" s="44" t="str">
        <f t="shared" si="25"/>
        <v>N/A</v>
      </c>
      <c r="I117" s="12">
        <v>14.3</v>
      </c>
      <c r="J117" s="12">
        <v>8.8989999999999991</v>
      </c>
      <c r="K117" s="45" t="s">
        <v>739</v>
      </c>
      <c r="L117" s="9" t="str">
        <f t="shared" si="19"/>
        <v>Yes</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33697836</v>
      </c>
      <c r="D121" s="44" t="str">
        <f t="shared" si="23"/>
        <v>N/A</v>
      </c>
      <c r="E121" s="47">
        <v>36346434</v>
      </c>
      <c r="F121" s="44" t="str">
        <f t="shared" si="24"/>
        <v>N/A</v>
      </c>
      <c r="G121" s="47">
        <v>40494437</v>
      </c>
      <c r="H121" s="44" t="str">
        <f t="shared" si="25"/>
        <v>N/A</v>
      </c>
      <c r="I121" s="12">
        <v>7.86</v>
      </c>
      <c r="J121" s="12">
        <v>11.41</v>
      </c>
      <c r="K121" s="45" t="s">
        <v>739</v>
      </c>
      <c r="L121" s="9" t="str">
        <f t="shared" si="19"/>
        <v>Yes</v>
      </c>
    </row>
    <row r="122" spans="1:12" x14ac:dyDescent="0.2">
      <c r="A122" s="2" t="s">
        <v>528</v>
      </c>
      <c r="B122" s="35" t="s">
        <v>213</v>
      </c>
      <c r="C122" s="47">
        <v>5996</v>
      </c>
      <c r="D122" s="44" t="str">
        <f t="shared" si="23"/>
        <v>N/A</v>
      </c>
      <c r="E122" s="36">
        <v>6839</v>
      </c>
      <c r="F122" s="44" t="str">
        <f t="shared" si="24"/>
        <v>N/A</v>
      </c>
      <c r="G122" s="36">
        <v>7707</v>
      </c>
      <c r="H122" s="44" t="str">
        <f t="shared" si="25"/>
        <v>N/A</v>
      </c>
      <c r="I122" s="12">
        <v>14.06</v>
      </c>
      <c r="J122" s="12">
        <v>12.69</v>
      </c>
      <c r="K122" s="45" t="s">
        <v>739</v>
      </c>
      <c r="L122" s="9" t="str">
        <f t="shared" si="19"/>
        <v>Yes</v>
      </c>
    </row>
    <row r="123" spans="1:12" ht="25.5" x14ac:dyDescent="0.2">
      <c r="A123" s="2" t="s">
        <v>1206</v>
      </c>
      <c r="B123" s="35" t="s">
        <v>213</v>
      </c>
      <c r="C123" s="47">
        <v>5620.0527018000002</v>
      </c>
      <c r="D123" s="44" t="str">
        <f t="shared" si="23"/>
        <v>N/A</v>
      </c>
      <c r="E123" s="47">
        <v>5314.5831262000002</v>
      </c>
      <c r="F123" s="44" t="str">
        <f t="shared" si="24"/>
        <v>N/A</v>
      </c>
      <c r="G123" s="47">
        <v>5254.2412093000003</v>
      </c>
      <c r="H123" s="44" t="str">
        <f t="shared" si="25"/>
        <v>N/A</v>
      </c>
      <c r="I123" s="12">
        <v>-5.44</v>
      </c>
      <c r="J123" s="12">
        <v>-1.1399999999999999</v>
      </c>
      <c r="K123" s="45" t="s">
        <v>739</v>
      </c>
      <c r="L123" s="9" t="str">
        <f t="shared" si="19"/>
        <v>Yes</v>
      </c>
    </row>
    <row r="124" spans="1:12" ht="25.5" x14ac:dyDescent="0.2">
      <c r="A124" s="2" t="s">
        <v>1207</v>
      </c>
      <c r="B124" s="35" t="s">
        <v>213</v>
      </c>
      <c r="C124" s="47">
        <v>6848524</v>
      </c>
      <c r="D124" s="44" t="str">
        <f t="shared" si="23"/>
        <v>N/A</v>
      </c>
      <c r="E124" s="47">
        <v>7704994</v>
      </c>
      <c r="F124" s="44" t="str">
        <f t="shared" si="24"/>
        <v>N/A</v>
      </c>
      <c r="G124" s="47">
        <v>8130008</v>
      </c>
      <c r="H124" s="44" t="str">
        <f t="shared" si="25"/>
        <v>N/A</v>
      </c>
      <c r="I124" s="12">
        <v>12.51</v>
      </c>
      <c r="J124" s="12">
        <v>5.516</v>
      </c>
      <c r="K124" s="45" t="s">
        <v>739</v>
      </c>
      <c r="L124" s="9" t="str">
        <f t="shared" si="19"/>
        <v>Yes</v>
      </c>
    </row>
    <row r="125" spans="1:12" ht="25.5" x14ac:dyDescent="0.2">
      <c r="A125" s="2" t="s">
        <v>529</v>
      </c>
      <c r="B125" s="35" t="s">
        <v>213</v>
      </c>
      <c r="C125" s="47">
        <v>13172</v>
      </c>
      <c r="D125" s="44" t="str">
        <f t="shared" si="23"/>
        <v>N/A</v>
      </c>
      <c r="E125" s="36">
        <v>12272</v>
      </c>
      <c r="F125" s="44" t="str">
        <f t="shared" si="24"/>
        <v>N/A</v>
      </c>
      <c r="G125" s="36">
        <v>12601</v>
      </c>
      <c r="H125" s="44" t="str">
        <f t="shared" si="25"/>
        <v>N/A</v>
      </c>
      <c r="I125" s="12">
        <v>-6.83</v>
      </c>
      <c r="J125" s="12">
        <v>2.681</v>
      </c>
      <c r="K125" s="45" t="s">
        <v>739</v>
      </c>
      <c r="L125" s="9" t="str">
        <f t="shared" si="19"/>
        <v>Yes</v>
      </c>
    </row>
    <row r="126" spans="1:12" ht="25.5" x14ac:dyDescent="0.2">
      <c r="A126" s="2" t="s">
        <v>1208</v>
      </c>
      <c r="B126" s="35" t="s">
        <v>213</v>
      </c>
      <c r="C126" s="47">
        <v>519.93045855000003</v>
      </c>
      <c r="D126" s="44" t="str">
        <f t="shared" si="23"/>
        <v>N/A</v>
      </c>
      <c r="E126" s="47">
        <v>627.85153193999997</v>
      </c>
      <c r="F126" s="44" t="str">
        <f t="shared" si="24"/>
        <v>N/A</v>
      </c>
      <c r="G126" s="47">
        <v>645.18752480000001</v>
      </c>
      <c r="H126" s="44" t="str">
        <f t="shared" si="25"/>
        <v>N/A</v>
      </c>
      <c r="I126" s="12">
        <v>20.76</v>
      </c>
      <c r="J126" s="12">
        <v>2.7610000000000001</v>
      </c>
      <c r="K126" s="45" t="s">
        <v>739</v>
      </c>
      <c r="L126" s="9" t="str">
        <f t="shared" si="19"/>
        <v>Yes</v>
      </c>
    </row>
    <row r="127" spans="1:12" ht="25.5" x14ac:dyDescent="0.2">
      <c r="A127" s="2" t="s">
        <v>1209</v>
      </c>
      <c r="B127" s="35" t="s">
        <v>213</v>
      </c>
      <c r="C127" s="47">
        <v>122408412</v>
      </c>
      <c r="D127" s="44" t="str">
        <f t="shared" si="23"/>
        <v>N/A</v>
      </c>
      <c r="E127" s="47">
        <v>129452235</v>
      </c>
      <c r="F127" s="44" t="str">
        <f t="shared" si="24"/>
        <v>N/A</v>
      </c>
      <c r="G127" s="47">
        <v>139428217</v>
      </c>
      <c r="H127" s="44" t="str">
        <f t="shared" si="25"/>
        <v>N/A</v>
      </c>
      <c r="I127" s="12">
        <v>5.7539999999999996</v>
      </c>
      <c r="J127" s="12">
        <v>7.7060000000000004</v>
      </c>
      <c r="K127" s="45" t="s">
        <v>739</v>
      </c>
      <c r="L127" s="9" t="str">
        <f t="shared" si="19"/>
        <v>Yes</v>
      </c>
    </row>
    <row r="128" spans="1:12" x14ac:dyDescent="0.2">
      <c r="A128" s="2" t="s">
        <v>530</v>
      </c>
      <c r="B128" s="35" t="s">
        <v>213</v>
      </c>
      <c r="C128" s="47">
        <v>42161</v>
      </c>
      <c r="D128" s="44" t="str">
        <f t="shared" si="23"/>
        <v>N/A</v>
      </c>
      <c r="E128" s="36">
        <v>43701</v>
      </c>
      <c r="F128" s="44" t="str">
        <f t="shared" si="24"/>
        <v>N/A</v>
      </c>
      <c r="G128" s="36">
        <v>44655</v>
      </c>
      <c r="H128" s="44" t="str">
        <f t="shared" si="25"/>
        <v>N/A</v>
      </c>
      <c r="I128" s="12">
        <v>3.653</v>
      </c>
      <c r="J128" s="12">
        <v>2.1829999999999998</v>
      </c>
      <c r="K128" s="45" t="s">
        <v>739</v>
      </c>
      <c r="L128" s="9" t="str">
        <f t="shared" si="19"/>
        <v>Yes</v>
      </c>
    </row>
    <row r="129" spans="1:12" ht="25.5" x14ac:dyDescent="0.2">
      <c r="A129" s="2" t="s">
        <v>1210</v>
      </c>
      <c r="B129" s="35" t="s">
        <v>213</v>
      </c>
      <c r="C129" s="47">
        <v>2903.3564669000002</v>
      </c>
      <c r="D129" s="44" t="str">
        <f t="shared" si="23"/>
        <v>N/A</v>
      </c>
      <c r="E129" s="47">
        <v>2962.2259216000002</v>
      </c>
      <c r="F129" s="44" t="str">
        <f t="shared" si="24"/>
        <v>N/A</v>
      </c>
      <c r="G129" s="47">
        <v>3122.3427836000001</v>
      </c>
      <c r="H129" s="44" t="str">
        <f t="shared" si="25"/>
        <v>N/A</v>
      </c>
      <c r="I129" s="12">
        <v>2.028</v>
      </c>
      <c r="J129" s="12">
        <v>5.4050000000000002</v>
      </c>
      <c r="K129" s="45" t="s">
        <v>739</v>
      </c>
      <c r="L129" s="9" t="str">
        <f t="shared" si="19"/>
        <v>Yes</v>
      </c>
    </row>
    <row r="130" spans="1:12" ht="25.5" x14ac:dyDescent="0.2">
      <c r="A130" s="2" t="s">
        <v>1211</v>
      </c>
      <c r="B130" s="35" t="s">
        <v>213</v>
      </c>
      <c r="C130" s="47">
        <v>80039</v>
      </c>
      <c r="D130" s="44" t="str">
        <f t="shared" si="23"/>
        <v>N/A</v>
      </c>
      <c r="E130" s="47">
        <v>150514</v>
      </c>
      <c r="F130" s="44" t="str">
        <f t="shared" si="24"/>
        <v>N/A</v>
      </c>
      <c r="G130" s="47">
        <v>370897</v>
      </c>
      <c r="H130" s="44" t="str">
        <f t="shared" si="25"/>
        <v>N/A</v>
      </c>
      <c r="I130" s="12">
        <v>88.05</v>
      </c>
      <c r="J130" s="12">
        <v>146.4</v>
      </c>
      <c r="K130" s="45" t="s">
        <v>739</v>
      </c>
      <c r="L130" s="9" t="str">
        <f t="shared" si="19"/>
        <v>No</v>
      </c>
    </row>
    <row r="131" spans="1:12" ht="25.5" x14ac:dyDescent="0.2">
      <c r="A131" s="2" t="s">
        <v>531</v>
      </c>
      <c r="B131" s="35" t="s">
        <v>213</v>
      </c>
      <c r="C131" s="47">
        <v>62</v>
      </c>
      <c r="D131" s="44" t="str">
        <f t="shared" si="23"/>
        <v>N/A</v>
      </c>
      <c r="E131" s="36">
        <v>112</v>
      </c>
      <c r="F131" s="44" t="str">
        <f t="shared" si="24"/>
        <v>N/A</v>
      </c>
      <c r="G131" s="36">
        <v>214</v>
      </c>
      <c r="H131" s="44" t="str">
        <f t="shared" si="25"/>
        <v>N/A</v>
      </c>
      <c r="I131" s="12">
        <v>80.650000000000006</v>
      </c>
      <c r="J131" s="12">
        <v>91.07</v>
      </c>
      <c r="K131" s="45" t="s">
        <v>739</v>
      </c>
      <c r="L131" s="9" t="str">
        <f t="shared" si="19"/>
        <v>No</v>
      </c>
    </row>
    <row r="132" spans="1:12" ht="25.5" x14ac:dyDescent="0.2">
      <c r="A132" s="2" t="s">
        <v>1212</v>
      </c>
      <c r="B132" s="35" t="s">
        <v>213</v>
      </c>
      <c r="C132" s="47">
        <v>1290.9516129000001</v>
      </c>
      <c r="D132" s="44" t="str">
        <f t="shared" si="23"/>
        <v>N/A</v>
      </c>
      <c r="E132" s="47">
        <v>1343.875</v>
      </c>
      <c r="F132" s="44" t="str">
        <f t="shared" si="24"/>
        <v>N/A</v>
      </c>
      <c r="G132" s="47">
        <v>1733.1635514</v>
      </c>
      <c r="H132" s="44" t="str">
        <f t="shared" si="25"/>
        <v>N/A</v>
      </c>
      <c r="I132" s="12">
        <v>4.0999999999999996</v>
      </c>
      <c r="J132" s="12">
        <v>28.97</v>
      </c>
      <c r="K132" s="45" t="s">
        <v>739</v>
      </c>
      <c r="L132" s="9" t="str">
        <f t="shared" si="19"/>
        <v>Yes</v>
      </c>
    </row>
    <row r="133" spans="1:12" ht="25.5" x14ac:dyDescent="0.2">
      <c r="A133" s="2" t="s">
        <v>1213</v>
      </c>
      <c r="B133" s="35" t="s">
        <v>213</v>
      </c>
      <c r="C133" s="47">
        <v>38711935</v>
      </c>
      <c r="D133" s="44" t="str">
        <f t="shared" si="23"/>
        <v>N/A</v>
      </c>
      <c r="E133" s="47">
        <v>15635955</v>
      </c>
      <c r="F133" s="44" t="str">
        <f t="shared" si="24"/>
        <v>N/A</v>
      </c>
      <c r="G133" s="47">
        <v>15458137</v>
      </c>
      <c r="H133" s="44" t="str">
        <f t="shared" si="25"/>
        <v>N/A</v>
      </c>
      <c r="I133" s="12">
        <v>-59.6</v>
      </c>
      <c r="J133" s="12">
        <v>-1.1399999999999999</v>
      </c>
      <c r="K133" s="45" t="s">
        <v>739</v>
      </c>
      <c r="L133" s="9" t="str">
        <f t="shared" si="19"/>
        <v>Yes</v>
      </c>
    </row>
    <row r="134" spans="1:12" x14ac:dyDescent="0.2">
      <c r="A134" s="2" t="s">
        <v>532</v>
      </c>
      <c r="B134" s="35" t="s">
        <v>213</v>
      </c>
      <c r="C134" s="47">
        <v>17600</v>
      </c>
      <c r="D134" s="44" t="str">
        <f t="shared" si="23"/>
        <v>N/A</v>
      </c>
      <c r="E134" s="36">
        <v>12987</v>
      </c>
      <c r="F134" s="44" t="str">
        <f t="shared" si="24"/>
        <v>N/A</v>
      </c>
      <c r="G134" s="36">
        <v>12659</v>
      </c>
      <c r="H134" s="44" t="str">
        <f t="shared" si="25"/>
        <v>N/A</v>
      </c>
      <c r="I134" s="12">
        <v>-26.2</v>
      </c>
      <c r="J134" s="12">
        <v>-2.5299999999999998</v>
      </c>
      <c r="K134" s="45" t="s">
        <v>739</v>
      </c>
      <c r="L134" s="9" t="str">
        <f t="shared" si="19"/>
        <v>Yes</v>
      </c>
    </row>
    <row r="135" spans="1:12" ht="25.5" x14ac:dyDescent="0.2">
      <c r="A135" s="2" t="s">
        <v>1214</v>
      </c>
      <c r="B135" s="35" t="s">
        <v>213</v>
      </c>
      <c r="C135" s="47">
        <v>2199.5417613999998</v>
      </c>
      <c r="D135" s="44" t="str">
        <f t="shared" si="23"/>
        <v>N/A</v>
      </c>
      <c r="E135" s="47">
        <v>1203.9697389999999</v>
      </c>
      <c r="F135" s="44" t="str">
        <f t="shared" si="24"/>
        <v>N/A</v>
      </c>
      <c r="G135" s="47">
        <v>1221.1183348</v>
      </c>
      <c r="H135" s="44" t="str">
        <f t="shared" si="25"/>
        <v>N/A</v>
      </c>
      <c r="I135" s="12">
        <v>-45.3</v>
      </c>
      <c r="J135" s="12">
        <v>1.4239999999999999</v>
      </c>
      <c r="K135" s="45" t="s">
        <v>739</v>
      </c>
      <c r="L135" s="9" t="str">
        <f t="shared" si="19"/>
        <v>Yes</v>
      </c>
    </row>
    <row r="136" spans="1:12" x14ac:dyDescent="0.2">
      <c r="A136" s="2" t="s">
        <v>1215</v>
      </c>
      <c r="B136" s="35" t="s">
        <v>213</v>
      </c>
      <c r="C136" s="47">
        <v>57014002</v>
      </c>
      <c r="D136" s="44" t="str">
        <f t="shared" si="23"/>
        <v>N/A</v>
      </c>
      <c r="E136" s="47">
        <v>56220726</v>
      </c>
      <c r="F136" s="44" t="str">
        <f t="shared" si="24"/>
        <v>N/A</v>
      </c>
      <c r="G136" s="47">
        <v>60155279</v>
      </c>
      <c r="H136" s="44" t="str">
        <f t="shared" si="25"/>
        <v>N/A</v>
      </c>
      <c r="I136" s="12">
        <v>-1.39</v>
      </c>
      <c r="J136" s="12">
        <v>6.9980000000000002</v>
      </c>
      <c r="K136" s="45" t="s">
        <v>739</v>
      </c>
      <c r="L136" s="9" t="str">
        <f t="shared" si="19"/>
        <v>Yes</v>
      </c>
    </row>
    <row r="137" spans="1:12" x14ac:dyDescent="0.2">
      <c r="A137" s="2" t="s">
        <v>533</v>
      </c>
      <c r="B137" s="35" t="s">
        <v>213</v>
      </c>
      <c r="C137" s="47">
        <v>9135</v>
      </c>
      <c r="D137" s="44" t="str">
        <f t="shared" si="23"/>
        <v>N/A</v>
      </c>
      <c r="E137" s="36">
        <v>9562</v>
      </c>
      <c r="F137" s="44" t="str">
        <f t="shared" si="24"/>
        <v>N/A</v>
      </c>
      <c r="G137" s="36">
        <v>10466</v>
      </c>
      <c r="H137" s="44" t="str">
        <f t="shared" si="25"/>
        <v>N/A</v>
      </c>
      <c r="I137" s="12">
        <v>4.6740000000000004</v>
      </c>
      <c r="J137" s="12">
        <v>9.4540000000000006</v>
      </c>
      <c r="K137" s="45" t="s">
        <v>739</v>
      </c>
      <c r="L137" s="9" t="str">
        <f t="shared" si="19"/>
        <v>Yes</v>
      </c>
    </row>
    <row r="138" spans="1:12" x14ac:dyDescent="0.2">
      <c r="A138" s="2" t="s">
        <v>1216</v>
      </c>
      <c r="B138" s="35" t="s">
        <v>213</v>
      </c>
      <c r="C138" s="47">
        <v>6241.2700602000004</v>
      </c>
      <c r="D138" s="44" t="str">
        <f t="shared" si="23"/>
        <v>N/A</v>
      </c>
      <c r="E138" s="47">
        <v>5879.5990379000004</v>
      </c>
      <c r="F138" s="44" t="str">
        <f t="shared" si="24"/>
        <v>N/A</v>
      </c>
      <c r="G138" s="47">
        <v>5747.6857442999999</v>
      </c>
      <c r="H138" s="44" t="str">
        <f t="shared" si="25"/>
        <v>N/A</v>
      </c>
      <c r="I138" s="12">
        <v>-5.79</v>
      </c>
      <c r="J138" s="12">
        <v>-2.2400000000000002</v>
      </c>
      <c r="K138" s="45" t="s">
        <v>739</v>
      </c>
      <c r="L138" s="9" t="str">
        <f t="shared" si="19"/>
        <v>Yes</v>
      </c>
    </row>
    <row r="139" spans="1:12" x14ac:dyDescent="0.2">
      <c r="A139" s="58" t="s">
        <v>406</v>
      </c>
      <c r="B139" s="14" t="s">
        <v>213</v>
      </c>
      <c r="C139" s="14">
        <v>32912298978</v>
      </c>
      <c r="D139" s="11" t="str">
        <f t="shared" si="23"/>
        <v>N/A</v>
      </c>
      <c r="E139" s="14">
        <v>32584472814</v>
      </c>
      <c r="F139" s="11" t="str">
        <f t="shared" si="24"/>
        <v>N/A</v>
      </c>
      <c r="G139" s="14">
        <v>36250252850</v>
      </c>
      <c r="H139" s="11" t="str">
        <f t="shared" si="25"/>
        <v>N/A</v>
      </c>
      <c r="I139" s="12">
        <v>-0.996</v>
      </c>
      <c r="J139" s="12">
        <v>11.25</v>
      </c>
      <c r="K139" s="14" t="s">
        <v>213</v>
      </c>
      <c r="L139" s="9" t="str">
        <f t="shared" ref="L139:L158" si="26">IF(J139="Div by 0", "N/A", IF(K139="N/A","N/A", IF(J139&gt;VALUE(MID(K139,1,2)), "No", IF(J139&lt;-1*VALUE(MID(K139,1,2)), "No", "Yes"))))</f>
        <v>N/A</v>
      </c>
    </row>
    <row r="140" spans="1:12" x14ac:dyDescent="0.2">
      <c r="A140" s="58" t="s">
        <v>1217</v>
      </c>
      <c r="B140" s="14" t="s">
        <v>213</v>
      </c>
      <c r="C140" s="14">
        <v>4199.6021665999997</v>
      </c>
      <c r="D140" s="11" t="str">
        <f t="shared" si="23"/>
        <v>N/A</v>
      </c>
      <c r="E140" s="14">
        <v>3890.9165438</v>
      </c>
      <c r="F140" s="11" t="str">
        <f t="shared" si="24"/>
        <v>N/A</v>
      </c>
      <c r="G140" s="14">
        <v>4224.0161140999999</v>
      </c>
      <c r="H140" s="11" t="str">
        <f t="shared" si="25"/>
        <v>N/A</v>
      </c>
      <c r="I140" s="12">
        <v>-7.35</v>
      </c>
      <c r="J140" s="12">
        <v>8.5609999999999999</v>
      </c>
      <c r="K140" s="14" t="s">
        <v>213</v>
      </c>
      <c r="L140" s="9" t="str">
        <f t="shared" si="26"/>
        <v>N/A</v>
      </c>
    </row>
    <row r="141" spans="1:12" x14ac:dyDescent="0.2">
      <c r="A141" s="58" t="s">
        <v>407</v>
      </c>
      <c r="B141" s="14" t="s">
        <v>213</v>
      </c>
      <c r="C141" s="14">
        <v>1161778850</v>
      </c>
      <c r="D141" s="11" t="str">
        <f t="shared" si="23"/>
        <v>N/A</v>
      </c>
      <c r="E141" s="14">
        <v>1075447202</v>
      </c>
      <c r="F141" s="11" t="str">
        <f t="shared" si="24"/>
        <v>N/A</v>
      </c>
      <c r="G141" s="14">
        <v>1002750128</v>
      </c>
      <c r="H141" s="11" t="str">
        <f t="shared" si="25"/>
        <v>N/A</v>
      </c>
      <c r="I141" s="12">
        <v>-7.43</v>
      </c>
      <c r="J141" s="12">
        <v>-6.76</v>
      </c>
      <c r="K141" s="14" t="s">
        <v>213</v>
      </c>
      <c r="L141" s="9" t="str">
        <f t="shared" si="26"/>
        <v>N/A</v>
      </c>
    </row>
    <row r="142" spans="1:12" x14ac:dyDescent="0.2">
      <c r="A142" s="58" t="s">
        <v>1218</v>
      </c>
      <c r="B142" s="14" t="s">
        <v>213</v>
      </c>
      <c r="C142" s="14">
        <v>1199.385585</v>
      </c>
      <c r="D142" s="11" t="str">
        <f t="shared" si="23"/>
        <v>N/A</v>
      </c>
      <c r="E142" s="14">
        <v>1127.0999380000001</v>
      </c>
      <c r="F142" s="11" t="str">
        <f t="shared" si="24"/>
        <v>N/A</v>
      </c>
      <c r="G142" s="14">
        <v>1070.3559505000001</v>
      </c>
      <c r="H142" s="11" t="str">
        <f t="shared" si="25"/>
        <v>N/A</v>
      </c>
      <c r="I142" s="12">
        <v>-6.03</v>
      </c>
      <c r="J142" s="12">
        <v>-5.03</v>
      </c>
      <c r="K142" s="14" t="s">
        <v>213</v>
      </c>
      <c r="L142" s="9" t="str">
        <f t="shared" si="26"/>
        <v>N/A</v>
      </c>
    </row>
    <row r="143" spans="1:12" x14ac:dyDescent="0.2">
      <c r="A143" s="58" t="s">
        <v>408</v>
      </c>
      <c r="B143" s="14" t="s">
        <v>213</v>
      </c>
      <c r="C143" s="14">
        <v>948540</v>
      </c>
      <c r="D143" s="11" t="str">
        <f t="shared" si="23"/>
        <v>N/A</v>
      </c>
      <c r="E143" s="14">
        <v>3388380</v>
      </c>
      <c r="F143" s="11" t="str">
        <f t="shared" si="24"/>
        <v>N/A</v>
      </c>
      <c r="G143" s="14">
        <v>245792737</v>
      </c>
      <c r="H143" s="11" t="str">
        <f t="shared" si="25"/>
        <v>N/A</v>
      </c>
      <c r="I143" s="12">
        <v>257.2</v>
      </c>
      <c r="J143" s="12">
        <v>7154</v>
      </c>
      <c r="K143" s="14" t="s">
        <v>213</v>
      </c>
      <c r="L143" s="9" t="str">
        <f t="shared" si="26"/>
        <v>N/A</v>
      </c>
    </row>
    <row r="144" spans="1:12" ht="25.5" x14ac:dyDescent="0.2">
      <c r="A144" s="58" t="s">
        <v>1219</v>
      </c>
      <c r="B144" s="14" t="s">
        <v>213</v>
      </c>
      <c r="C144" s="14">
        <v>42.389060196000003</v>
      </c>
      <c r="D144" s="11" t="str">
        <f t="shared" si="23"/>
        <v>N/A</v>
      </c>
      <c r="E144" s="14">
        <v>135.75240385000001</v>
      </c>
      <c r="F144" s="11" t="str">
        <f t="shared" si="24"/>
        <v>N/A</v>
      </c>
      <c r="G144" s="14">
        <v>8050.0683522999998</v>
      </c>
      <c r="H144" s="11" t="str">
        <f t="shared" si="25"/>
        <v>N/A</v>
      </c>
      <c r="I144" s="12">
        <v>220.3</v>
      </c>
      <c r="J144" s="12">
        <v>5830</v>
      </c>
      <c r="K144" s="14" t="s">
        <v>213</v>
      </c>
      <c r="L144" s="9" t="str">
        <f t="shared" si="26"/>
        <v>N/A</v>
      </c>
    </row>
    <row r="145" spans="1:13" x14ac:dyDescent="0.2">
      <c r="A145" s="58" t="s">
        <v>409</v>
      </c>
      <c r="B145" s="14" t="s">
        <v>213</v>
      </c>
      <c r="C145" s="14">
        <v>452329343</v>
      </c>
      <c r="D145" s="11" t="str">
        <f t="shared" si="23"/>
        <v>N/A</v>
      </c>
      <c r="E145" s="14">
        <v>476667319</v>
      </c>
      <c r="F145" s="11" t="str">
        <f t="shared" si="24"/>
        <v>N/A</v>
      </c>
      <c r="G145" s="14">
        <v>364719719</v>
      </c>
      <c r="H145" s="11" t="str">
        <f t="shared" si="25"/>
        <v>N/A</v>
      </c>
      <c r="I145" s="12">
        <v>5.3810000000000002</v>
      </c>
      <c r="J145" s="12">
        <v>-23.5</v>
      </c>
      <c r="K145" s="14" t="s">
        <v>213</v>
      </c>
      <c r="L145" s="9" t="str">
        <f t="shared" si="26"/>
        <v>N/A</v>
      </c>
    </row>
    <row r="146" spans="1:13" x14ac:dyDescent="0.2">
      <c r="A146" s="58" t="s">
        <v>1220</v>
      </c>
      <c r="B146" s="14" t="s">
        <v>213</v>
      </c>
      <c r="C146" s="14">
        <v>4323.0497648999999</v>
      </c>
      <c r="D146" s="11" t="str">
        <f t="shared" si="23"/>
        <v>N/A</v>
      </c>
      <c r="E146" s="14">
        <v>4707.9183688000003</v>
      </c>
      <c r="F146" s="11" t="str">
        <f t="shared" si="24"/>
        <v>N/A</v>
      </c>
      <c r="G146" s="14">
        <v>4794.0234891</v>
      </c>
      <c r="H146" s="11" t="str">
        <f t="shared" si="25"/>
        <v>N/A</v>
      </c>
      <c r="I146" s="12">
        <v>8.9030000000000005</v>
      </c>
      <c r="J146" s="12">
        <v>1.829</v>
      </c>
      <c r="K146" s="14" t="s">
        <v>213</v>
      </c>
      <c r="L146" s="9" t="str">
        <f t="shared" si="26"/>
        <v>N/A</v>
      </c>
    </row>
    <row r="147" spans="1:13" x14ac:dyDescent="0.2">
      <c r="A147" s="58" t="s">
        <v>410</v>
      </c>
      <c r="B147" s="14" t="s">
        <v>213</v>
      </c>
      <c r="C147" s="14">
        <v>272353310</v>
      </c>
      <c r="D147" s="11" t="str">
        <f t="shared" ref="D147:D160" si="27">IF($B147="N/A","N/A",IF(C147&gt;10,"No",IF(C147&lt;-10,"No","Yes")))</f>
        <v>N/A</v>
      </c>
      <c r="E147" s="14">
        <v>335805007</v>
      </c>
      <c r="F147" s="11" t="str">
        <f t="shared" ref="F147:F160" si="28">IF($B147="N/A","N/A",IF(E147&gt;10,"No",IF(E147&lt;-10,"No","Yes")))</f>
        <v>N/A</v>
      </c>
      <c r="G147" s="14">
        <v>427033350</v>
      </c>
      <c r="H147" s="11" t="str">
        <f t="shared" ref="H147:H160" si="29">IF($B147="N/A","N/A",IF(G147&gt;10,"No",IF(G147&lt;-10,"No","Yes")))</f>
        <v>N/A</v>
      </c>
      <c r="I147" s="12">
        <v>23.3</v>
      </c>
      <c r="J147" s="12">
        <v>27.17</v>
      </c>
      <c r="K147" s="14" t="s">
        <v>213</v>
      </c>
      <c r="L147" s="9" t="str">
        <f t="shared" si="26"/>
        <v>N/A</v>
      </c>
    </row>
    <row r="148" spans="1:13" x14ac:dyDescent="0.2">
      <c r="A148" s="58" t="s">
        <v>1221</v>
      </c>
      <c r="B148" s="14" t="s">
        <v>213</v>
      </c>
      <c r="C148" s="14">
        <v>28068.979696999999</v>
      </c>
      <c r="D148" s="11" t="str">
        <f t="shared" si="27"/>
        <v>N/A</v>
      </c>
      <c r="E148" s="14">
        <v>12055.898866</v>
      </c>
      <c r="F148" s="11" t="str">
        <f t="shared" si="28"/>
        <v>N/A</v>
      </c>
      <c r="G148" s="14">
        <v>10520.135741</v>
      </c>
      <c r="H148" s="11" t="str">
        <f t="shared" si="29"/>
        <v>N/A</v>
      </c>
      <c r="I148" s="12">
        <v>-57</v>
      </c>
      <c r="J148" s="12">
        <v>-12.7</v>
      </c>
      <c r="K148" s="14" t="s">
        <v>213</v>
      </c>
      <c r="L148" s="9" t="str">
        <f t="shared" si="26"/>
        <v>N/A</v>
      </c>
    </row>
    <row r="149" spans="1:13" x14ac:dyDescent="0.2">
      <c r="A149" s="58" t="s">
        <v>411</v>
      </c>
      <c r="B149" s="14" t="s">
        <v>213</v>
      </c>
      <c r="C149" s="14">
        <v>588738696</v>
      </c>
      <c r="D149" s="11" t="str">
        <f t="shared" si="27"/>
        <v>N/A</v>
      </c>
      <c r="E149" s="14">
        <v>599075881</v>
      </c>
      <c r="F149" s="11" t="str">
        <f t="shared" si="28"/>
        <v>N/A</v>
      </c>
      <c r="G149" s="14">
        <v>599867600</v>
      </c>
      <c r="H149" s="11" t="str">
        <f t="shared" si="29"/>
        <v>N/A</v>
      </c>
      <c r="I149" s="12">
        <v>1.756</v>
      </c>
      <c r="J149" s="12">
        <v>0.13220000000000001</v>
      </c>
      <c r="K149" s="14" t="s">
        <v>213</v>
      </c>
      <c r="L149" s="9" t="str">
        <f t="shared" si="26"/>
        <v>N/A</v>
      </c>
    </row>
    <row r="150" spans="1:13" x14ac:dyDescent="0.2">
      <c r="A150" s="58" t="s">
        <v>1222</v>
      </c>
      <c r="B150" s="14" t="s">
        <v>213</v>
      </c>
      <c r="C150" s="14">
        <v>217.75401368999999</v>
      </c>
      <c r="D150" s="11" t="str">
        <f t="shared" si="27"/>
        <v>N/A</v>
      </c>
      <c r="E150" s="14">
        <v>219.71075973000001</v>
      </c>
      <c r="F150" s="11" t="str">
        <f t="shared" si="28"/>
        <v>N/A</v>
      </c>
      <c r="G150" s="14">
        <v>219.74540539</v>
      </c>
      <c r="H150" s="11" t="str">
        <f t="shared" si="29"/>
        <v>N/A</v>
      </c>
      <c r="I150" s="12">
        <v>0.89859999999999995</v>
      </c>
      <c r="J150" s="12">
        <v>1.5800000000000002E-2</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66161414</v>
      </c>
      <c r="D153" s="11" t="str">
        <f t="shared" si="27"/>
        <v>N/A</v>
      </c>
      <c r="E153" s="14">
        <v>52310621</v>
      </c>
      <c r="F153" s="11" t="str">
        <f t="shared" si="28"/>
        <v>N/A</v>
      </c>
      <c r="G153" s="14">
        <v>51475361</v>
      </c>
      <c r="H153" s="11" t="str">
        <f t="shared" si="29"/>
        <v>N/A</v>
      </c>
      <c r="I153" s="12">
        <v>-20.9</v>
      </c>
      <c r="J153" s="12">
        <v>-1.6</v>
      </c>
      <c r="K153" s="14" t="s">
        <v>213</v>
      </c>
      <c r="L153" s="9" t="str">
        <f t="shared" si="26"/>
        <v>N/A</v>
      </c>
      <c r="M153" s="66"/>
    </row>
    <row r="154" spans="1:13" x14ac:dyDescent="0.2">
      <c r="A154" s="58" t="s">
        <v>1224</v>
      </c>
      <c r="B154" s="14" t="s">
        <v>213</v>
      </c>
      <c r="C154" s="14">
        <v>84931.211809999993</v>
      </c>
      <c r="D154" s="11" t="str">
        <f t="shared" si="27"/>
        <v>N/A</v>
      </c>
      <c r="E154" s="14">
        <v>73469.973314999996</v>
      </c>
      <c r="F154" s="11" t="str">
        <f t="shared" si="28"/>
        <v>N/A</v>
      </c>
      <c r="G154" s="14">
        <v>63471.468557</v>
      </c>
      <c r="H154" s="11" t="str">
        <f t="shared" si="29"/>
        <v>N/A</v>
      </c>
      <c r="I154" s="12">
        <v>-13.5</v>
      </c>
      <c r="J154" s="12">
        <v>-13.6</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1233.0112996</v>
      </c>
      <c r="D164" s="135" t="str">
        <f t="shared" ref="D164" si="31">IF($B164="N/A","N/A",IF(C164&gt;10,"No",IF(C164&lt;-10,"No","Yes")))</f>
        <v>N/A</v>
      </c>
      <c r="E164" s="134">
        <v>1184.1692981000001</v>
      </c>
      <c r="F164" s="135" t="str">
        <f t="shared" ref="F164" si="32">IF($B164="N/A","N/A",IF(E164&gt;10,"No",IF(E164&lt;-10,"No","Yes")))</f>
        <v>N/A</v>
      </c>
      <c r="G164" s="134">
        <v>1356.8917838</v>
      </c>
      <c r="H164" s="135" t="str">
        <f t="shared" ref="H164" si="33">IF($B164="N/A","N/A",IF(G164&gt;10,"No",IF(G164&lt;-10,"No","Yes")))</f>
        <v>N/A</v>
      </c>
      <c r="I164" s="136">
        <v>-3.96</v>
      </c>
      <c r="J164" s="136">
        <v>14.59</v>
      </c>
      <c r="K164" s="137" t="s">
        <v>739</v>
      </c>
      <c r="L164" s="138" t="str">
        <f>IF(J164="Div by 0", "N/A", IF(OR(J164="N/A",K164="N/A"),"N/A", IF(J164&gt;VALUE(MID(K164,1,2)), "No", IF(J164&lt;-1*VALUE(MID(K164,1,2)), "No", "Yes"))))</f>
        <v>Yes</v>
      </c>
      <c r="N164" s="67"/>
    </row>
    <row r="165" spans="1:16" x14ac:dyDescent="0.2">
      <c r="A165" s="58" t="s">
        <v>1229</v>
      </c>
      <c r="B165" s="14" t="s">
        <v>213</v>
      </c>
      <c r="C165" s="14">
        <v>1227.7194575000001</v>
      </c>
      <c r="D165" s="11" t="str">
        <f t="shared" ref="D165:D171" si="34">IF($B165="N/A","N/A",IF(C165&gt;10,"No",IF(C165&lt;-10,"No","Yes")))</f>
        <v>N/A</v>
      </c>
      <c r="E165" s="14">
        <v>1178.6928634000001</v>
      </c>
      <c r="F165" s="11" t="str">
        <f t="shared" ref="F165:F171" si="35">IF($B165="N/A","N/A",IF(E165&gt;10,"No",IF(E165&lt;-10,"No","Yes")))</f>
        <v>N/A</v>
      </c>
      <c r="G165" s="14">
        <v>1352.5445704000001</v>
      </c>
      <c r="H165" s="11" t="str">
        <f t="shared" ref="H165:H171" si="36">IF($B165="N/A","N/A",IF(G165&gt;10,"No",IF(G165&lt;-10,"No","Yes")))</f>
        <v>N/A</v>
      </c>
      <c r="I165" s="12">
        <v>-3.99</v>
      </c>
      <c r="J165" s="12">
        <v>14.75</v>
      </c>
      <c r="K165" s="45" t="s">
        <v>739</v>
      </c>
      <c r="L165" s="9" t="str">
        <f>IF(J165="Div by 0", "N/A", IF(OR(J165="N/A",K165="N/A"),"N/A", IF(J165&gt;VALUE(MID(K165,1,2)), "No", IF(J165&lt;-1*VALUE(MID(K165,1,2)), "No", "Yes"))))</f>
        <v>Yes</v>
      </c>
      <c r="N165" s="67"/>
    </row>
    <row r="166" spans="1:16" x14ac:dyDescent="0.2">
      <c r="A166" s="58" t="s">
        <v>1230</v>
      </c>
      <c r="B166" s="14" t="s">
        <v>213</v>
      </c>
      <c r="C166" s="14">
        <v>1407.9316644999999</v>
      </c>
      <c r="D166" s="11" t="str">
        <f t="shared" si="34"/>
        <v>N/A</v>
      </c>
      <c r="E166" s="14">
        <v>1371.3052097</v>
      </c>
      <c r="F166" s="11" t="str">
        <f t="shared" si="35"/>
        <v>N/A</v>
      </c>
      <c r="G166" s="14">
        <v>1510.2692579</v>
      </c>
      <c r="H166" s="11" t="str">
        <f t="shared" si="36"/>
        <v>N/A</v>
      </c>
      <c r="I166" s="12">
        <v>-2.6</v>
      </c>
      <c r="J166" s="12">
        <v>10.130000000000001</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7907138</v>
      </c>
      <c r="D6" s="11" t="str">
        <f t="shared" ref="D6:D11" si="0">IF($B6="N/A","N/A",IF(C6&gt;10,"No",IF(C6&lt;-10,"No","Yes")))</f>
        <v>N/A</v>
      </c>
      <c r="E6" s="1">
        <v>8445509</v>
      </c>
      <c r="F6" s="11" t="str">
        <f t="shared" ref="F6:F11" si="1">IF($B6="N/A","N/A",IF(E6&gt;10,"No",IF(E6&lt;-10,"No","Yes")))</f>
        <v>N/A</v>
      </c>
      <c r="G6" s="1">
        <v>8654507</v>
      </c>
      <c r="H6" s="11" t="str">
        <f t="shared" ref="H6:H11" si="2">IF($B6="N/A","N/A",IF(G6&gt;10,"No",IF(G6&lt;-10,"No","Yes")))</f>
        <v>N/A</v>
      </c>
      <c r="I6" s="12">
        <v>6.8090000000000002</v>
      </c>
      <c r="J6" s="12">
        <v>2.4750000000000001</v>
      </c>
      <c r="K6" s="1" t="s">
        <v>739</v>
      </c>
      <c r="L6" s="9" t="str">
        <f t="shared" ref="L6:L14" si="3">IF(J6="Div by 0", "N/A", IF(K6="N/A","N/A", IF(J6&gt;VALUE(MID(K6,1,2)), "No", IF(J6&lt;-1*VALUE(MID(K6,1,2)), "No", "Yes"))))</f>
        <v>Yes</v>
      </c>
    </row>
    <row r="7" spans="1:12" x14ac:dyDescent="0.2">
      <c r="A7" s="18" t="s">
        <v>100</v>
      </c>
      <c r="B7" s="48" t="s">
        <v>213</v>
      </c>
      <c r="C7" s="1">
        <v>795173</v>
      </c>
      <c r="D7" s="11" t="str">
        <f t="shared" si="0"/>
        <v>N/A</v>
      </c>
      <c r="E7" s="1">
        <v>857801</v>
      </c>
      <c r="F7" s="11" t="str">
        <f t="shared" si="1"/>
        <v>N/A</v>
      </c>
      <c r="G7" s="1">
        <v>884448</v>
      </c>
      <c r="H7" s="11" t="str">
        <f t="shared" si="2"/>
        <v>N/A</v>
      </c>
      <c r="I7" s="12">
        <v>7.8760000000000003</v>
      </c>
      <c r="J7" s="12">
        <v>3.1059999999999999</v>
      </c>
      <c r="K7" s="48" t="s">
        <v>739</v>
      </c>
      <c r="L7" s="9" t="str">
        <f t="shared" si="3"/>
        <v>Yes</v>
      </c>
    </row>
    <row r="8" spans="1:12" x14ac:dyDescent="0.2">
      <c r="A8" s="18" t="s">
        <v>101</v>
      </c>
      <c r="B8" s="48" t="s">
        <v>213</v>
      </c>
      <c r="C8" s="1">
        <v>1205418</v>
      </c>
      <c r="D8" s="11" t="str">
        <f t="shared" si="0"/>
        <v>N/A</v>
      </c>
      <c r="E8" s="1">
        <v>1267991</v>
      </c>
      <c r="F8" s="11" t="str">
        <f t="shared" si="1"/>
        <v>N/A</v>
      </c>
      <c r="G8" s="1">
        <v>1287824</v>
      </c>
      <c r="H8" s="11" t="str">
        <f t="shared" si="2"/>
        <v>N/A</v>
      </c>
      <c r="I8" s="12">
        <v>5.1909999999999998</v>
      </c>
      <c r="J8" s="12">
        <v>1.5640000000000001</v>
      </c>
      <c r="K8" s="48" t="s">
        <v>739</v>
      </c>
      <c r="L8" s="9" t="str">
        <f t="shared" si="3"/>
        <v>Yes</v>
      </c>
    </row>
    <row r="9" spans="1:12" x14ac:dyDescent="0.2">
      <c r="A9" s="18" t="s">
        <v>104</v>
      </c>
      <c r="B9" s="48" t="s">
        <v>213</v>
      </c>
      <c r="C9" s="1">
        <v>4265606</v>
      </c>
      <c r="D9" s="11" t="str">
        <f t="shared" si="0"/>
        <v>N/A</v>
      </c>
      <c r="E9" s="1">
        <v>4390659</v>
      </c>
      <c r="F9" s="11" t="str">
        <f t="shared" si="1"/>
        <v>N/A</v>
      </c>
      <c r="G9" s="1">
        <v>4408958</v>
      </c>
      <c r="H9" s="11" t="str">
        <f t="shared" si="2"/>
        <v>N/A</v>
      </c>
      <c r="I9" s="12">
        <v>2.9319999999999999</v>
      </c>
      <c r="J9" s="12">
        <v>0.4168</v>
      </c>
      <c r="K9" s="48" t="s">
        <v>739</v>
      </c>
      <c r="L9" s="9" t="str">
        <f t="shared" si="3"/>
        <v>Yes</v>
      </c>
    </row>
    <row r="10" spans="1:12" x14ac:dyDescent="0.2">
      <c r="A10" s="18" t="s">
        <v>105</v>
      </c>
      <c r="B10" s="48" t="s">
        <v>213</v>
      </c>
      <c r="C10" s="1">
        <v>1640941</v>
      </c>
      <c r="D10" s="11" t="str">
        <f t="shared" si="0"/>
        <v>N/A</v>
      </c>
      <c r="E10" s="1">
        <v>1929058</v>
      </c>
      <c r="F10" s="11" t="str">
        <f t="shared" si="1"/>
        <v>N/A</v>
      </c>
      <c r="G10" s="1">
        <v>2073277</v>
      </c>
      <c r="H10" s="11" t="str">
        <f t="shared" si="2"/>
        <v>N/A</v>
      </c>
      <c r="I10" s="12">
        <v>17.559999999999999</v>
      </c>
      <c r="J10" s="12">
        <v>7.476</v>
      </c>
      <c r="K10" s="48" t="s">
        <v>739</v>
      </c>
      <c r="L10" s="9" t="str">
        <f t="shared" si="3"/>
        <v>Yes</v>
      </c>
    </row>
    <row r="11" spans="1:12" x14ac:dyDescent="0.2">
      <c r="A11" s="18" t="s">
        <v>77</v>
      </c>
      <c r="B11" s="1" t="s">
        <v>213</v>
      </c>
      <c r="C11" s="1">
        <v>6551587.9999000002</v>
      </c>
      <c r="D11" s="44" t="str">
        <f t="shared" si="0"/>
        <v>N/A</v>
      </c>
      <c r="E11" s="1">
        <v>6816435.6999000004</v>
      </c>
      <c r="F11" s="11" t="str">
        <f t="shared" si="1"/>
        <v>N/A</v>
      </c>
      <c r="G11" s="1">
        <v>7172012.6699000001</v>
      </c>
      <c r="H11" s="11" t="str">
        <f t="shared" si="2"/>
        <v>N/A</v>
      </c>
      <c r="I11" s="12">
        <v>4.0419999999999998</v>
      </c>
      <c r="J11" s="12">
        <v>5.2160000000000002</v>
      </c>
      <c r="K11" s="1" t="s">
        <v>740</v>
      </c>
      <c r="L11" s="9" t="str">
        <f t="shared" si="3"/>
        <v>Yes</v>
      </c>
    </row>
    <row r="12" spans="1:12" x14ac:dyDescent="0.2">
      <c r="A12" s="18" t="s">
        <v>115</v>
      </c>
      <c r="B12" s="1" t="s">
        <v>213</v>
      </c>
      <c r="C12" s="1">
        <v>1243800</v>
      </c>
      <c r="D12" s="1" t="s">
        <v>213</v>
      </c>
      <c r="E12" s="1">
        <v>1335631</v>
      </c>
      <c r="F12" s="1" t="s">
        <v>213</v>
      </c>
      <c r="G12" s="1">
        <v>1378556</v>
      </c>
      <c r="H12" s="1" t="s">
        <v>213</v>
      </c>
      <c r="I12" s="12">
        <v>7.383</v>
      </c>
      <c r="J12" s="12">
        <v>3.214</v>
      </c>
      <c r="K12" s="1" t="s">
        <v>740</v>
      </c>
      <c r="L12" s="9" t="str">
        <f t="shared" si="3"/>
        <v>Yes</v>
      </c>
    </row>
    <row r="13" spans="1:12" x14ac:dyDescent="0.2">
      <c r="A13" s="18" t="s">
        <v>449</v>
      </c>
      <c r="B13" s="1" t="s">
        <v>213</v>
      </c>
      <c r="C13" s="1">
        <v>693894</v>
      </c>
      <c r="D13" s="1" t="s">
        <v>213</v>
      </c>
      <c r="E13" s="1">
        <v>752516</v>
      </c>
      <c r="F13" s="1" t="s">
        <v>213</v>
      </c>
      <c r="G13" s="1">
        <v>779182</v>
      </c>
      <c r="H13" s="1" t="s">
        <v>213</v>
      </c>
      <c r="I13" s="12">
        <v>8.4480000000000004</v>
      </c>
      <c r="J13" s="12">
        <v>3.544</v>
      </c>
      <c r="K13" s="1" t="s">
        <v>740</v>
      </c>
      <c r="L13" s="9" t="str">
        <f t="shared" si="3"/>
        <v>Yes</v>
      </c>
    </row>
    <row r="14" spans="1:12" x14ac:dyDescent="0.2">
      <c r="A14" s="18" t="s">
        <v>450</v>
      </c>
      <c r="B14" s="1" t="s">
        <v>213</v>
      </c>
      <c r="C14" s="1">
        <v>527063</v>
      </c>
      <c r="D14" s="1" t="s">
        <v>213</v>
      </c>
      <c r="E14" s="1">
        <v>558467</v>
      </c>
      <c r="F14" s="1" t="s">
        <v>213</v>
      </c>
      <c r="G14" s="1">
        <v>573306</v>
      </c>
      <c r="H14" s="1" t="s">
        <v>213</v>
      </c>
      <c r="I14" s="12">
        <v>5.9580000000000002</v>
      </c>
      <c r="J14" s="12">
        <v>2.657</v>
      </c>
      <c r="K14" s="1" t="s">
        <v>740</v>
      </c>
      <c r="L14" s="9" t="str">
        <f t="shared" si="3"/>
        <v>Yes</v>
      </c>
    </row>
    <row r="15" spans="1:12" x14ac:dyDescent="0.2">
      <c r="A15" s="4" t="s">
        <v>58</v>
      </c>
      <c r="B15" s="48" t="s">
        <v>213</v>
      </c>
      <c r="C15" s="14">
        <v>33208844333</v>
      </c>
      <c r="D15" s="11" t="str">
        <f t="shared" ref="D15:D20" si="4">IF($B15="N/A","N/A",IF(C15&gt;10,"No",IF(C15&lt;-10,"No","Yes")))</f>
        <v>N/A</v>
      </c>
      <c r="E15" s="14">
        <v>32881821470</v>
      </c>
      <c r="F15" s="11" t="str">
        <f t="shared" ref="F15:F20" si="5">IF($B15="N/A","N/A",IF(E15&gt;10,"No",IF(E15&lt;-10,"No","Yes")))</f>
        <v>N/A</v>
      </c>
      <c r="G15" s="14">
        <v>36632396213</v>
      </c>
      <c r="H15" s="11" t="str">
        <f t="shared" ref="H15:H20" si="6">IF($B15="N/A","N/A",IF(G15&gt;10,"No",IF(G15&lt;-10,"No","Yes")))</f>
        <v>N/A</v>
      </c>
      <c r="I15" s="12">
        <v>-0.98499999999999999</v>
      </c>
      <c r="J15" s="12">
        <v>11.41</v>
      </c>
      <c r="K15" s="48" t="s">
        <v>739</v>
      </c>
      <c r="L15" s="9" t="str">
        <f t="shared" ref="L15:L20" si="7">IF(J15="Div by 0", "N/A", IF(K15="N/A","N/A", IF(J15&gt;VALUE(MID(K15,1,2)), "No", IF(J15&lt;-1*VALUE(MID(K15,1,2)), "No", "Yes"))))</f>
        <v>Yes</v>
      </c>
    </row>
    <row r="16" spans="1:12" x14ac:dyDescent="0.2">
      <c r="A16" s="4" t="s">
        <v>1133</v>
      </c>
      <c r="B16" s="48" t="s">
        <v>213</v>
      </c>
      <c r="C16" s="14">
        <v>4199.8564249999999</v>
      </c>
      <c r="D16" s="11" t="str">
        <f t="shared" si="4"/>
        <v>N/A</v>
      </c>
      <c r="E16" s="14">
        <v>3893.4090851999999</v>
      </c>
      <c r="F16" s="11" t="str">
        <f t="shared" si="5"/>
        <v>N/A</v>
      </c>
      <c r="G16" s="14">
        <v>4232.7536638000001</v>
      </c>
      <c r="H16" s="11" t="str">
        <f t="shared" si="6"/>
        <v>N/A</v>
      </c>
      <c r="I16" s="12">
        <v>-7.3</v>
      </c>
      <c r="J16" s="12">
        <v>8.7159999999999993</v>
      </c>
      <c r="K16" s="48" t="s">
        <v>739</v>
      </c>
      <c r="L16" s="9" t="str">
        <f t="shared" si="7"/>
        <v>Yes</v>
      </c>
    </row>
    <row r="17" spans="1:12" x14ac:dyDescent="0.2">
      <c r="A17" s="4" t="s">
        <v>1233</v>
      </c>
      <c r="B17" s="48" t="s">
        <v>213</v>
      </c>
      <c r="C17" s="14">
        <v>8901.2415789000006</v>
      </c>
      <c r="D17" s="11" t="str">
        <f t="shared" si="4"/>
        <v>N/A</v>
      </c>
      <c r="E17" s="14">
        <v>7853.4086974000002</v>
      </c>
      <c r="F17" s="11" t="str">
        <f t="shared" si="5"/>
        <v>N/A</v>
      </c>
      <c r="G17" s="14">
        <v>8191.3830422999999</v>
      </c>
      <c r="H17" s="11" t="str">
        <f t="shared" si="6"/>
        <v>N/A</v>
      </c>
      <c r="I17" s="12">
        <v>-11.8</v>
      </c>
      <c r="J17" s="12">
        <v>4.3040000000000003</v>
      </c>
      <c r="K17" s="48" t="s">
        <v>739</v>
      </c>
      <c r="L17" s="9" t="str">
        <f t="shared" si="7"/>
        <v>Yes</v>
      </c>
    </row>
    <row r="18" spans="1:12" x14ac:dyDescent="0.2">
      <c r="A18" s="4" t="s">
        <v>1234</v>
      </c>
      <c r="B18" s="48" t="s">
        <v>213</v>
      </c>
      <c r="C18" s="14">
        <v>13868.433553000001</v>
      </c>
      <c r="D18" s="11" t="str">
        <f t="shared" si="4"/>
        <v>N/A</v>
      </c>
      <c r="E18" s="14">
        <v>13052.227414999999</v>
      </c>
      <c r="F18" s="11" t="str">
        <f t="shared" si="5"/>
        <v>N/A</v>
      </c>
      <c r="G18" s="14">
        <v>13905.634781000001</v>
      </c>
      <c r="H18" s="11" t="str">
        <f t="shared" si="6"/>
        <v>N/A</v>
      </c>
      <c r="I18" s="12">
        <v>-5.89</v>
      </c>
      <c r="J18" s="12">
        <v>6.5380000000000003</v>
      </c>
      <c r="K18" s="48" t="s">
        <v>739</v>
      </c>
      <c r="L18" s="9" t="str">
        <f t="shared" si="7"/>
        <v>Yes</v>
      </c>
    </row>
    <row r="19" spans="1:12" x14ac:dyDescent="0.2">
      <c r="A19" s="4" t="s">
        <v>1235</v>
      </c>
      <c r="B19" s="48" t="s">
        <v>213</v>
      </c>
      <c r="C19" s="14">
        <v>1487.5325021000001</v>
      </c>
      <c r="D19" s="11" t="str">
        <f t="shared" si="4"/>
        <v>N/A</v>
      </c>
      <c r="E19" s="14">
        <v>1404.6706521999999</v>
      </c>
      <c r="F19" s="11" t="str">
        <f t="shared" si="5"/>
        <v>N/A</v>
      </c>
      <c r="G19" s="14">
        <v>1644.5398823999999</v>
      </c>
      <c r="H19" s="11" t="str">
        <f t="shared" si="6"/>
        <v>N/A</v>
      </c>
      <c r="I19" s="12">
        <v>-5.57</v>
      </c>
      <c r="J19" s="12">
        <v>17.079999999999998</v>
      </c>
      <c r="K19" s="48" t="s">
        <v>739</v>
      </c>
      <c r="L19" s="9" t="str">
        <f t="shared" si="7"/>
        <v>Yes</v>
      </c>
    </row>
    <row r="20" spans="1:12" x14ac:dyDescent="0.2">
      <c r="A20" s="4" t="s">
        <v>1236</v>
      </c>
      <c r="B20" s="48" t="s">
        <v>213</v>
      </c>
      <c r="C20" s="14">
        <v>1869.8602576000001</v>
      </c>
      <c r="D20" s="11" t="str">
        <f t="shared" si="4"/>
        <v>N/A</v>
      </c>
      <c r="E20" s="14">
        <v>1776.8376601</v>
      </c>
      <c r="F20" s="11" t="str">
        <f t="shared" si="5"/>
        <v>N/A</v>
      </c>
      <c r="G20" s="14">
        <v>2039.6822938</v>
      </c>
      <c r="H20" s="11" t="str">
        <f t="shared" si="6"/>
        <v>N/A</v>
      </c>
      <c r="I20" s="12">
        <v>-4.97</v>
      </c>
      <c r="J20" s="12">
        <v>14.79</v>
      </c>
      <c r="K20" s="48" t="s">
        <v>739</v>
      </c>
      <c r="L20" s="9" t="str">
        <f t="shared" si="7"/>
        <v>Yes</v>
      </c>
    </row>
    <row r="21" spans="1:12" x14ac:dyDescent="0.2">
      <c r="A21" s="2" t="s">
        <v>1137</v>
      </c>
      <c r="B21" s="48" t="s">
        <v>213</v>
      </c>
      <c r="C21" s="14">
        <v>4202.4358444999998</v>
      </c>
      <c r="D21" s="11" t="str">
        <f t="shared" ref="D21:D22" si="8">IF($B21="N/A","N/A",IF(C21&gt;10,"No",IF(C21&lt;-10,"No","Yes")))</f>
        <v>N/A</v>
      </c>
      <c r="E21" s="14">
        <v>3885.2990626999999</v>
      </c>
      <c r="F21" s="11" t="str">
        <f t="shared" ref="F21:F22" si="9">IF($B21="N/A","N/A",IF(E21&gt;10,"No",IF(E21&lt;-10,"No","Yes")))</f>
        <v>N/A</v>
      </c>
      <c r="G21" s="14">
        <v>4207.8852913999999</v>
      </c>
      <c r="H21" s="11" t="str">
        <f t="shared" ref="H21:H22" si="10">IF($B21="N/A","N/A",IF(G21&gt;10,"No",IF(G21&lt;-10,"No","Yes")))</f>
        <v>N/A</v>
      </c>
      <c r="I21" s="12">
        <v>-7.55</v>
      </c>
      <c r="J21" s="12">
        <v>8.3030000000000008</v>
      </c>
      <c r="K21" s="48" t="s">
        <v>739</v>
      </c>
      <c r="L21" s="9" t="str">
        <f>IF(J21="Div by 0", "N/A", IF(OR(J21="N/A",K21="N/A"),"N/A", IF(J21&gt;VALUE(MID(K21,1,2)), "No", IF(J21&lt;-1*VALUE(MID(K21,1,2)), "No", "Yes"))))</f>
        <v>Yes</v>
      </c>
    </row>
    <row r="22" spans="1:12" x14ac:dyDescent="0.2">
      <c r="A22" s="2" t="s">
        <v>1138</v>
      </c>
      <c r="B22" s="48" t="s">
        <v>213</v>
      </c>
      <c r="C22" s="14">
        <v>4196.6515225000003</v>
      </c>
      <c r="D22" s="11" t="str">
        <f t="shared" si="8"/>
        <v>N/A</v>
      </c>
      <c r="E22" s="14">
        <v>3903.4539789999999</v>
      </c>
      <c r="F22" s="11" t="str">
        <f t="shared" si="9"/>
        <v>N/A</v>
      </c>
      <c r="G22" s="14">
        <v>4263.5298837</v>
      </c>
      <c r="H22" s="11" t="str">
        <f t="shared" si="10"/>
        <v>N/A</v>
      </c>
      <c r="I22" s="12">
        <v>-6.99</v>
      </c>
      <c r="J22" s="12">
        <v>9.2249999999999996</v>
      </c>
      <c r="K22" s="48" t="s">
        <v>739</v>
      </c>
      <c r="L22" s="9" t="str">
        <f>IF(J22="Div by 0", "N/A", IF(OR(J22="N/A",K22="N/A"),"N/A", IF(J22&gt;VALUE(MID(K22,1,2)), "No", IF(J22&lt;-1*VALUE(MID(K22,1,2)), "No", "Yes"))))</f>
        <v>Yes</v>
      </c>
    </row>
    <row r="23" spans="1:12" x14ac:dyDescent="0.2">
      <c r="A23" s="4" t="s">
        <v>1237</v>
      </c>
      <c r="B23" s="48" t="s">
        <v>213</v>
      </c>
      <c r="C23" s="14">
        <v>9668.4086556999991</v>
      </c>
      <c r="D23" s="11" t="str">
        <f>IF($B23="N/A","N/A",IF(C23&gt;10,"No",IF(C23&lt;-10,"No","Yes")))</f>
        <v>N/A</v>
      </c>
      <c r="E23" s="14">
        <v>8536.0685405999993</v>
      </c>
      <c r="F23" s="11" t="str">
        <f>IF($B23="N/A","N/A",IF(E23&gt;10,"No",IF(E23&lt;-10,"No","Yes")))</f>
        <v>N/A</v>
      </c>
      <c r="G23" s="14">
        <v>8642.6499844999998</v>
      </c>
      <c r="H23" s="11" t="str">
        <f>IF($B23="N/A","N/A",IF(G23&gt;10,"No",IF(G23&lt;-10,"No","Yes")))</f>
        <v>N/A</v>
      </c>
      <c r="I23" s="12">
        <v>-11.7</v>
      </c>
      <c r="J23" s="12">
        <v>1.2490000000000001</v>
      </c>
      <c r="K23" s="48" t="s">
        <v>739</v>
      </c>
      <c r="L23" s="9" t="str">
        <f>IF(J23="Div by 0", "N/A", IF(K23="N/A","N/A", IF(J23&gt;VALUE(MID(K23,1,2)), "No", IF(J23&lt;-1*VALUE(MID(K23,1,2)), "No", "Yes"))))</f>
        <v>Yes</v>
      </c>
    </row>
    <row r="24" spans="1:12" x14ac:dyDescent="0.2">
      <c r="A24" s="4" t="s">
        <v>1238</v>
      </c>
      <c r="B24" s="48" t="s">
        <v>213</v>
      </c>
      <c r="C24" s="14">
        <v>9175.7143641999992</v>
      </c>
      <c r="D24" s="11" t="str">
        <f>IF($B24="N/A","N/A",IF(C24&gt;10,"No",IF(C24&lt;-10,"No","Yes")))</f>
        <v>N/A</v>
      </c>
      <c r="E24" s="14">
        <v>7994.1079511999997</v>
      </c>
      <c r="F24" s="11" t="str">
        <f>IF($B24="N/A","N/A",IF(E24&gt;10,"No",IF(E24&lt;-10,"No","Yes")))</f>
        <v>N/A</v>
      </c>
      <c r="G24" s="14">
        <v>8160.4891078000001</v>
      </c>
      <c r="H24" s="11" t="str">
        <f>IF($B24="N/A","N/A",IF(G24&gt;10,"No",IF(G24&lt;-10,"No","Yes")))</f>
        <v>N/A</v>
      </c>
      <c r="I24" s="12">
        <v>-12.9</v>
      </c>
      <c r="J24" s="12">
        <v>2.081</v>
      </c>
      <c r="K24" s="48" t="s">
        <v>739</v>
      </c>
      <c r="L24" s="9" t="str">
        <f>IF(J24="Div by 0", "N/A", IF(K24="N/A","N/A", IF(J24&gt;VALUE(MID(K24,1,2)), "No", IF(J24&lt;-1*VALUE(MID(K24,1,2)), "No", "Yes"))))</f>
        <v>Yes</v>
      </c>
    </row>
    <row r="25" spans="1:12" x14ac:dyDescent="0.2">
      <c r="A25" s="4" t="s">
        <v>1239</v>
      </c>
      <c r="B25" s="48" t="s">
        <v>213</v>
      </c>
      <c r="C25" s="14">
        <v>10595.907159</v>
      </c>
      <c r="D25" s="11" t="str">
        <f>IF($B25="N/A","N/A",IF(C25&gt;10,"No",IF(C25&lt;-10,"No","Yes")))</f>
        <v>N/A</v>
      </c>
      <c r="E25" s="14">
        <v>9498.9493416999994</v>
      </c>
      <c r="F25" s="11" t="str">
        <f>IF($B25="N/A","N/A",IF(E25&gt;10,"No",IF(E25&lt;-10,"No","Yes")))</f>
        <v>N/A</v>
      </c>
      <c r="G25" s="14">
        <v>9539.7016358000001</v>
      </c>
      <c r="H25" s="11" t="str">
        <f>IF($B25="N/A","N/A",IF(G25&gt;10,"No",IF(G25&lt;-10,"No","Yes")))</f>
        <v>N/A</v>
      </c>
      <c r="I25" s="12">
        <v>-10.4</v>
      </c>
      <c r="J25" s="12">
        <v>0.42899999999999999</v>
      </c>
      <c r="K25" s="48" t="s">
        <v>739</v>
      </c>
      <c r="L25" s="9" t="str">
        <f>IF(J25="Div by 0", "N/A", IF(K25="N/A","N/A", IF(J25&gt;VALUE(MID(K25,1,2)), "No", IF(J25&lt;-1*VALUE(MID(K25,1,2)), "No", "Yes"))))</f>
        <v>Yes</v>
      </c>
    </row>
    <row r="26" spans="1:12" x14ac:dyDescent="0.2">
      <c r="A26" s="4" t="s">
        <v>1240</v>
      </c>
      <c r="B26" s="48" t="s">
        <v>213</v>
      </c>
      <c r="C26" s="14">
        <v>10137.417014000001</v>
      </c>
      <c r="D26" s="11" t="str">
        <f t="shared" ref="D26:D27" si="11">IF($B26="N/A","N/A",IF(C26&gt;10,"No",IF(C26&lt;-10,"No","Yes")))</f>
        <v>N/A</v>
      </c>
      <c r="E26" s="14">
        <v>8952.4909757999994</v>
      </c>
      <c r="F26" s="11" t="str">
        <f t="shared" ref="F26:F30" si="12">IF($B26="N/A","N/A",IF(E26&gt;10,"No",IF(E26&lt;-10,"No","Yes")))</f>
        <v>N/A</v>
      </c>
      <c r="G26" s="14">
        <v>9039.4817045</v>
      </c>
      <c r="H26" s="11" t="str">
        <f t="shared" ref="H26:H27" si="13">IF($B26="N/A","N/A",IF(G26&gt;10,"No",IF(G26&lt;-10,"No","Yes")))</f>
        <v>N/A</v>
      </c>
      <c r="I26" s="12">
        <v>-11.7</v>
      </c>
      <c r="J26" s="12">
        <v>0.97170000000000001</v>
      </c>
      <c r="K26" s="48" t="s">
        <v>739</v>
      </c>
      <c r="L26" s="9" t="str">
        <f>IF(J26="Div by 0", "N/A", IF(OR(J26="N/A",K26="N/A"),"N/A", IF(J26&gt;VALUE(MID(K26,1,2)), "No", IF(J26&lt;-1*VALUE(MID(K26,1,2)), "No", "Yes"))))</f>
        <v>Yes</v>
      </c>
    </row>
    <row r="27" spans="1:12" x14ac:dyDescent="0.2">
      <c r="A27" s="4" t="s">
        <v>1241</v>
      </c>
      <c r="B27" s="48" t="s">
        <v>213</v>
      </c>
      <c r="C27" s="14">
        <v>9012.7951706999993</v>
      </c>
      <c r="D27" s="11" t="str">
        <f t="shared" si="11"/>
        <v>N/A</v>
      </c>
      <c r="E27" s="14">
        <v>7963.8921047000003</v>
      </c>
      <c r="F27" s="11" t="str">
        <f t="shared" si="12"/>
        <v>N/A</v>
      </c>
      <c r="G27" s="14">
        <v>8102.1550820000002</v>
      </c>
      <c r="H27" s="11" t="str">
        <f t="shared" si="13"/>
        <v>N/A</v>
      </c>
      <c r="I27" s="12">
        <v>-11.6</v>
      </c>
      <c r="J27" s="12">
        <v>1.736</v>
      </c>
      <c r="K27" s="48" t="s">
        <v>739</v>
      </c>
      <c r="L27" s="9" t="str">
        <f>IF(J27="Div by 0", "N/A", IF(OR(J27="N/A",K27="N/A"),"N/A", IF(J27&gt;VALUE(MID(K27,1,2)), "No", IF(J27&lt;-1*VALUE(MID(K27,1,2)), "No", "Yes"))))</f>
        <v>Yes</v>
      </c>
    </row>
    <row r="28" spans="1:12" x14ac:dyDescent="0.2">
      <c r="A28" s="58" t="s">
        <v>1242</v>
      </c>
      <c r="B28" s="14" t="s">
        <v>213</v>
      </c>
      <c r="C28" s="14">
        <v>1278.4745123</v>
      </c>
      <c r="D28" s="11" t="str">
        <f t="shared" ref="D28:D30" si="14">IF($B28="N/A","N/A",IF(C28&gt;10,"No",IF(C28&lt;-10,"No","Yes")))</f>
        <v>N/A</v>
      </c>
      <c r="E28" s="14">
        <v>1218.4552925999999</v>
      </c>
      <c r="F28" s="11" t="str">
        <f t="shared" si="12"/>
        <v>N/A</v>
      </c>
      <c r="G28" s="14">
        <v>1391.1859692</v>
      </c>
      <c r="H28" s="11" t="str">
        <f t="shared" ref="H28:H30" si="15">IF($B28="N/A","N/A",IF(G28&gt;10,"No",IF(G28&lt;-10,"No","Yes")))</f>
        <v>N/A</v>
      </c>
      <c r="I28" s="12">
        <v>-4.6900000000000004</v>
      </c>
      <c r="J28" s="12">
        <v>14.18</v>
      </c>
      <c r="K28" s="45" t="s">
        <v>739</v>
      </c>
      <c r="L28" s="9" t="str">
        <f>IF(J28="Div by 0", "N/A", IF(OR(J28="N/A",K28="N/A"),"N/A", IF(J28&gt;VALUE(MID(K28,1,2)), "No", IF(J28&lt;-1*VALUE(MID(K28,1,2)), "No", "Yes"))))</f>
        <v>Yes</v>
      </c>
    </row>
    <row r="29" spans="1:12" x14ac:dyDescent="0.2">
      <c r="A29" s="58" t="s">
        <v>1243</v>
      </c>
      <c r="B29" s="14" t="s">
        <v>213</v>
      </c>
      <c r="C29" s="14">
        <v>1274.6341159999999</v>
      </c>
      <c r="D29" s="11" t="str">
        <f t="shared" si="14"/>
        <v>N/A</v>
      </c>
      <c r="E29" s="14">
        <v>1213.8002171999999</v>
      </c>
      <c r="F29" s="11" t="str">
        <f t="shared" si="12"/>
        <v>N/A</v>
      </c>
      <c r="G29" s="14">
        <v>1387.4782181</v>
      </c>
      <c r="H29" s="11" t="str">
        <f t="shared" si="15"/>
        <v>N/A</v>
      </c>
      <c r="I29" s="12">
        <v>-4.7699999999999996</v>
      </c>
      <c r="J29" s="12">
        <v>14.31</v>
      </c>
      <c r="K29" s="45" t="s">
        <v>739</v>
      </c>
      <c r="L29" s="9" t="str">
        <f t="shared" ref="L29:L30" si="16">IF(J29="Div by 0", "N/A", IF(OR(J29="N/A",K29="N/A"),"N/A", IF(J29&gt;VALUE(MID(K29,1,2)), "No", IF(J29&lt;-1*VALUE(MID(K29,1,2)), "No", "Yes"))))</f>
        <v>Yes</v>
      </c>
    </row>
    <row r="30" spans="1:12" x14ac:dyDescent="0.2">
      <c r="A30" s="58" t="s">
        <v>1244</v>
      </c>
      <c r="B30" s="14" t="s">
        <v>213</v>
      </c>
      <c r="C30" s="14">
        <v>1413.1606846</v>
      </c>
      <c r="D30" s="11" t="str">
        <f t="shared" si="14"/>
        <v>N/A</v>
      </c>
      <c r="E30" s="14">
        <v>1387.2644201000001</v>
      </c>
      <c r="F30" s="11" t="str">
        <f t="shared" si="12"/>
        <v>N/A</v>
      </c>
      <c r="G30" s="14">
        <v>1529.5512839999999</v>
      </c>
      <c r="H30" s="11" t="str">
        <f t="shared" si="15"/>
        <v>N/A</v>
      </c>
      <c r="I30" s="12">
        <v>-1.83</v>
      </c>
      <c r="J30" s="12">
        <v>10.26</v>
      </c>
      <c r="K30" s="45" t="s">
        <v>739</v>
      </c>
      <c r="L30" s="9" t="str">
        <f t="shared" si="16"/>
        <v>Yes</v>
      </c>
    </row>
    <row r="31" spans="1:12" x14ac:dyDescent="0.2">
      <c r="A31" s="46" t="s">
        <v>2</v>
      </c>
      <c r="B31" s="35" t="s">
        <v>213</v>
      </c>
      <c r="C31" s="13">
        <v>98.315281710999997</v>
      </c>
      <c r="D31" s="44" t="str">
        <f t="shared" ref="D31:D69" si="17">IF($B31="N/A","N/A",IF(C31&gt;10,"No",IF(C31&lt;-10,"No","Yes")))</f>
        <v>N/A</v>
      </c>
      <c r="E31" s="13">
        <v>99.097437466000002</v>
      </c>
      <c r="F31" s="44" t="str">
        <f t="shared" ref="F31:F69" si="18">IF($B31="N/A","N/A",IF(E31&gt;10,"No",IF(E31&lt;-10,"No","Yes")))</f>
        <v>N/A</v>
      </c>
      <c r="G31" s="13">
        <v>99.233497645</v>
      </c>
      <c r="H31" s="44" t="str">
        <f t="shared" ref="H31:H69" si="19">IF($B31="N/A","N/A",IF(G31&gt;10,"No",IF(G31&lt;-10,"No","Yes")))</f>
        <v>N/A</v>
      </c>
      <c r="I31" s="12">
        <v>0.79559999999999997</v>
      </c>
      <c r="J31" s="12">
        <v>0.13730000000000001</v>
      </c>
      <c r="K31" s="45" t="s">
        <v>739</v>
      </c>
      <c r="L31" s="9" t="str">
        <f t="shared" ref="L31:L99" si="20">IF(J31="Div by 0", "N/A", IF(K31="N/A","N/A", IF(J31&gt;VALUE(MID(K31,1,2)), "No", IF(J31&lt;-1*VALUE(MID(K31,1,2)), "No", "Yes"))))</f>
        <v>Yes</v>
      </c>
    </row>
    <row r="32" spans="1:12" x14ac:dyDescent="0.2">
      <c r="A32" s="46" t="s">
        <v>22</v>
      </c>
      <c r="B32" s="35" t="s">
        <v>213</v>
      </c>
      <c r="C32" s="1">
        <v>7773925</v>
      </c>
      <c r="D32" s="44" t="str">
        <f t="shared" si="17"/>
        <v>N/A</v>
      </c>
      <c r="E32" s="1">
        <v>8369283</v>
      </c>
      <c r="F32" s="44" t="str">
        <f t="shared" si="18"/>
        <v>N/A</v>
      </c>
      <c r="G32" s="1">
        <v>8588170</v>
      </c>
      <c r="H32" s="44" t="str">
        <f t="shared" si="19"/>
        <v>N/A</v>
      </c>
      <c r="I32" s="12">
        <v>7.6580000000000004</v>
      </c>
      <c r="J32" s="12">
        <v>2.6150000000000002</v>
      </c>
      <c r="K32" s="45" t="s">
        <v>739</v>
      </c>
      <c r="L32" s="9" t="str">
        <f t="shared" si="20"/>
        <v>Yes</v>
      </c>
    </row>
    <row r="33" spans="1:12" x14ac:dyDescent="0.2">
      <c r="A33" s="46" t="s">
        <v>451</v>
      </c>
      <c r="B33" s="48" t="s">
        <v>213</v>
      </c>
      <c r="C33" s="1">
        <v>795171</v>
      </c>
      <c r="D33" s="1" t="str">
        <f t="shared" si="17"/>
        <v>N/A</v>
      </c>
      <c r="E33" s="1">
        <v>857521</v>
      </c>
      <c r="F33" s="1" t="str">
        <f t="shared" si="18"/>
        <v>N/A</v>
      </c>
      <c r="G33" s="1">
        <v>883650</v>
      </c>
      <c r="H33" s="11" t="str">
        <f t="shared" si="19"/>
        <v>N/A</v>
      </c>
      <c r="I33" s="12">
        <v>7.8410000000000002</v>
      </c>
      <c r="J33" s="12">
        <v>3.0470000000000002</v>
      </c>
      <c r="K33" s="48" t="s">
        <v>739</v>
      </c>
      <c r="L33" s="9" t="str">
        <f t="shared" si="20"/>
        <v>Yes</v>
      </c>
    </row>
    <row r="34" spans="1:12" x14ac:dyDescent="0.2">
      <c r="A34" s="46" t="s">
        <v>1245</v>
      </c>
      <c r="B34" s="5" t="s">
        <v>213</v>
      </c>
      <c r="C34" s="1">
        <v>399400</v>
      </c>
      <c r="D34" s="9" t="str">
        <f t="shared" ref="D34:D38" si="21">IF($B34="N/A","N/A",IF(C34&lt;0,"No","Yes"))</f>
        <v>N/A</v>
      </c>
      <c r="E34" s="1">
        <v>406663</v>
      </c>
      <c r="F34" s="9" t="str">
        <f t="shared" ref="F34:F38" si="22">IF($B34="N/A","N/A",IF(E34&lt;0,"No","Yes"))</f>
        <v>N/A</v>
      </c>
      <c r="G34" s="1">
        <v>409768</v>
      </c>
      <c r="H34" s="9" t="str">
        <f t="shared" ref="H34:H38" si="23">IF($B34="N/A","N/A",IF(G34&lt;0,"No","Yes"))</f>
        <v>N/A</v>
      </c>
      <c r="I34" s="12">
        <v>1.8180000000000001</v>
      </c>
      <c r="J34" s="12">
        <v>0.76349999999999996</v>
      </c>
      <c r="K34" s="1" t="s">
        <v>739</v>
      </c>
      <c r="L34" s="9" t="str">
        <f t="shared" si="20"/>
        <v>Yes</v>
      </c>
    </row>
    <row r="35" spans="1:12" x14ac:dyDescent="0.2">
      <c r="A35" s="46" t="s">
        <v>1246</v>
      </c>
      <c r="B35" s="5" t="s">
        <v>213</v>
      </c>
      <c r="C35" s="1">
        <v>213074</v>
      </c>
      <c r="D35" s="9" t="str">
        <f t="shared" si="21"/>
        <v>N/A</v>
      </c>
      <c r="E35" s="1">
        <v>266796</v>
      </c>
      <c r="F35" s="9" t="str">
        <f t="shared" si="22"/>
        <v>N/A</v>
      </c>
      <c r="G35" s="1">
        <v>283067</v>
      </c>
      <c r="H35" s="9" t="str">
        <f t="shared" si="23"/>
        <v>N/A</v>
      </c>
      <c r="I35" s="12">
        <v>25.21</v>
      </c>
      <c r="J35" s="12">
        <v>6.0990000000000002</v>
      </c>
      <c r="K35" s="1" t="s">
        <v>739</v>
      </c>
      <c r="L35" s="9" t="str">
        <f t="shared" si="20"/>
        <v>Yes</v>
      </c>
    </row>
    <row r="36" spans="1:12" x14ac:dyDescent="0.2">
      <c r="A36" s="46" t="s">
        <v>1247</v>
      </c>
      <c r="B36" s="5" t="s">
        <v>213</v>
      </c>
      <c r="C36" s="1">
        <v>158469</v>
      </c>
      <c r="D36" s="9" t="str">
        <f t="shared" si="21"/>
        <v>N/A</v>
      </c>
      <c r="E36" s="1">
        <v>171142</v>
      </c>
      <c r="F36" s="9" t="str">
        <f t="shared" si="22"/>
        <v>N/A</v>
      </c>
      <c r="G36" s="1">
        <v>176251</v>
      </c>
      <c r="H36" s="9" t="str">
        <f t="shared" si="23"/>
        <v>N/A</v>
      </c>
      <c r="I36" s="12">
        <v>7.9969999999999999</v>
      </c>
      <c r="J36" s="12">
        <v>2.9849999999999999</v>
      </c>
      <c r="K36" s="1" t="s">
        <v>739</v>
      </c>
      <c r="L36" s="9" t="str">
        <f t="shared" si="20"/>
        <v>Yes</v>
      </c>
    </row>
    <row r="37" spans="1:12" x14ac:dyDescent="0.2">
      <c r="A37" s="46" t="s">
        <v>1248</v>
      </c>
      <c r="B37" s="5" t="s">
        <v>213</v>
      </c>
      <c r="C37" s="1">
        <v>24228</v>
      </c>
      <c r="D37" s="9" t="str">
        <f t="shared" si="21"/>
        <v>N/A</v>
      </c>
      <c r="E37" s="1">
        <v>12920</v>
      </c>
      <c r="F37" s="9" t="str">
        <f t="shared" si="22"/>
        <v>N/A</v>
      </c>
      <c r="G37" s="1">
        <v>14564</v>
      </c>
      <c r="H37" s="9" t="str">
        <f t="shared" si="23"/>
        <v>N/A</v>
      </c>
      <c r="I37" s="12">
        <v>-46.7</v>
      </c>
      <c r="J37" s="12">
        <v>12.72</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1205415</v>
      </c>
      <c r="D39" s="1" t="str">
        <f t="shared" si="17"/>
        <v>N/A</v>
      </c>
      <c r="E39" s="1">
        <v>1267991</v>
      </c>
      <c r="F39" s="1" t="str">
        <f t="shared" si="18"/>
        <v>N/A</v>
      </c>
      <c r="G39" s="1">
        <v>1287822</v>
      </c>
      <c r="H39" s="11" t="str">
        <f t="shared" si="19"/>
        <v>N/A</v>
      </c>
      <c r="I39" s="12">
        <v>5.1909999999999998</v>
      </c>
      <c r="J39" s="12">
        <v>1.5640000000000001</v>
      </c>
      <c r="K39" s="48" t="s">
        <v>739</v>
      </c>
      <c r="L39" s="9" t="str">
        <f t="shared" si="20"/>
        <v>Yes</v>
      </c>
    </row>
    <row r="40" spans="1:12" x14ac:dyDescent="0.2">
      <c r="A40" s="46" t="s">
        <v>1250</v>
      </c>
      <c r="B40" s="5" t="s">
        <v>213</v>
      </c>
      <c r="C40" s="1">
        <v>944738</v>
      </c>
      <c r="D40" s="9" t="str">
        <f t="shared" ref="D40:D45" si="24">IF($B40="N/A","N/A",IF(C40&lt;0,"No","Yes"))</f>
        <v>N/A</v>
      </c>
      <c r="E40" s="1">
        <v>973002</v>
      </c>
      <c r="F40" s="9" t="str">
        <f t="shared" ref="F40:F45" si="25">IF($B40="N/A","N/A",IF(E40&lt;0,"No","Yes"))</f>
        <v>N/A</v>
      </c>
      <c r="G40" s="1">
        <v>974700</v>
      </c>
      <c r="H40" s="9" t="str">
        <f t="shared" ref="H40:H45" si="26">IF($B40="N/A","N/A",IF(G40&lt;0,"No","Yes"))</f>
        <v>N/A</v>
      </c>
      <c r="I40" s="12">
        <v>2.992</v>
      </c>
      <c r="J40" s="12">
        <v>0.17449999999999999</v>
      </c>
      <c r="K40" s="1" t="s">
        <v>739</v>
      </c>
      <c r="L40" s="9" t="str">
        <f t="shared" si="20"/>
        <v>Yes</v>
      </c>
    </row>
    <row r="41" spans="1:12" x14ac:dyDescent="0.2">
      <c r="A41" s="46" t="s">
        <v>1251</v>
      </c>
      <c r="B41" s="5" t="s">
        <v>213</v>
      </c>
      <c r="C41" s="1">
        <v>84411</v>
      </c>
      <c r="D41" s="9" t="str">
        <f t="shared" si="24"/>
        <v>N/A</v>
      </c>
      <c r="E41" s="1">
        <v>140521</v>
      </c>
      <c r="F41" s="9" t="str">
        <f t="shared" si="25"/>
        <v>N/A</v>
      </c>
      <c r="G41" s="1">
        <v>161095</v>
      </c>
      <c r="H41" s="9" t="str">
        <f t="shared" si="26"/>
        <v>N/A</v>
      </c>
      <c r="I41" s="12">
        <v>66.47</v>
      </c>
      <c r="J41" s="12">
        <v>14.64</v>
      </c>
      <c r="K41" s="1" t="s">
        <v>739</v>
      </c>
      <c r="L41" s="9" t="str">
        <f t="shared" si="20"/>
        <v>Yes</v>
      </c>
    </row>
    <row r="42" spans="1:12" x14ac:dyDescent="0.2">
      <c r="A42" s="46" t="s">
        <v>1252</v>
      </c>
      <c r="B42" s="5" t="s">
        <v>213</v>
      </c>
      <c r="C42" s="1">
        <v>106936</v>
      </c>
      <c r="D42" s="9" t="str">
        <f t="shared" si="24"/>
        <v>N/A</v>
      </c>
      <c r="E42" s="1">
        <v>114250</v>
      </c>
      <c r="F42" s="9" t="str">
        <f t="shared" si="25"/>
        <v>N/A</v>
      </c>
      <c r="G42" s="1">
        <v>114833</v>
      </c>
      <c r="H42" s="9" t="str">
        <f t="shared" si="26"/>
        <v>N/A</v>
      </c>
      <c r="I42" s="12">
        <v>6.84</v>
      </c>
      <c r="J42" s="12">
        <v>0.51029999999999998</v>
      </c>
      <c r="K42" s="1" t="s">
        <v>739</v>
      </c>
      <c r="L42" s="9" t="str">
        <f t="shared" si="20"/>
        <v>Yes</v>
      </c>
    </row>
    <row r="43" spans="1:12" x14ac:dyDescent="0.2">
      <c r="A43" s="46" t="s">
        <v>1253</v>
      </c>
      <c r="B43" s="5" t="s">
        <v>213</v>
      </c>
      <c r="C43" s="1">
        <v>9645</v>
      </c>
      <c r="D43" s="9" t="str">
        <f t="shared" si="24"/>
        <v>N/A</v>
      </c>
      <c r="E43" s="1">
        <v>11275</v>
      </c>
      <c r="F43" s="9" t="str">
        <f t="shared" si="25"/>
        <v>N/A</v>
      </c>
      <c r="G43" s="1">
        <v>12286</v>
      </c>
      <c r="H43" s="9" t="str">
        <f t="shared" si="26"/>
        <v>N/A</v>
      </c>
      <c r="I43" s="12">
        <v>16.899999999999999</v>
      </c>
      <c r="J43" s="12">
        <v>8.9670000000000005</v>
      </c>
      <c r="K43" s="1" t="s">
        <v>739</v>
      </c>
      <c r="L43" s="9" t="str">
        <f t="shared" si="20"/>
        <v>Yes</v>
      </c>
    </row>
    <row r="44" spans="1:12" x14ac:dyDescent="0.2">
      <c r="A44" s="46" t="s">
        <v>1254</v>
      </c>
      <c r="B44" s="5" t="s">
        <v>213</v>
      </c>
      <c r="C44" s="1">
        <v>59685</v>
      </c>
      <c r="D44" s="9" t="str">
        <f t="shared" si="24"/>
        <v>N/A</v>
      </c>
      <c r="E44" s="1">
        <v>28943</v>
      </c>
      <c r="F44" s="9" t="str">
        <f t="shared" si="25"/>
        <v>N/A</v>
      </c>
      <c r="G44" s="1">
        <v>24908</v>
      </c>
      <c r="H44" s="9" t="str">
        <f t="shared" si="26"/>
        <v>N/A</v>
      </c>
      <c r="I44" s="12">
        <v>-51.5</v>
      </c>
      <c r="J44" s="12">
        <v>-13.9</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4200241</v>
      </c>
      <c r="D46" s="1" t="str">
        <f t="shared" si="17"/>
        <v>N/A</v>
      </c>
      <c r="E46" s="1">
        <v>4380451</v>
      </c>
      <c r="F46" s="1" t="str">
        <f t="shared" si="18"/>
        <v>N/A</v>
      </c>
      <c r="G46" s="1">
        <v>4408190</v>
      </c>
      <c r="H46" s="11" t="str">
        <f t="shared" si="19"/>
        <v>N/A</v>
      </c>
      <c r="I46" s="12">
        <v>4.29</v>
      </c>
      <c r="J46" s="12">
        <v>0.63319999999999999</v>
      </c>
      <c r="K46" s="48" t="s">
        <v>739</v>
      </c>
      <c r="L46" s="9" t="str">
        <f t="shared" si="20"/>
        <v>Yes</v>
      </c>
    </row>
    <row r="47" spans="1:12" x14ac:dyDescent="0.2">
      <c r="A47" s="46" t="s">
        <v>1256</v>
      </c>
      <c r="B47" s="5" t="s">
        <v>213</v>
      </c>
      <c r="C47" s="1">
        <v>2665652</v>
      </c>
      <c r="D47" s="9" t="str">
        <f t="shared" ref="D47:D53" si="27">IF($B47="N/A","N/A",IF(C47&lt;0,"No","Yes"))</f>
        <v>N/A</v>
      </c>
      <c r="E47" s="1">
        <v>2731214</v>
      </c>
      <c r="F47" s="9" t="str">
        <f t="shared" ref="F47:F53" si="28">IF($B47="N/A","N/A",IF(E47&lt;0,"No","Yes"))</f>
        <v>N/A</v>
      </c>
      <c r="G47" s="1">
        <v>2746234</v>
      </c>
      <c r="H47" s="9" t="str">
        <f t="shared" ref="H47:H53" si="29">IF($B47="N/A","N/A",IF(G47&lt;0,"No","Yes"))</f>
        <v>N/A</v>
      </c>
      <c r="I47" s="12">
        <v>2.46</v>
      </c>
      <c r="J47" s="12">
        <v>0.54990000000000006</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361154</v>
      </c>
      <c r="D49" s="9" t="str">
        <f t="shared" si="27"/>
        <v>N/A</v>
      </c>
      <c r="E49" s="1">
        <v>380651</v>
      </c>
      <c r="F49" s="9" t="str">
        <f t="shared" si="28"/>
        <v>N/A</v>
      </c>
      <c r="G49" s="1">
        <v>366603</v>
      </c>
      <c r="H49" s="9" t="str">
        <f t="shared" si="29"/>
        <v>N/A</v>
      </c>
      <c r="I49" s="12">
        <v>5.399</v>
      </c>
      <c r="J49" s="12">
        <v>-3.69</v>
      </c>
      <c r="K49" s="1" t="s">
        <v>739</v>
      </c>
      <c r="L49" s="9" t="str">
        <f t="shared" si="20"/>
        <v>Yes</v>
      </c>
    </row>
    <row r="50" spans="1:12" x14ac:dyDescent="0.2">
      <c r="A50" s="46" t="s">
        <v>1259</v>
      </c>
      <c r="B50" s="5" t="s">
        <v>213</v>
      </c>
      <c r="C50" s="1">
        <v>375678</v>
      </c>
      <c r="D50" s="9" t="str">
        <f t="shared" si="27"/>
        <v>N/A</v>
      </c>
      <c r="E50" s="1">
        <v>466280</v>
      </c>
      <c r="F50" s="9" t="str">
        <f t="shared" si="28"/>
        <v>N/A</v>
      </c>
      <c r="G50" s="1">
        <v>519534</v>
      </c>
      <c r="H50" s="9" t="str">
        <f t="shared" si="29"/>
        <v>N/A</v>
      </c>
      <c r="I50" s="12">
        <v>24.12</v>
      </c>
      <c r="J50" s="12">
        <v>11.42</v>
      </c>
      <c r="K50" s="1" t="s">
        <v>739</v>
      </c>
      <c r="L50" s="9" t="str">
        <f t="shared" si="20"/>
        <v>Yes</v>
      </c>
    </row>
    <row r="51" spans="1:12" x14ac:dyDescent="0.2">
      <c r="A51" s="46" t="s">
        <v>1260</v>
      </c>
      <c r="B51" s="5" t="s">
        <v>213</v>
      </c>
      <c r="C51" s="1">
        <v>649258</v>
      </c>
      <c r="D51" s="9" t="str">
        <f t="shared" si="27"/>
        <v>N/A</v>
      </c>
      <c r="E51" s="1">
        <v>685564</v>
      </c>
      <c r="F51" s="9" t="str">
        <f t="shared" si="28"/>
        <v>N/A</v>
      </c>
      <c r="G51" s="1">
        <v>648644</v>
      </c>
      <c r="H51" s="9" t="str">
        <f t="shared" si="29"/>
        <v>N/A</v>
      </c>
      <c r="I51" s="12">
        <v>5.5919999999999996</v>
      </c>
      <c r="J51" s="12">
        <v>-5.39</v>
      </c>
      <c r="K51" s="1" t="s">
        <v>739</v>
      </c>
      <c r="L51" s="9" t="str">
        <f t="shared" si="20"/>
        <v>Yes</v>
      </c>
    </row>
    <row r="52" spans="1:12" x14ac:dyDescent="0.2">
      <c r="A52" s="46" t="s">
        <v>1261</v>
      </c>
      <c r="B52" s="5" t="s">
        <v>213</v>
      </c>
      <c r="C52" s="1">
        <v>148499</v>
      </c>
      <c r="D52" s="9" t="str">
        <f t="shared" si="27"/>
        <v>N/A</v>
      </c>
      <c r="E52" s="1">
        <v>116742</v>
      </c>
      <c r="F52" s="9" t="str">
        <f t="shared" si="28"/>
        <v>N/A</v>
      </c>
      <c r="G52" s="1">
        <v>127175</v>
      </c>
      <c r="H52" s="9" t="str">
        <f t="shared" si="29"/>
        <v>N/A</v>
      </c>
      <c r="I52" s="12">
        <v>-21.4</v>
      </c>
      <c r="J52" s="12">
        <v>8.9369999999999994</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1573098</v>
      </c>
      <c r="D54" s="1" t="str">
        <f t="shared" si="17"/>
        <v>N/A</v>
      </c>
      <c r="E54" s="1">
        <v>1863320</v>
      </c>
      <c r="F54" s="1" t="str">
        <f t="shared" si="18"/>
        <v>N/A</v>
      </c>
      <c r="G54" s="1">
        <v>2008508</v>
      </c>
      <c r="H54" s="11" t="str">
        <f t="shared" si="19"/>
        <v>N/A</v>
      </c>
      <c r="I54" s="12">
        <v>18.45</v>
      </c>
      <c r="J54" s="12">
        <v>7.7919999999999998</v>
      </c>
      <c r="K54" s="48" t="s">
        <v>739</v>
      </c>
      <c r="L54" s="9" t="str">
        <f t="shared" si="20"/>
        <v>Yes</v>
      </c>
    </row>
    <row r="55" spans="1:12" x14ac:dyDescent="0.2">
      <c r="A55" s="46" t="s">
        <v>1263</v>
      </c>
      <c r="B55" s="5" t="s">
        <v>213</v>
      </c>
      <c r="C55" s="1">
        <v>1311632</v>
      </c>
      <c r="D55" s="9" t="str">
        <f t="shared" ref="D55:D60" si="30">IF($B55="N/A","N/A",IF(C55&lt;0,"No","Yes"))</f>
        <v>N/A</v>
      </c>
      <c r="E55" s="1">
        <v>1311271</v>
      </c>
      <c r="F55" s="9" t="str">
        <f t="shared" ref="F55:F60" si="31">IF($B55="N/A","N/A",IF(E55&lt;0,"No","Yes"))</f>
        <v>N/A</v>
      </c>
      <c r="G55" s="1">
        <v>1317736</v>
      </c>
      <c r="H55" s="9" t="str">
        <f t="shared" ref="H55:H60" si="32">IF($B55="N/A","N/A",IF(G55&lt;0,"No","Yes"))</f>
        <v>N/A</v>
      </c>
      <c r="I55" s="12">
        <v>-2.8000000000000001E-2</v>
      </c>
      <c r="J55" s="12">
        <v>0.49299999999999999</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121991</v>
      </c>
      <c r="D57" s="9" t="str">
        <f t="shared" si="30"/>
        <v>N/A</v>
      </c>
      <c r="E57" s="1">
        <v>424440</v>
      </c>
      <c r="F57" s="9" t="str">
        <f t="shared" si="31"/>
        <v>N/A</v>
      </c>
      <c r="G57" s="1">
        <v>559162</v>
      </c>
      <c r="H57" s="9" t="str">
        <f t="shared" si="32"/>
        <v>N/A</v>
      </c>
      <c r="I57" s="12">
        <v>247.9</v>
      </c>
      <c r="J57" s="12">
        <v>31.74</v>
      </c>
      <c r="K57" s="1" t="s">
        <v>739</v>
      </c>
      <c r="L57" s="9" t="str">
        <f t="shared" si="20"/>
        <v>No</v>
      </c>
    </row>
    <row r="58" spans="1:12" x14ac:dyDescent="0.2">
      <c r="A58" s="46" t="s">
        <v>1266</v>
      </c>
      <c r="B58" s="5" t="s">
        <v>213</v>
      </c>
      <c r="C58" s="1">
        <v>9547</v>
      </c>
      <c r="D58" s="9" t="str">
        <f t="shared" si="30"/>
        <v>N/A</v>
      </c>
      <c r="E58" s="1">
        <v>7920</v>
      </c>
      <c r="F58" s="9" t="str">
        <f t="shared" si="31"/>
        <v>N/A</v>
      </c>
      <c r="G58" s="1">
        <v>14703</v>
      </c>
      <c r="H58" s="9" t="str">
        <f t="shared" si="32"/>
        <v>N/A</v>
      </c>
      <c r="I58" s="12">
        <v>-17</v>
      </c>
      <c r="J58" s="12">
        <v>85.64</v>
      </c>
      <c r="K58" s="1" t="s">
        <v>739</v>
      </c>
      <c r="L58" s="9" t="str">
        <f t="shared" si="20"/>
        <v>No</v>
      </c>
    </row>
    <row r="59" spans="1:12" x14ac:dyDescent="0.2">
      <c r="A59" s="46" t="s">
        <v>1267</v>
      </c>
      <c r="B59" s="5" t="s">
        <v>213</v>
      </c>
      <c r="C59" s="1">
        <v>129928</v>
      </c>
      <c r="D59" s="9" t="str">
        <f t="shared" si="30"/>
        <v>N/A</v>
      </c>
      <c r="E59" s="1">
        <v>119689</v>
      </c>
      <c r="F59" s="9" t="str">
        <f t="shared" si="31"/>
        <v>N/A</v>
      </c>
      <c r="G59" s="1">
        <v>116907</v>
      </c>
      <c r="H59" s="9" t="str">
        <f t="shared" si="32"/>
        <v>N/A</v>
      </c>
      <c r="I59" s="12">
        <v>-7.88</v>
      </c>
      <c r="J59" s="12">
        <v>-2.3199999999999998</v>
      </c>
      <c r="K59" s="1" t="s">
        <v>739</v>
      </c>
      <c r="L59" s="9" t="str">
        <f t="shared" si="20"/>
        <v>Yes</v>
      </c>
    </row>
    <row r="60" spans="1:12" x14ac:dyDescent="0.2">
      <c r="A60" s="46"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5" t="s">
        <v>213</v>
      </c>
      <c r="C61" s="1">
        <v>4992564</v>
      </c>
      <c r="D61" s="1" t="str">
        <f t="shared" si="17"/>
        <v>N/A</v>
      </c>
      <c r="E61" s="1">
        <v>5710604</v>
      </c>
      <c r="F61" s="1" t="str">
        <f t="shared" si="18"/>
        <v>N/A</v>
      </c>
      <c r="G61" s="1">
        <v>6005980</v>
      </c>
      <c r="H61" s="11" t="str">
        <f t="shared" si="19"/>
        <v>N/A</v>
      </c>
      <c r="I61" s="12">
        <v>14.38</v>
      </c>
      <c r="J61" s="12">
        <v>5.1719999999999997</v>
      </c>
      <c r="K61" s="45" t="s">
        <v>739</v>
      </c>
      <c r="L61" s="9" t="str">
        <f>IF(J61="Div by 0", "N/A", IF(OR(J61="N/A",K61="N/A"),"N/A", IF(J61&gt;VALUE(MID(K61,1,2)), "No", IF(J61&lt;-1*VALUE(MID(K61,1,2)), "No", "Yes"))))</f>
        <v>Yes</v>
      </c>
    </row>
    <row r="62" spans="1:12" x14ac:dyDescent="0.2">
      <c r="A62" s="3" t="s">
        <v>187</v>
      </c>
      <c r="B62" s="35" t="s">
        <v>213</v>
      </c>
      <c r="C62" s="1">
        <v>7559445</v>
      </c>
      <c r="D62" s="1" t="str">
        <f t="shared" si="17"/>
        <v>N/A</v>
      </c>
      <c r="E62" s="1">
        <v>8318417</v>
      </c>
      <c r="F62" s="1" t="str">
        <f t="shared" si="18"/>
        <v>N/A</v>
      </c>
      <c r="G62" s="1">
        <v>8579215</v>
      </c>
      <c r="H62" s="11" t="str">
        <f t="shared" si="19"/>
        <v>N/A</v>
      </c>
      <c r="I62" s="12">
        <v>10.039999999999999</v>
      </c>
      <c r="J62" s="12">
        <v>3.1349999999999998</v>
      </c>
      <c r="K62" s="45" t="s">
        <v>739</v>
      </c>
      <c r="L62" s="9" t="str">
        <f t="shared" ref="L62:L69" si="33">IF(J62="Div by 0", "N/A", IF(OR(J62="N/A",K62="N/A"),"N/A", IF(J62&gt;VALUE(MID(K62,1,2)), "No", IF(J62&lt;-1*VALUE(MID(K62,1,2)), "No", "Yes"))))</f>
        <v>Yes</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2836</v>
      </c>
      <c r="D66" s="1" t="str">
        <f t="shared" si="17"/>
        <v>N/A</v>
      </c>
      <c r="E66" s="1">
        <v>10861</v>
      </c>
      <c r="F66" s="1" t="str">
        <f t="shared" si="18"/>
        <v>N/A</v>
      </c>
      <c r="G66" s="1">
        <v>12740</v>
      </c>
      <c r="H66" s="11" t="str">
        <f t="shared" si="19"/>
        <v>N/A</v>
      </c>
      <c r="I66" s="12">
        <v>283</v>
      </c>
      <c r="J66" s="12">
        <v>17.3</v>
      </c>
      <c r="K66" s="45" t="s">
        <v>739</v>
      </c>
      <c r="L66" s="9" t="str">
        <f t="shared" si="33"/>
        <v>Yes</v>
      </c>
    </row>
    <row r="67" spans="1:12" x14ac:dyDescent="0.2">
      <c r="A67" s="3" t="s">
        <v>192</v>
      </c>
      <c r="B67" s="35" t="s">
        <v>213</v>
      </c>
      <c r="C67" s="1">
        <v>0</v>
      </c>
      <c r="D67" s="1" t="str">
        <f t="shared" si="17"/>
        <v>N/A</v>
      </c>
      <c r="E67" s="1">
        <v>0</v>
      </c>
      <c r="F67" s="1" t="str">
        <f t="shared" si="18"/>
        <v>N/A</v>
      </c>
      <c r="G67" s="1">
        <v>0</v>
      </c>
      <c r="H67" s="11" t="str">
        <f t="shared" si="19"/>
        <v>N/A</v>
      </c>
      <c r="I67" s="12" t="s">
        <v>1747</v>
      </c>
      <c r="J67" s="12" t="s">
        <v>1747</v>
      </c>
      <c r="K67" s="45" t="s">
        <v>739</v>
      </c>
      <c r="L67" s="9" t="str">
        <f t="shared" si="33"/>
        <v>N/A</v>
      </c>
    </row>
    <row r="68" spans="1:12" x14ac:dyDescent="0.2">
      <c r="A68" s="2" t="s">
        <v>193</v>
      </c>
      <c r="B68" s="48" t="s">
        <v>213</v>
      </c>
      <c r="C68" s="1">
        <v>1056</v>
      </c>
      <c r="D68" s="1" t="str">
        <f t="shared" si="17"/>
        <v>N/A</v>
      </c>
      <c r="E68" s="1">
        <v>1191</v>
      </c>
      <c r="F68" s="1" t="str">
        <f t="shared" si="18"/>
        <v>N/A</v>
      </c>
      <c r="G68" s="1">
        <v>1187</v>
      </c>
      <c r="H68" s="11" t="str">
        <f t="shared" si="19"/>
        <v>N/A</v>
      </c>
      <c r="I68" s="57">
        <v>12.78</v>
      </c>
      <c r="J68" s="57">
        <v>-0.33600000000000002</v>
      </c>
      <c r="K68" s="48" t="s">
        <v>739</v>
      </c>
      <c r="L68" s="9" t="str">
        <f t="shared" si="33"/>
        <v>Yes</v>
      </c>
    </row>
    <row r="69" spans="1:12" x14ac:dyDescent="0.2">
      <c r="A69" s="2" t="s">
        <v>194</v>
      </c>
      <c r="B69" s="48" t="s">
        <v>213</v>
      </c>
      <c r="C69" s="1">
        <v>7559446</v>
      </c>
      <c r="D69" s="1" t="str">
        <f t="shared" si="17"/>
        <v>N/A</v>
      </c>
      <c r="E69" s="1">
        <v>8318417</v>
      </c>
      <c r="F69" s="1" t="str">
        <f t="shared" si="18"/>
        <v>N/A</v>
      </c>
      <c r="G69" s="1">
        <v>8579215</v>
      </c>
      <c r="H69" s="11" t="str">
        <f t="shared" si="19"/>
        <v>N/A</v>
      </c>
      <c r="I69" s="57">
        <v>10.039999999999999</v>
      </c>
      <c r="J69" s="57">
        <v>3.1349999999999998</v>
      </c>
      <c r="K69" s="48" t="s">
        <v>739</v>
      </c>
      <c r="L69" s="9" t="str">
        <f t="shared" si="33"/>
        <v>Yes</v>
      </c>
    </row>
    <row r="70" spans="1:12" x14ac:dyDescent="0.2">
      <c r="A70" s="46" t="s">
        <v>78</v>
      </c>
      <c r="B70" s="48" t="s">
        <v>294</v>
      </c>
      <c r="C70" s="13">
        <v>21.761939218999999</v>
      </c>
      <c r="D70" s="44" t="str">
        <f>IF($B70="N/A","N/A",IF(C70&gt;=20,"No",IF(C70&lt;0,"No","Yes")))</f>
        <v>No</v>
      </c>
      <c r="E70" s="13">
        <v>25.961736437999999</v>
      </c>
      <c r="F70" s="44" t="str">
        <f>IF($B70="N/A","N/A",IF(E70&gt;=20,"No",IF(E70&lt;0,"No","Yes")))</f>
        <v>No</v>
      </c>
      <c r="G70" s="13">
        <v>29.698829790000001</v>
      </c>
      <c r="H70" s="44" t="str">
        <f>IF($B70="N/A","N/A",IF(G70&gt;=20,"No",IF(G70&lt;0,"No","Yes")))</f>
        <v>No</v>
      </c>
      <c r="I70" s="12">
        <v>19.3</v>
      </c>
      <c r="J70" s="12">
        <v>14.39</v>
      </c>
      <c r="K70" s="45" t="s">
        <v>739</v>
      </c>
      <c r="L70" s="9" t="str">
        <f t="shared" si="20"/>
        <v>Yes</v>
      </c>
    </row>
    <row r="71" spans="1:12" x14ac:dyDescent="0.2">
      <c r="A71" s="46" t="s">
        <v>79</v>
      </c>
      <c r="B71" s="35" t="s">
        <v>213</v>
      </c>
      <c r="C71" s="13">
        <v>78.230583695000007</v>
      </c>
      <c r="D71" s="44" t="str">
        <f>IF($B71="N/A","N/A",IF(C71&gt;10,"No",IF(C71&lt;-10,"No","Yes")))</f>
        <v>N/A</v>
      </c>
      <c r="E71" s="13">
        <v>74.022615528000003</v>
      </c>
      <c r="F71" s="44" t="str">
        <f>IF($B71="N/A","N/A",IF(E71&gt;10,"No",IF(E71&lt;-10,"No","Yes")))</f>
        <v>N/A</v>
      </c>
      <c r="G71" s="13">
        <v>70.256703391000002</v>
      </c>
      <c r="H71" s="44" t="str">
        <f>IF($B71="N/A","N/A",IF(G71&gt;10,"No",IF(G71&lt;-10,"No","Yes")))</f>
        <v>N/A</v>
      </c>
      <c r="I71" s="12">
        <v>-5.38</v>
      </c>
      <c r="J71" s="12">
        <v>-5.09</v>
      </c>
      <c r="K71" s="45" t="s">
        <v>739</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28.083952695000001</v>
      </c>
      <c r="D73" s="44" t="str">
        <f>IF($B73="N/A","N/A",IF(C73&gt;10,"No",IF(C73&lt;-10,"No","Yes")))</f>
        <v>N/A</v>
      </c>
      <c r="E73" s="13">
        <v>46.068533170000002</v>
      </c>
      <c r="F73" s="44" t="str">
        <f>IF($B73="N/A","N/A",IF(E73&gt;10,"No",IF(E73&lt;-10,"No","Yes")))</f>
        <v>N/A</v>
      </c>
      <c r="G73" s="13">
        <v>58.927494318999997</v>
      </c>
      <c r="H73" s="44" t="str">
        <f>IF($B73="N/A","N/A",IF(G73&gt;10,"No",IF(G73&lt;-10,"No","Yes")))</f>
        <v>N/A</v>
      </c>
      <c r="I73" s="12">
        <v>64.040000000000006</v>
      </c>
      <c r="J73" s="12">
        <v>27.91</v>
      </c>
      <c r="K73" s="45" t="s">
        <v>739</v>
      </c>
      <c r="L73" s="9" t="str">
        <f t="shared" si="20"/>
        <v>Yes</v>
      </c>
    </row>
    <row r="74" spans="1:12" x14ac:dyDescent="0.2">
      <c r="A74" s="46" t="s">
        <v>121</v>
      </c>
      <c r="B74" s="35" t="s">
        <v>213</v>
      </c>
      <c r="C74" s="13">
        <v>71.873042584000004</v>
      </c>
      <c r="D74" s="44" t="str">
        <f>IF($B74="N/A","N/A",IF(C74&gt;10,"No",IF(C74&lt;-10,"No","Yes")))</f>
        <v>N/A</v>
      </c>
      <c r="E74" s="13">
        <v>53.923475140999997</v>
      </c>
      <c r="F74" s="44" t="str">
        <f>IF($B74="N/A","N/A",IF(E74&gt;10,"No",IF(E74&lt;-10,"No","Yes")))</f>
        <v>N/A</v>
      </c>
      <c r="G74" s="13">
        <v>41.071679404999998</v>
      </c>
      <c r="H74" s="44" t="str">
        <f>IF($B74="N/A","N/A",IF(G74&gt;10,"No",IF(G74&lt;-10,"No","Yes")))</f>
        <v>N/A</v>
      </c>
      <c r="I74" s="12">
        <v>-25</v>
      </c>
      <c r="J74" s="12">
        <v>-23.8</v>
      </c>
      <c r="K74" s="45" t="s">
        <v>739</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v>82.795036252000003</v>
      </c>
      <c r="D76" s="44" t="str">
        <f t="shared" ref="D76:D98" si="34">IF($B76="N/A","N/A",IF(C76&gt;10,"No",IF(C76&lt;-10,"No","Yes")))</f>
        <v>N/A</v>
      </c>
      <c r="E76" s="13">
        <v>83.944148102</v>
      </c>
      <c r="F76" s="44" t="str">
        <f t="shared" ref="F76:F98" si="35">IF($B76="N/A","N/A",IF(E76&gt;10,"No",IF(E76&lt;-10,"No","Yes")))</f>
        <v>N/A</v>
      </c>
      <c r="G76" s="13">
        <v>78.900642003000002</v>
      </c>
      <c r="H76" s="44" t="str">
        <f t="shared" ref="H76:H98" si="36">IF($B76="N/A","N/A",IF(G76&gt;10,"No",IF(G76&lt;-10,"No","Yes")))</f>
        <v>N/A</v>
      </c>
      <c r="I76" s="12">
        <v>1.3879999999999999</v>
      </c>
      <c r="J76" s="12">
        <v>-6.01</v>
      </c>
      <c r="K76" s="45" t="s">
        <v>739</v>
      </c>
      <c r="L76" s="9" t="str">
        <f>IF(J76="Div by 0", "N/A", IF(OR(J76="N/A",K76="N/A"),"N/A", IF(J76&gt;VALUE(MID(K76,1,2)), "No", IF(J76&lt;-1*VALUE(MID(K76,1,2)), "No", "Yes"))))</f>
        <v>Yes</v>
      </c>
    </row>
    <row r="77" spans="1:12" x14ac:dyDescent="0.2">
      <c r="A77" s="46" t="s">
        <v>196</v>
      </c>
      <c r="B77" s="35" t="s">
        <v>213</v>
      </c>
      <c r="C77" s="13">
        <v>8.0122699386999994</v>
      </c>
      <c r="D77" s="44" t="str">
        <f t="shared" si="34"/>
        <v>N/A</v>
      </c>
      <c r="E77" s="13">
        <v>14.849508822000001</v>
      </c>
      <c r="F77" s="44" t="str">
        <f t="shared" si="35"/>
        <v>N/A</v>
      </c>
      <c r="G77" s="13">
        <v>21.095649379000001</v>
      </c>
      <c r="H77" s="44" t="str">
        <f t="shared" si="36"/>
        <v>N/A</v>
      </c>
      <c r="I77" s="12">
        <v>85.33</v>
      </c>
      <c r="J77" s="12">
        <v>42.06</v>
      </c>
      <c r="K77" s="45" t="s">
        <v>739</v>
      </c>
      <c r="L77" s="9" t="str">
        <f t="shared" ref="L77:L81" si="37">IF(J77="Div by 0", "N/A", IF(OR(J77="N/A",K77="N/A"),"N/A", IF(J77&gt;VALUE(MID(K77,1,2)), "No", IF(J77&lt;-1*VALUE(MID(K77,1,2)), "No", "Yes"))))</f>
        <v>No</v>
      </c>
    </row>
    <row r="78" spans="1:12" x14ac:dyDescent="0.2">
      <c r="A78" s="46" t="s">
        <v>197</v>
      </c>
      <c r="B78" s="35" t="s">
        <v>213</v>
      </c>
      <c r="C78" s="13">
        <v>0</v>
      </c>
      <c r="D78" s="44" t="str">
        <f t="shared" si="34"/>
        <v>N/A</v>
      </c>
      <c r="E78" s="13">
        <v>0</v>
      </c>
      <c r="F78" s="44" t="str">
        <f t="shared" si="35"/>
        <v>N/A</v>
      </c>
      <c r="G78" s="13">
        <v>0</v>
      </c>
      <c r="H78" s="44" t="str">
        <f t="shared" si="36"/>
        <v>N/A</v>
      </c>
      <c r="I78" s="12" t="s">
        <v>1747</v>
      </c>
      <c r="J78" s="12" t="s">
        <v>1747</v>
      </c>
      <c r="K78" s="45" t="s">
        <v>739</v>
      </c>
      <c r="L78" s="9" t="str">
        <f t="shared" si="37"/>
        <v>N/A</v>
      </c>
    </row>
    <row r="79" spans="1:12" x14ac:dyDescent="0.2">
      <c r="A79" s="46" t="s">
        <v>198</v>
      </c>
      <c r="B79" s="35" t="s">
        <v>213</v>
      </c>
      <c r="C79" s="13">
        <v>77.633251834000006</v>
      </c>
      <c r="D79" s="44" t="str">
        <f t="shared" si="34"/>
        <v>N/A</v>
      </c>
      <c r="E79" s="13">
        <v>83.684901531999998</v>
      </c>
      <c r="F79" s="44" t="str">
        <f t="shared" si="35"/>
        <v>N/A</v>
      </c>
      <c r="G79" s="13">
        <v>82.085191449999996</v>
      </c>
      <c r="H79" s="44" t="str">
        <f t="shared" si="36"/>
        <v>N/A</v>
      </c>
      <c r="I79" s="12">
        <v>7.7949999999999999</v>
      </c>
      <c r="J79" s="12">
        <v>-1.91</v>
      </c>
      <c r="K79" s="45" t="s">
        <v>739</v>
      </c>
      <c r="L79" s="9" t="str">
        <f t="shared" si="37"/>
        <v>Yes</v>
      </c>
    </row>
    <row r="80" spans="1:12" x14ac:dyDescent="0.2">
      <c r="A80" s="46" t="s">
        <v>199</v>
      </c>
      <c r="B80" s="35" t="s">
        <v>213</v>
      </c>
      <c r="C80" s="13">
        <v>10.454767726</v>
      </c>
      <c r="D80" s="44" t="str">
        <f t="shared" si="34"/>
        <v>N/A</v>
      </c>
      <c r="E80" s="13">
        <v>8.9015317287000002</v>
      </c>
      <c r="F80" s="44" t="str">
        <f t="shared" si="35"/>
        <v>N/A</v>
      </c>
      <c r="G80" s="13">
        <v>17.745655850999999</v>
      </c>
      <c r="H80" s="44" t="str">
        <f t="shared" si="36"/>
        <v>N/A</v>
      </c>
      <c r="I80" s="12">
        <v>-14.9</v>
      </c>
      <c r="J80" s="12">
        <v>99.36</v>
      </c>
      <c r="K80" s="45" t="s">
        <v>739</v>
      </c>
      <c r="L80" s="9" t="str">
        <f t="shared" si="37"/>
        <v>No</v>
      </c>
    </row>
    <row r="81" spans="1:12" x14ac:dyDescent="0.2">
      <c r="A81" s="46" t="s">
        <v>200</v>
      </c>
      <c r="B81" s="48" t="s">
        <v>213</v>
      </c>
      <c r="C81" s="13">
        <v>0</v>
      </c>
      <c r="D81" s="44" t="str">
        <f t="shared" si="34"/>
        <v>N/A</v>
      </c>
      <c r="E81" s="13">
        <v>0</v>
      </c>
      <c r="F81" s="44" t="str">
        <f t="shared" si="35"/>
        <v>N/A</v>
      </c>
      <c r="G81" s="13">
        <v>0</v>
      </c>
      <c r="H81" s="44" t="str">
        <f t="shared" si="36"/>
        <v>N/A</v>
      </c>
      <c r="I81" s="12" t="s">
        <v>1747</v>
      </c>
      <c r="J81" s="12" t="s">
        <v>1747</v>
      </c>
      <c r="K81" s="48" t="s">
        <v>739</v>
      </c>
      <c r="L81" s="9" t="str">
        <f t="shared" si="37"/>
        <v>N/A</v>
      </c>
    </row>
    <row r="82" spans="1:12" x14ac:dyDescent="0.2">
      <c r="A82" s="46" t="s">
        <v>73</v>
      </c>
      <c r="B82" s="35" t="s">
        <v>213</v>
      </c>
      <c r="C82" s="36">
        <v>6536365</v>
      </c>
      <c r="D82" s="44" t="str">
        <f t="shared" si="34"/>
        <v>N/A</v>
      </c>
      <c r="E82" s="36">
        <v>6630969</v>
      </c>
      <c r="F82" s="44" t="str">
        <f t="shared" si="35"/>
        <v>N/A</v>
      </c>
      <c r="G82" s="36">
        <v>7023990</v>
      </c>
      <c r="H82" s="44" t="str">
        <f t="shared" si="36"/>
        <v>N/A</v>
      </c>
      <c r="I82" s="12">
        <v>1.4470000000000001</v>
      </c>
      <c r="J82" s="12">
        <v>5.9269999999999996</v>
      </c>
      <c r="K82" s="45" t="s">
        <v>739</v>
      </c>
      <c r="L82" s="9" t="str">
        <f t="shared" si="20"/>
        <v>Yes</v>
      </c>
    </row>
    <row r="83" spans="1:12" x14ac:dyDescent="0.2">
      <c r="A83" s="46" t="s">
        <v>1269</v>
      </c>
      <c r="B83" s="35" t="s">
        <v>213</v>
      </c>
      <c r="C83" s="8">
        <v>3.5162663040000002</v>
      </c>
      <c r="D83" s="44" t="str">
        <f t="shared" si="34"/>
        <v>N/A</v>
      </c>
      <c r="E83" s="8">
        <v>3.9370113177000001</v>
      </c>
      <c r="F83" s="44" t="str">
        <f t="shared" si="35"/>
        <v>N/A</v>
      </c>
      <c r="G83" s="8">
        <v>3.2460182999999999E-3</v>
      </c>
      <c r="H83" s="44" t="str">
        <f t="shared" si="36"/>
        <v>N/A</v>
      </c>
      <c r="I83" s="12">
        <v>11.97</v>
      </c>
      <c r="J83" s="12">
        <v>-99.9</v>
      </c>
      <c r="K83" s="45" t="s">
        <v>739</v>
      </c>
      <c r="L83" s="9" t="str">
        <f t="shared" si="20"/>
        <v>No</v>
      </c>
    </row>
    <row r="84" spans="1:12" x14ac:dyDescent="0.2">
      <c r="A84" s="46" t="s">
        <v>1270</v>
      </c>
      <c r="B84" s="35" t="s">
        <v>213</v>
      </c>
      <c r="C84" s="8">
        <v>38.720420294999997</v>
      </c>
      <c r="D84" s="44" t="str">
        <f t="shared" si="34"/>
        <v>N/A</v>
      </c>
      <c r="E84" s="8">
        <v>32.909880893999997</v>
      </c>
      <c r="F84" s="44" t="str">
        <f t="shared" si="35"/>
        <v>N/A</v>
      </c>
      <c r="G84" s="8">
        <v>30.045871364</v>
      </c>
      <c r="H84" s="44" t="str">
        <f t="shared" si="36"/>
        <v>N/A</v>
      </c>
      <c r="I84" s="12">
        <v>-15</v>
      </c>
      <c r="J84" s="12">
        <v>-8.6999999999999993</v>
      </c>
      <c r="K84" s="45" t="s">
        <v>739</v>
      </c>
      <c r="L84" s="9" t="str">
        <f t="shared" si="20"/>
        <v>Yes</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0</v>
      </c>
      <c r="D86" s="44" t="str">
        <f t="shared" si="34"/>
        <v>N/A</v>
      </c>
      <c r="E86" s="8">
        <v>0</v>
      </c>
      <c r="F86" s="44" t="str">
        <f t="shared" si="35"/>
        <v>N/A</v>
      </c>
      <c r="G86" s="8">
        <v>0</v>
      </c>
      <c r="H86" s="44" t="str">
        <f t="shared" si="36"/>
        <v>N/A</v>
      </c>
      <c r="I86" s="12" t="s">
        <v>1747</v>
      </c>
      <c r="J86" s="12" t="s">
        <v>1747</v>
      </c>
      <c r="K86" s="45" t="s">
        <v>739</v>
      </c>
      <c r="L86" s="9" t="str">
        <f t="shared" si="20"/>
        <v>N/A</v>
      </c>
    </row>
    <row r="87" spans="1:12" x14ac:dyDescent="0.2">
      <c r="A87" s="46" t="s">
        <v>1273</v>
      </c>
      <c r="B87" s="35" t="s">
        <v>213</v>
      </c>
      <c r="C87" s="8">
        <v>3.5539631000000002E-2</v>
      </c>
      <c r="D87" s="44" t="str">
        <f t="shared" si="34"/>
        <v>N/A</v>
      </c>
      <c r="E87" s="8">
        <v>3.75963151E-2</v>
      </c>
      <c r="F87" s="44" t="str">
        <f t="shared" si="35"/>
        <v>N/A</v>
      </c>
      <c r="G87" s="8">
        <v>0.14736638290000001</v>
      </c>
      <c r="H87" s="44" t="str">
        <f t="shared" si="36"/>
        <v>N/A</v>
      </c>
      <c r="I87" s="12">
        <v>5.7869999999999999</v>
      </c>
      <c r="J87" s="12">
        <v>292</v>
      </c>
      <c r="K87" s="45" t="s">
        <v>739</v>
      </c>
      <c r="L87" s="9" t="str">
        <f t="shared" si="20"/>
        <v>No</v>
      </c>
    </row>
    <row r="88" spans="1:12" x14ac:dyDescent="0.2">
      <c r="A88" s="46" t="s">
        <v>1274</v>
      </c>
      <c r="B88" s="35" t="s">
        <v>213</v>
      </c>
      <c r="C88" s="8">
        <v>54.973521216000002</v>
      </c>
      <c r="D88" s="44" t="str">
        <f t="shared" si="34"/>
        <v>N/A</v>
      </c>
      <c r="E88" s="8">
        <v>60.829375013000003</v>
      </c>
      <c r="F88" s="44" t="str">
        <f t="shared" si="35"/>
        <v>N/A</v>
      </c>
      <c r="G88" s="8">
        <v>68.993577724000005</v>
      </c>
      <c r="H88" s="44" t="str">
        <f t="shared" si="36"/>
        <v>N/A</v>
      </c>
      <c r="I88" s="12">
        <v>10.65</v>
      </c>
      <c r="J88" s="12">
        <v>13.42</v>
      </c>
      <c r="K88" s="45" t="s">
        <v>739</v>
      </c>
      <c r="L88" s="9" t="str">
        <f t="shared" si="20"/>
        <v>Yes</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1.33713463E-2</v>
      </c>
      <c r="D97" s="44" t="str">
        <f t="shared" si="34"/>
        <v>N/A</v>
      </c>
      <c r="E97" s="8">
        <v>1.3844130499999999E-2</v>
      </c>
      <c r="F97" s="44" t="str">
        <f t="shared" si="35"/>
        <v>N/A</v>
      </c>
      <c r="G97" s="8">
        <v>1.45358977E-2</v>
      </c>
      <c r="H97" s="44" t="str">
        <f t="shared" si="36"/>
        <v>N/A</v>
      </c>
      <c r="I97" s="12">
        <v>3.536</v>
      </c>
      <c r="J97" s="12">
        <v>4.9969999999999999</v>
      </c>
      <c r="K97" s="45" t="s">
        <v>739</v>
      </c>
      <c r="L97" s="9" t="str">
        <f t="shared" si="20"/>
        <v>Yes</v>
      </c>
    </row>
    <row r="98" spans="1:12" x14ac:dyDescent="0.2">
      <c r="A98" s="46" t="s">
        <v>1284</v>
      </c>
      <c r="B98" s="35" t="s">
        <v>213</v>
      </c>
      <c r="C98" s="8">
        <v>2.7408812083999998</v>
      </c>
      <c r="D98" s="44" t="str">
        <f t="shared" si="34"/>
        <v>N/A</v>
      </c>
      <c r="E98" s="8">
        <v>2.2722923301</v>
      </c>
      <c r="F98" s="44" t="str">
        <f t="shared" si="35"/>
        <v>N/A</v>
      </c>
      <c r="G98" s="8">
        <v>0.79540261300000004</v>
      </c>
      <c r="H98" s="44" t="str">
        <f t="shared" si="36"/>
        <v>N/A</v>
      </c>
      <c r="I98" s="12">
        <v>-17.100000000000001</v>
      </c>
      <c r="J98" s="12">
        <v>-65</v>
      </c>
      <c r="K98" s="45" t="s">
        <v>739</v>
      </c>
      <c r="L98" s="9" t="str">
        <f t="shared" si="20"/>
        <v>No</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7403645379</v>
      </c>
      <c r="D100" s="44" t="str">
        <f>IF($B100="N/A","N/A",IF(C100&gt;10,"No",IF(C100&lt;-10,"No","Yes")))</f>
        <v>N/A</v>
      </c>
      <c r="E100" s="47">
        <v>7023327823</v>
      </c>
      <c r="F100" s="44" t="str">
        <f>IF($B100="N/A","N/A",IF(E100&gt;10,"No",IF(E100&lt;-10,"No","Yes")))</f>
        <v>N/A</v>
      </c>
      <c r="G100" s="47">
        <v>12152365666</v>
      </c>
      <c r="H100" s="44" t="str">
        <f>IF($B100="N/A","N/A",IF(G100&gt;10,"No",IF(G100&lt;-10,"No","Yes")))</f>
        <v>N/A</v>
      </c>
      <c r="I100" s="12">
        <v>-5.14</v>
      </c>
      <c r="J100" s="12">
        <v>73.03</v>
      </c>
      <c r="K100" s="45" t="s">
        <v>739</v>
      </c>
      <c r="L100" s="9" t="str">
        <f t="shared" ref="L100:L111" si="38">IF(J100="Div by 0", "N/A", IF(K100="N/A","N/A", IF(J100&gt;VALUE(MID(K100,1,2)), "No", IF(J100&lt;-1*VALUE(MID(K100,1,2)), "No", "Yes"))))</f>
        <v>No</v>
      </c>
    </row>
    <row r="101" spans="1:12" x14ac:dyDescent="0.2">
      <c r="A101" s="46" t="s">
        <v>455</v>
      </c>
      <c r="B101" s="35" t="s">
        <v>213</v>
      </c>
      <c r="C101" s="47">
        <v>6849466949</v>
      </c>
      <c r="D101" s="44" t="str">
        <f>IF($B101="N/A","N/A",IF(C101&gt;10,"No",IF(C101&lt;-10,"No","Yes")))</f>
        <v>N/A</v>
      </c>
      <c r="E101" s="47">
        <v>6849688989</v>
      </c>
      <c r="F101" s="44" t="str">
        <f>IF($B101="N/A","N/A",IF(E101&gt;10,"No",IF(E101&lt;-10,"No","Yes")))</f>
        <v>N/A</v>
      </c>
      <c r="G101" s="47">
        <v>12092966694</v>
      </c>
      <c r="H101" s="44" t="str">
        <f>IF($B101="N/A","N/A",IF(G101&gt;10,"No",IF(G101&lt;-10,"No","Yes")))</f>
        <v>N/A</v>
      </c>
      <c r="I101" s="12">
        <v>3.2000000000000002E-3</v>
      </c>
      <c r="J101" s="12">
        <v>76.55</v>
      </c>
      <c r="K101" s="45" t="s">
        <v>739</v>
      </c>
      <c r="L101" s="9" t="str">
        <f t="shared" si="38"/>
        <v>No</v>
      </c>
    </row>
    <row r="102" spans="1:12" x14ac:dyDescent="0.2">
      <c r="A102" s="46" t="s">
        <v>456</v>
      </c>
      <c r="B102" s="35" t="s">
        <v>213</v>
      </c>
      <c r="C102" s="47">
        <v>554178430</v>
      </c>
      <c r="D102" s="44" t="str">
        <f>IF($B102="N/A","N/A",IF(C102&gt;10,"No",IF(C102&lt;-10,"No","Yes")))</f>
        <v>N/A</v>
      </c>
      <c r="E102" s="47">
        <v>173638834</v>
      </c>
      <c r="F102" s="44" t="str">
        <f>IF($B102="N/A","N/A",IF(E102&gt;10,"No",IF(E102&lt;-10,"No","Yes")))</f>
        <v>N/A</v>
      </c>
      <c r="G102" s="47">
        <v>59398972</v>
      </c>
      <c r="H102" s="44" t="str">
        <f>IF($B102="N/A","N/A",IF(G102&gt;10,"No",IF(G102&lt;-10,"No","Yes")))</f>
        <v>N/A</v>
      </c>
      <c r="I102" s="12">
        <v>-68.7</v>
      </c>
      <c r="J102" s="12">
        <v>-65.8</v>
      </c>
      <c r="K102" s="45" t="s">
        <v>739</v>
      </c>
      <c r="L102" s="9" t="str">
        <f t="shared" si="38"/>
        <v>No</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1747</v>
      </c>
      <c r="J103" s="12" t="s">
        <v>1747</v>
      </c>
      <c r="K103" s="45" t="s">
        <v>739</v>
      </c>
      <c r="L103" s="9" t="str">
        <f t="shared" si="38"/>
        <v>N/A</v>
      </c>
    </row>
    <row r="104" spans="1:12" x14ac:dyDescent="0.2">
      <c r="A104" s="46" t="s">
        <v>108</v>
      </c>
      <c r="B104" s="61" t="s">
        <v>295</v>
      </c>
      <c r="C104" s="8">
        <v>1.2687283068999999</v>
      </c>
      <c r="D104" s="44" t="str">
        <f>IF($B104="N/A","N/A",IF(C104&gt;2,"No",IF(C104&lt;0.9,"No","Yes")))</f>
        <v>Yes</v>
      </c>
      <c r="E104" s="8">
        <v>0.81998512540000001</v>
      </c>
      <c r="F104" s="44" t="str">
        <f>IF($B104="N/A","N/A",IF(E104&gt;2,"No",IF(E104&lt;0.9,"No","Yes")))</f>
        <v>No</v>
      </c>
      <c r="G104" s="8">
        <v>2.0956783832000001</v>
      </c>
      <c r="H104" s="44" t="str">
        <f>IF($B104="N/A","N/A",IF(G104&gt;2,"No",IF(G104&lt;0.9,"No","Yes")))</f>
        <v>No</v>
      </c>
      <c r="I104" s="12">
        <v>-35.4</v>
      </c>
      <c r="J104" s="12">
        <v>155.6</v>
      </c>
      <c r="K104" s="45" t="s">
        <v>739</v>
      </c>
      <c r="L104" s="9" t="str">
        <f t="shared" si="38"/>
        <v>No</v>
      </c>
    </row>
    <row r="105" spans="1:12" x14ac:dyDescent="0.2">
      <c r="A105" s="46" t="s">
        <v>458</v>
      </c>
      <c r="B105" s="61" t="s">
        <v>295</v>
      </c>
      <c r="C105" s="8">
        <v>0.93997417029999997</v>
      </c>
      <c r="D105" s="44" t="str">
        <f>IF($B105="N/A","N/A",IF(C105&gt;2,"No",IF(C105&lt;0.9,"No","Yes")))</f>
        <v>Yes</v>
      </c>
      <c r="E105" s="8">
        <v>1.1130933336</v>
      </c>
      <c r="F105" s="44" t="str">
        <f>IF($B105="N/A","N/A",IF(E105&gt;2,"No",IF(E105&lt;0.9,"No","Yes")))</f>
        <v>Yes</v>
      </c>
      <c r="G105" s="8">
        <v>2.9769111048000001</v>
      </c>
      <c r="H105" s="44" t="str">
        <f>IF($B105="N/A","N/A",IF(G105&gt;2,"No",IF(G105&lt;0.9,"No","Yes")))</f>
        <v>No</v>
      </c>
      <c r="I105" s="12">
        <v>18.420000000000002</v>
      </c>
      <c r="J105" s="12">
        <v>167.4</v>
      </c>
      <c r="K105" s="45" t="s">
        <v>739</v>
      </c>
      <c r="L105" s="9" t="str">
        <f t="shared" si="38"/>
        <v>No</v>
      </c>
    </row>
    <row r="106" spans="1:12" x14ac:dyDescent="0.2">
      <c r="A106" s="46" t="s">
        <v>459</v>
      </c>
      <c r="B106" s="61" t="s">
        <v>295</v>
      </c>
      <c r="C106" s="8">
        <v>0.72244548379999995</v>
      </c>
      <c r="D106" s="44" t="str">
        <f>IF($B106="N/A","N/A",IF(C106&gt;2,"No",IF(C106&lt;0.9,"No","Yes")))</f>
        <v>No</v>
      </c>
      <c r="E106" s="8">
        <v>8.73507221E-2</v>
      </c>
      <c r="F106" s="44" t="str">
        <f>IF($B106="N/A","N/A",IF(E106&gt;2,"No",IF(E106&lt;0.9,"No","Yes")))</f>
        <v>No</v>
      </c>
      <c r="G106" s="8">
        <v>6.7772021200000004E-2</v>
      </c>
      <c r="H106" s="44" t="str">
        <f>IF($B106="N/A","N/A",IF(G106&gt;2,"No",IF(G106&lt;0.9,"No","Yes")))</f>
        <v>No</v>
      </c>
      <c r="I106" s="12">
        <v>-87.9</v>
      </c>
      <c r="J106" s="12">
        <v>-22.4</v>
      </c>
      <c r="K106" s="45" t="s">
        <v>739</v>
      </c>
      <c r="L106" s="9" t="str">
        <f t="shared" si="38"/>
        <v>Yes</v>
      </c>
    </row>
    <row r="107" spans="1:12" x14ac:dyDescent="0.2">
      <c r="A107" s="46" t="s">
        <v>460</v>
      </c>
      <c r="B107" s="61" t="s">
        <v>295</v>
      </c>
      <c r="C107" s="8" t="s">
        <v>1747</v>
      </c>
      <c r="D107" s="44" t="str">
        <f>IF($B107="N/A","N/A",IF(C107&gt;2,"No",IF(C107&lt;0.9,"No","Yes")))</f>
        <v>No</v>
      </c>
      <c r="E107" s="8" t="s">
        <v>1747</v>
      </c>
      <c r="F107" s="44" t="str">
        <f>IF($B107="N/A","N/A",IF(E107&gt;2,"No",IF(E107&lt;0.9,"No","Yes")))</f>
        <v>No</v>
      </c>
      <c r="G107" s="8" t="s">
        <v>1747</v>
      </c>
      <c r="H107" s="44" t="str">
        <f>IF($B107="N/A","N/A",IF(G107&gt;2,"No",IF(G107&lt;0.9,"No","Yes")))</f>
        <v>No</v>
      </c>
      <c r="I107" s="12" t="s">
        <v>1747</v>
      </c>
      <c r="J107" s="12" t="s">
        <v>1747</v>
      </c>
      <c r="K107" s="45" t="s">
        <v>739</v>
      </c>
      <c r="L107" s="9" t="str">
        <f t="shared" si="38"/>
        <v>N/A</v>
      </c>
    </row>
    <row r="108" spans="1:12" x14ac:dyDescent="0.2">
      <c r="A108" s="46" t="s">
        <v>1286</v>
      </c>
      <c r="B108" s="35" t="s">
        <v>213</v>
      </c>
      <c r="C108" s="47">
        <v>96.715378233999999</v>
      </c>
      <c r="D108" s="44" t="str">
        <f>IF($B108="N/A","N/A",IF(C108&gt;10,"No",IF(C108&lt;-10,"No","Yes")))</f>
        <v>N/A</v>
      </c>
      <c r="E108" s="47">
        <v>87.558334721999998</v>
      </c>
      <c r="F108" s="44" t="str">
        <f>IF($B108="N/A","N/A",IF(E108&gt;10,"No",IF(E108&lt;-10,"No","Yes")))</f>
        <v>N/A</v>
      </c>
      <c r="G108" s="47">
        <v>142.36435126000001</v>
      </c>
      <c r="H108" s="44" t="str">
        <f>IF($B108="N/A","N/A",IF(G108&gt;10,"No",IF(G108&lt;-10,"No","Yes")))</f>
        <v>N/A</v>
      </c>
      <c r="I108" s="12">
        <v>-9.4700000000000006</v>
      </c>
      <c r="J108" s="12">
        <v>62.59</v>
      </c>
      <c r="K108" s="45" t="s">
        <v>739</v>
      </c>
      <c r="L108" s="9" t="str">
        <f t="shared" si="38"/>
        <v>No</v>
      </c>
    </row>
    <row r="109" spans="1:12" x14ac:dyDescent="0.2">
      <c r="A109" s="46" t="s">
        <v>1287</v>
      </c>
      <c r="B109" s="35" t="s">
        <v>213</v>
      </c>
      <c r="C109" s="47">
        <v>146.79197181000001</v>
      </c>
      <c r="D109" s="44" t="str">
        <f>IF($B109="N/A","N/A",IF(C109&gt;10,"No",IF(C109&lt;-10,"No","Yes")))</f>
        <v>N/A</v>
      </c>
      <c r="E109" s="47">
        <v>129.27648309</v>
      </c>
      <c r="F109" s="44" t="str">
        <f>IF($B109="N/A","N/A",IF(E109&gt;10,"No",IF(E109&lt;-10,"No","Yes")))</f>
        <v>N/A</v>
      </c>
      <c r="G109" s="47">
        <v>207.95512830999999</v>
      </c>
      <c r="H109" s="44" t="str">
        <f>IF($B109="N/A","N/A",IF(G109&gt;10,"No",IF(G109&lt;-10,"No","Yes")))</f>
        <v>N/A</v>
      </c>
      <c r="I109" s="12">
        <v>-11.9</v>
      </c>
      <c r="J109" s="12">
        <v>60.86</v>
      </c>
      <c r="K109" s="45" t="s">
        <v>739</v>
      </c>
      <c r="L109" s="9" t="str">
        <f t="shared" si="38"/>
        <v>No</v>
      </c>
    </row>
    <row r="110" spans="1:12" x14ac:dyDescent="0.2">
      <c r="A110" s="46" t="s">
        <v>1288</v>
      </c>
      <c r="B110" s="35" t="s">
        <v>213</v>
      </c>
      <c r="C110" s="47">
        <v>7.5168640939999998</v>
      </c>
      <c r="D110" s="44" t="str">
        <f>IF($B110="N/A","N/A",IF(C110&gt;10,"No",IF(C110&lt;-10,"No","Yes")))</f>
        <v>N/A</v>
      </c>
      <c r="E110" s="47">
        <v>2.2316469166999999</v>
      </c>
      <c r="F110" s="44" t="str">
        <f>IF($B110="N/A","N/A",IF(E110&gt;10,"No",IF(E110&lt;-10,"No","Yes")))</f>
        <v>N/A</v>
      </c>
      <c r="G110" s="47">
        <v>0.6968938294</v>
      </c>
      <c r="H110" s="44" t="str">
        <f>IF($B110="N/A","N/A",IF(G110&gt;10,"No",IF(G110&lt;-10,"No","Yes")))</f>
        <v>N/A</v>
      </c>
      <c r="I110" s="12">
        <v>-70.3</v>
      </c>
      <c r="J110" s="12">
        <v>-68.8</v>
      </c>
      <c r="K110" s="45" t="s">
        <v>739</v>
      </c>
      <c r="L110" s="9" t="str">
        <f t="shared" si="38"/>
        <v>No</v>
      </c>
    </row>
    <row r="111" spans="1:12" x14ac:dyDescent="0.2">
      <c r="A111" s="46" t="s">
        <v>1289</v>
      </c>
      <c r="B111" s="35" t="s">
        <v>213</v>
      </c>
      <c r="C111" s="47" t="s">
        <v>1747</v>
      </c>
      <c r="D111" s="44" t="str">
        <f>IF($B111="N/A","N/A",IF(C111&gt;10,"No",IF(C111&lt;-10,"No","Yes")))</f>
        <v>N/A</v>
      </c>
      <c r="E111" s="47" t="s">
        <v>1747</v>
      </c>
      <c r="F111" s="44" t="str">
        <f>IF($B111="N/A","N/A",IF(E111&gt;10,"No",IF(E111&lt;-10,"No","Yes")))</f>
        <v>N/A</v>
      </c>
      <c r="G111" s="47" t="s">
        <v>1747</v>
      </c>
      <c r="H111" s="44" t="str">
        <f>IF($B111="N/A","N/A",IF(G111&gt;10,"No",IF(G111&lt;-10,"No","Yes")))</f>
        <v>N/A</v>
      </c>
      <c r="I111" s="12" t="s">
        <v>1747</v>
      </c>
      <c r="J111" s="12" t="s">
        <v>1747</v>
      </c>
      <c r="K111" s="45" t="s">
        <v>739</v>
      </c>
      <c r="L111" s="9" t="str">
        <f t="shared" si="38"/>
        <v>N/A</v>
      </c>
    </row>
    <row r="112" spans="1:12" x14ac:dyDescent="0.2">
      <c r="A112" s="46" t="s">
        <v>325</v>
      </c>
      <c r="B112" s="48" t="s">
        <v>296</v>
      </c>
      <c r="C112" s="8">
        <v>94.422071219000003</v>
      </c>
      <c r="D112" s="44" t="str">
        <f>IF(OR($B112="N/A",$C112="N/A"),"N/A",IF(C112&gt;98,"Yes","No"))</f>
        <v>No</v>
      </c>
      <c r="E112" s="8">
        <v>67.354407778999999</v>
      </c>
      <c r="F112" s="44" t="str">
        <f>IF(OR($B112="N/A",$E112="N/A"),"N/A",IF(E112&gt;98,"Yes","No"))</f>
        <v>No</v>
      </c>
      <c r="G112" s="8">
        <v>70.205771427000002</v>
      </c>
      <c r="H112" s="44" t="str">
        <f t="shared" ref="H112:H115" si="39">IF($B112="N/A","N/A",IF(G112&gt;98,"Yes","No"))</f>
        <v>No</v>
      </c>
      <c r="I112" s="12">
        <v>-28.7</v>
      </c>
      <c r="J112" s="12">
        <v>4.2329999999999997</v>
      </c>
      <c r="K112" s="45" t="s">
        <v>739</v>
      </c>
      <c r="L112" s="9" t="str">
        <f>IF(J112="Div by 0", "N/A", IF(OR(J112="N/A",K112="N/A"),"N/A", IF(J112&gt;VALUE(MID(K112,1,2)), "No", IF(J112&lt;-1*VALUE(MID(K112,1,2)), "No", "Yes"))))</f>
        <v>Yes</v>
      </c>
    </row>
    <row r="113" spans="1:12" x14ac:dyDescent="0.2">
      <c r="A113" s="46" t="s">
        <v>461</v>
      </c>
      <c r="B113" s="48" t="s">
        <v>296</v>
      </c>
      <c r="C113" s="8">
        <v>96.125890249999998</v>
      </c>
      <c r="D113" s="44" t="str">
        <f t="shared" ref="D113:D115" si="40">IF(OR($B113="N/A",$C113="N/A"),"N/A",IF(C113&gt;98,"Yes","No"))</f>
        <v>No</v>
      </c>
      <c r="E113" s="8">
        <v>98.067905854000003</v>
      </c>
      <c r="F113" s="44" t="str">
        <f t="shared" ref="F113:F115" si="41">IF(OR($B113="N/A",$E113="N/A"),"N/A",IF(E113&gt;98,"Yes","No"))</f>
        <v>Yes</v>
      </c>
      <c r="G113" s="8">
        <v>99.689437174999995</v>
      </c>
      <c r="H113" s="44" t="str">
        <f t="shared" si="39"/>
        <v>Yes</v>
      </c>
      <c r="I113" s="12">
        <v>2.02</v>
      </c>
      <c r="J113" s="12">
        <v>1.653</v>
      </c>
      <c r="K113" s="45" t="s">
        <v>739</v>
      </c>
      <c r="L113" s="9" t="str">
        <f t="shared" ref="L113:L115" si="42">IF(J113="Div by 0", "N/A", IF(OR(J113="N/A",K113="N/A"),"N/A", IF(J113&gt;VALUE(MID(K113,1,2)), "No", IF(J113&lt;-1*VALUE(MID(K113,1,2)), "No", "Yes"))))</f>
        <v>Yes</v>
      </c>
    </row>
    <row r="114" spans="1:12" x14ac:dyDescent="0.2">
      <c r="A114" s="46" t="s">
        <v>462</v>
      </c>
      <c r="B114" s="48" t="s">
        <v>296</v>
      </c>
      <c r="C114" s="8">
        <v>93.660964043999996</v>
      </c>
      <c r="D114" s="44" t="str">
        <f t="shared" si="40"/>
        <v>No</v>
      </c>
      <c r="E114" s="8">
        <v>8.2179457943000003</v>
      </c>
      <c r="F114" s="44" t="str">
        <f t="shared" si="41"/>
        <v>No</v>
      </c>
      <c r="G114" s="8">
        <v>7.7165568177999999</v>
      </c>
      <c r="H114" s="44" t="str">
        <f t="shared" si="39"/>
        <v>No</v>
      </c>
      <c r="I114" s="12">
        <v>-91.2</v>
      </c>
      <c r="J114" s="12">
        <v>-6.1</v>
      </c>
      <c r="K114" s="45" t="s">
        <v>739</v>
      </c>
      <c r="L114" s="9" t="str">
        <f t="shared" si="42"/>
        <v>Yes</v>
      </c>
    </row>
    <row r="115" spans="1:12" x14ac:dyDescent="0.2">
      <c r="A115" s="46" t="s">
        <v>463</v>
      </c>
      <c r="B115" s="48" t="s">
        <v>296</v>
      </c>
      <c r="C115" s="8" t="s">
        <v>1747</v>
      </c>
      <c r="D115" s="44" t="str">
        <f t="shared" si="40"/>
        <v>Yes</v>
      </c>
      <c r="E115" s="8" t="s">
        <v>1747</v>
      </c>
      <c r="F115" s="44" t="str">
        <f t="shared" si="41"/>
        <v>Yes</v>
      </c>
      <c r="G115" s="8" t="s">
        <v>1747</v>
      </c>
      <c r="H115" s="44" t="str">
        <f t="shared" si="39"/>
        <v>Yes</v>
      </c>
      <c r="I115" s="12" t="s">
        <v>1747</v>
      </c>
      <c r="J115" s="12" t="s">
        <v>1747</v>
      </c>
      <c r="K115" s="45" t="s">
        <v>739</v>
      </c>
      <c r="L115" s="9" t="str">
        <f t="shared" si="42"/>
        <v>N/A</v>
      </c>
    </row>
    <row r="116" spans="1:12" x14ac:dyDescent="0.2">
      <c r="A116" s="3" t="s">
        <v>464</v>
      </c>
      <c r="B116" s="48" t="s">
        <v>213</v>
      </c>
      <c r="C116" s="50">
        <v>7773925</v>
      </c>
      <c r="D116" s="44" t="str">
        <f>IF($B116="N/A","N/A",IF(C116&gt;10,"No",IF(C116&lt;-10,"No","Yes")))</f>
        <v>N/A</v>
      </c>
      <c r="E116" s="50">
        <v>8369283</v>
      </c>
      <c r="F116" s="44" t="str">
        <f>IF($B116="N/A","N/A",IF(E116&gt;10,"No",IF(E116&lt;-10,"No","Yes")))</f>
        <v>N/A</v>
      </c>
      <c r="G116" s="50">
        <v>8588170</v>
      </c>
      <c r="H116" s="44" t="str">
        <f>IF($B116="N/A","N/A",IF(G116&gt;10,"No",IF(G116&lt;-10,"No","Yes")))</f>
        <v>N/A</v>
      </c>
      <c r="I116" s="12">
        <v>7.6580000000000004</v>
      </c>
      <c r="J116" s="12">
        <v>2.6150000000000002</v>
      </c>
      <c r="K116" s="48" t="s">
        <v>739</v>
      </c>
      <c r="L116" s="9" t="str">
        <f>IF(J116="Div by 0", "N/A", IF(OR(J116="N/A",K116="N/A"),"N/A", IF(J116&gt;VALUE(MID(K116,1,2)), "No", IF(J116&lt;-1*VALUE(MID(K116,1,2)), "No", "Yes"))))</f>
        <v>Yes</v>
      </c>
    </row>
    <row r="117" spans="1:12" x14ac:dyDescent="0.2">
      <c r="A117" s="3" t="s">
        <v>211</v>
      </c>
      <c r="B117" s="48" t="s">
        <v>213</v>
      </c>
      <c r="C117" s="8">
        <v>55.276298652000001</v>
      </c>
      <c r="D117" s="44" t="str">
        <f>IF($B117="N/A","N/A",IF(C117&gt;10,"No",IF(C117&lt;-10,"No","Yes")))</f>
        <v>N/A</v>
      </c>
      <c r="E117" s="8">
        <v>57.342594341999998</v>
      </c>
      <c r="F117" s="44" t="str">
        <f>IF($B117="N/A","N/A",IF(E117&gt;10,"No",IF(E117&lt;-10,"No","Yes")))</f>
        <v>N/A</v>
      </c>
      <c r="G117" s="8">
        <v>58.949974208999997</v>
      </c>
      <c r="H117" s="44" t="str">
        <f>IF($B117="N/A","N/A",IF(G117&gt;10,"No",IF(G117&lt;-10,"No","Yes")))</f>
        <v>N/A</v>
      </c>
      <c r="I117" s="12">
        <v>3.738</v>
      </c>
      <c r="J117" s="12">
        <v>2.8029999999999999</v>
      </c>
      <c r="K117" s="48" t="s">
        <v>739</v>
      </c>
      <c r="L117" s="9" t="str">
        <f>IF(J117="Div by 0", "N/A", IF(OR(J117="N/A",K117="N/A"),"N/A", IF(J117&gt;VALUE(MID(K117,1,2)), "No", IF(J117&lt;-1*VALUE(MID(K117,1,2)), "No", "Yes"))))</f>
        <v>Yes</v>
      </c>
    </row>
    <row r="118" spans="1:12" x14ac:dyDescent="0.2">
      <c r="A118" s="4" t="s">
        <v>1628</v>
      </c>
      <c r="B118" s="48" t="s">
        <v>213</v>
      </c>
      <c r="C118" s="14">
        <v>131886827</v>
      </c>
      <c r="D118" s="11" t="str">
        <f>IF($B118="N/A","N/A",IF(C118&gt;10,"No",IF(C118&lt;-10,"No","Yes")))</f>
        <v>N/A</v>
      </c>
      <c r="E118" s="14">
        <v>14307591</v>
      </c>
      <c r="F118" s="11" t="str">
        <f>IF($B118="N/A","N/A",IF(E118&gt;10,"No",IF(E118&lt;-10,"No","Yes")))</f>
        <v>N/A</v>
      </c>
      <c r="G118" s="14">
        <v>18439199</v>
      </c>
      <c r="H118" s="11" t="str">
        <f>IF($B118="N/A","N/A",IF(G118&gt;10,"No",IF(G118&lt;-10,"No","Yes")))</f>
        <v>N/A</v>
      </c>
      <c r="I118" s="57">
        <v>-89.2</v>
      </c>
      <c r="J118" s="57">
        <v>28.88</v>
      </c>
      <c r="K118" s="48" t="s">
        <v>739</v>
      </c>
      <c r="L118" s="9" t="str">
        <f>IF(J118="Div by 0", "N/A", IF(K118="N/A","N/A", IF(J118&gt;VALUE(MID(K118,1,2)), "No", IF(J118&lt;-1*VALUE(MID(K118,1,2)), "No", "Yes"))))</f>
        <v>Yes</v>
      </c>
    </row>
    <row r="119" spans="1:12" x14ac:dyDescent="0.2">
      <c r="A119" s="4" t="s">
        <v>1629</v>
      </c>
      <c r="B119" s="48" t="s">
        <v>213</v>
      </c>
      <c r="C119" s="14">
        <v>19711313826</v>
      </c>
      <c r="D119" s="11" t="str">
        <f>IF($B119="N/A","N/A",IF(C119&gt;10,"No",IF(C119&lt;-10,"No","Yes")))</f>
        <v>N/A</v>
      </c>
      <c r="E119" s="14">
        <v>16093263753</v>
      </c>
      <c r="F119" s="11" t="str">
        <f>IF($B119="N/A","N/A",IF(E119&gt;10,"No",IF(E119&lt;-10,"No","Yes")))</f>
        <v>N/A</v>
      </c>
      <c r="G119" s="14">
        <v>13317668237</v>
      </c>
      <c r="H119" s="11" t="str">
        <f>IF($B119="N/A","N/A",IF(G119&gt;10,"No",IF(G119&lt;-10,"No","Yes")))</f>
        <v>N/A</v>
      </c>
      <c r="I119" s="57">
        <v>-18.399999999999999</v>
      </c>
      <c r="J119" s="57">
        <v>-17.2</v>
      </c>
      <c r="K119" s="48" t="s">
        <v>739</v>
      </c>
      <c r="L119" s="9" t="str">
        <f>IF(J119="Div by 0", "N/A", IF(K119="N/A","N/A", IF(J119&gt;VALUE(MID(K119,1,2)), "No", IF(J119&lt;-1*VALUE(MID(K119,1,2)), "No", "Yes"))))</f>
        <v>Yes</v>
      </c>
    </row>
    <row r="120" spans="1:12" x14ac:dyDescent="0.2">
      <c r="A120" s="4" t="s">
        <v>1630</v>
      </c>
      <c r="B120" s="48" t="s">
        <v>213</v>
      </c>
      <c r="C120" s="1">
        <v>2778558</v>
      </c>
      <c r="D120" s="11" t="str">
        <f>IF($B120="N/A","N/A",IF(C120&gt;10,"No",IF(C120&lt;-10,"No","Yes")))</f>
        <v>N/A</v>
      </c>
      <c r="E120" s="1">
        <v>2655431</v>
      </c>
      <c r="F120" s="11" t="str">
        <f>IF($B120="N/A","N/A",IF(E120&gt;10,"No",IF(E120&lt;-10,"No","Yes")))</f>
        <v>N/A</v>
      </c>
      <c r="G120" s="1">
        <v>2570064</v>
      </c>
      <c r="H120" s="11" t="str">
        <f>IF($B120="N/A","N/A",IF(G120&gt;10,"No",IF(G120&lt;-10,"No","Yes")))</f>
        <v>N/A</v>
      </c>
      <c r="I120" s="57">
        <v>-4.43</v>
      </c>
      <c r="J120" s="57">
        <v>-3.21</v>
      </c>
      <c r="K120" s="48" t="s">
        <v>739</v>
      </c>
      <c r="L120" s="9" t="str">
        <f>IF(J120="Div by 0", "N/A", IF(K120="N/A","N/A", IF(J120&gt;VALUE(MID(K120,1,2)), "No", IF(J120&lt;-1*VALUE(MID(K120,1,2)), "No", "Yes"))))</f>
        <v>Yes</v>
      </c>
    </row>
    <row r="121" spans="1:12" x14ac:dyDescent="0.2">
      <c r="A121" s="4" t="s">
        <v>1631</v>
      </c>
      <c r="B121" s="5" t="s">
        <v>213</v>
      </c>
      <c r="C121" s="1">
        <v>633097</v>
      </c>
      <c r="D121" s="9" t="str">
        <f t="shared" ref="D121:H134" si="43">IF($B121="N/A","N/A",IF(C121&lt;0,"No","Yes"))</f>
        <v>N/A</v>
      </c>
      <c r="E121" s="1">
        <v>616409</v>
      </c>
      <c r="F121" s="9" t="str">
        <f t="shared" si="43"/>
        <v>N/A</v>
      </c>
      <c r="G121" s="1">
        <v>584009</v>
      </c>
      <c r="H121" s="9" t="str">
        <f t="shared" si="43"/>
        <v>N/A</v>
      </c>
      <c r="I121" s="57">
        <v>-2.64</v>
      </c>
      <c r="J121" s="57">
        <v>-5.26</v>
      </c>
      <c r="K121" s="5" t="s">
        <v>739</v>
      </c>
      <c r="L121" s="9" t="str">
        <f t="shared" ref="L121:L142" si="44">IF(J121="Div by 0", "N/A", IF(OR(J121="N/A",K121="N/A"),"N/A", IF(J121&gt;VALUE(MID(K121,1,2)), "No", IF(J121&lt;-1*VALUE(MID(K121,1,2)), "No", "Yes"))))</f>
        <v>Yes</v>
      </c>
    </row>
    <row r="122" spans="1:12" x14ac:dyDescent="0.2">
      <c r="A122" s="4" t="s">
        <v>1632</v>
      </c>
      <c r="B122" s="5" t="s">
        <v>213</v>
      </c>
      <c r="C122" s="1">
        <v>856446</v>
      </c>
      <c r="D122" s="9" t="str">
        <f t="shared" si="43"/>
        <v>N/A</v>
      </c>
      <c r="E122" s="1">
        <v>682986</v>
      </c>
      <c r="F122" s="9" t="str">
        <f t="shared" si="43"/>
        <v>N/A</v>
      </c>
      <c r="G122" s="1">
        <v>537914</v>
      </c>
      <c r="H122" s="9" t="str">
        <f t="shared" si="43"/>
        <v>N/A</v>
      </c>
      <c r="I122" s="57">
        <v>-20.3</v>
      </c>
      <c r="J122" s="57">
        <v>-21.2</v>
      </c>
      <c r="K122" s="5" t="s">
        <v>739</v>
      </c>
      <c r="L122" s="9" t="str">
        <f t="shared" si="44"/>
        <v>Yes</v>
      </c>
    </row>
    <row r="123" spans="1:12" x14ac:dyDescent="0.2">
      <c r="A123" s="4" t="s">
        <v>1633</v>
      </c>
      <c r="B123" s="5" t="s">
        <v>213</v>
      </c>
      <c r="C123" s="1">
        <v>967231</v>
      </c>
      <c r="D123" s="9" t="str">
        <f t="shared" si="43"/>
        <v>N/A</v>
      </c>
      <c r="E123" s="1">
        <v>984402</v>
      </c>
      <c r="F123" s="9" t="str">
        <f t="shared" si="43"/>
        <v>N/A</v>
      </c>
      <c r="G123" s="1">
        <v>1013831</v>
      </c>
      <c r="H123" s="9" t="str">
        <f t="shared" si="43"/>
        <v>N/A</v>
      </c>
      <c r="I123" s="57">
        <v>1.7749999999999999</v>
      </c>
      <c r="J123" s="57">
        <v>2.99</v>
      </c>
      <c r="K123" s="5" t="s">
        <v>739</v>
      </c>
      <c r="L123" s="9" t="str">
        <f t="shared" si="44"/>
        <v>Yes</v>
      </c>
    </row>
    <row r="124" spans="1:12" x14ac:dyDescent="0.2">
      <c r="A124" s="4" t="s">
        <v>1634</v>
      </c>
      <c r="B124" s="5" t="s">
        <v>213</v>
      </c>
      <c r="C124" s="1">
        <v>321784</v>
      </c>
      <c r="D124" s="9" t="str">
        <f t="shared" si="43"/>
        <v>N/A</v>
      </c>
      <c r="E124" s="1">
        <v>371634</v>
      </c>
      <c r="F124" s="9" t="str">
        <f t="shared" si="43"/>
        <v>N/A</v>
      </c>
      <c r="G124" s="1">
        <v>434310</v>
      </c>
      <c r="H124" s="9" t="str">
        <f t="shared" si="43"/>
        <v>N/A</v>
      </c>
      <c r="I124" s="57">
        <v>15.49</v>
      </c>
      <c r="J124" s="57">
        <v>16.86</v>
      </c>
      <c r="K124" s="5" t="s">
        <v>739</v>
      </c>
      <c r="L124" s="9" t="str">
        <f t="shared" si="44"/>
        <v>Yes</v>
      </c>
    </row>
    <row r="125" spans="1:12" x14ac:dyDescent="0.2">
      <c r="A125" s="2" t="s">
        <v>1635</v>
      </c>
      <c r="B125" s="5" t="s">
        <v>213</v>
      </c>
      <c r="C125" s="62">
        <v>35.139869824000002</v>
      </c>
      <c r="D125" s="9" t="str">
        <f t="shared" si="43"/>
        <v>N/A</v>
      </c>
      <c r="E125" s="62">
        <v>31.441929669</v>
      </c>
      <c r="F125" s="9" t="str">
        <f t="shared" si="43"/>
        <v>N/A</v>
      </c>
      <c r="G125" s="62">
        <v>29.696249596000001</v>
      </c>
      <c r="H125" s="9" t="str">
        <f t="shared" si="43"/>
        <v>N/A</v>
      </c>
      <c r="I125" s="12">
        <v>-10.5</v>
      </c>
      <c r="J125" s="12">
        <v>-5.55</v>
      </c>
      <c r="K125" s="48" t="s">
        <v>739</v>
      </c>
      <c r="L125" s="9" t="str">
        <f>IF(J125="Div by 0", "N/A", IF(OR(J125="N/A",K125="N/A"),"N/A", IF(J125&gt;VALUE(MID(K125,1,2)), "No", IF(J125&lt;-1*VALUE(MID(K125,1,2)), "No", "Yes"))))</f>
        <v>Yes</v>
      </c>
    </row>
    <row r="126" spans="1:12" ht="25.5" x14ac:dyDescent="0.2">
      <c r="A126" s="2" t="s">
        <v>1636</v>
      </c>
      <c r="B126" s="5" t="s">
        <v>213</v>
      </c>
      <c r="C126" s="62">
        <v>79.617517194000001</v>
      </c>
      <c r="D126" s="9" t="str">
        <f t="shared" si="43"/>
        <v>N/A</v>
      </c>
      <c r="E126" s="62">
        <v>71.859207439000002</v>
      </c>
      <c r="F126" s="9" t="str">
        <f t="shared" si="43"/>
        <v>N/A</v>
      </c>
      <c r="G126" s="62">
        <v>66.030902890999997</v>
      </c>
      <c r="H126" s="9" t="str">
        <f t="shared" si="43"/>
        <v>N/A</v>
      </c>
      <c r="I126" s="12">
        <v>-9.74</v>
      </c>
      <c r="J126" s="12">
        <v>-8.11</v>
      </c>
      <c r="K126" s="5" t="s">
        <v>739</v>
      </c>
      <c r="L126" s="9" t="str">
        <f t="shared" ref="L126:L129" si="45">IF(J126="Div by 0", "N/A", IF(OR(J126="N/A",K126="N/A"),"N/A", IF(J126&gt;VALUE(MID(K126,1,2)), "No", IF(J126&lt;-1*VALUE(MID(K126,1,2)), "No", "Yes"))))</f>
        <v>Yes</v>
      </c>
    </row>
    <row r="127" spans="1:12" ht="25.5" x14ac:dyDescent="0.2">
      <c r="A127" s="2" t="s">
        <v>1637</v>
      </c>
      <c r="B127" s="5" t="s">
        <v>213</v>
      </c>
      <c r="C127" s="62">
        <v>71.049710556999997</v>
      </c>
      <c r="D127" s="9" t="str">
        <f t="shared" si="43"/>
        <v>N/A</v>
      </c>
      <c r="E127" s="62">
        <v>53.863631523999999</v>
      </c>
      <c r="F127" s="9" t="str">
        <f t="shared" si="43"/>
        <v>N/A</v>
      </c>
      <c r="G127" s="62">
        <v>41.769216911999997</v>
      </c>
      <c r="H127" s="9" t="str">
        <f t="shared" si="43"/>
        <v>N/A</v>
      </c>
      <c r="I127" s="12">
        <v>-24.2</v>
      </c>
      <c r="J127" s="12">
        <v>-22.5</v>
      </c>
      <c r="K127" s="5" t="s">
        <v>739</v>
      </c>
      <c r="L127" s="9" t="str">
        <f t="shared" si="45"/>
        <v>Yes</v>
      </c>
    </row>
    <row r="128" spans="1:12" ht="25.5" x14ac:dyDescent="0.2">
      <c r="A128" s="2" t="s">
        <v>1638</v>
      </c>
      <c r="B128" s="5" t="s">
        <v>213</v>
      </c>
      <c r="C128" s="62">
        <v>22.675113454000002</v>
      </c>
      <c r="D128" s="9" t="str">
        <f t="shared" si="43"/>
        <v>N/A</v>
      </c>
      <c r="E128" s="62">
        <v>22.420370154</v>
      </c>
      <c r="F128" s="9" t="str">
        <f t="shared" si="43"/>
        <v>N/A</v>
      </c>
      <c r="G128" s="62">
        <v>22.994798317000001</v>
      </c>
      <c r="H128" s="9" t="str">
        <f t="shared" si="43"/>
        <v>N/A</v>
      </c>
      <c r="I128" s="12">
        <v>-1.1200000000000001</v>
      </c>
      <c r="J128" s="12">
        <v>2.5619999999999998</v>
      </c>
      <c r="K128" s="5" t="s">
        <v>739</v>
      </c>
      <c r="L128" s="9" t="str">
        <f t="shared" si="45"/>
        <v>Yes</v>
      </c>
    </row>
    <row r="129" spans="1:12" ht="25.5" x14ac:dyDescent="0.2">
      <c r="A129" s="2" t="s">
        <v>1639</v>
      </c>
      <c r="B129" s="5" t="s">
        <v>213</v>
      </c>
      <c r="C129" s="62">
        <v>19.609723933000001</v>
      </c>
      <c r="D129" s="9" t="str">
        <f t="shared" si="43"/>
        <v>N/A</v>
      </c>
      <c r="E129" s="62">
        <v>19.265050609999999</v>
      </c>
      <c r="F129" s="9" t="str">
        <f t="shared" si="43"/>
        <v>N/A</v>
      </c>
      <c r="G129" s="62">
        <v>20.947996819</v>
      </c>
      <c r="H129" s="9" t="str">
        <f t="shared" si="43"/>
        <v>N/A</v>
      </c>
      <c r="I129" s="12">
        <v>-1.76</v>
      </c>
      <c r="J129" s="12">
        <v>8.7360000000000007</v>
      </c>
      <c r="K129" s="5" t="s">
        <v>739</v>
      </c>
      <c r="L129" s="9" t="str">
        <f t="shared" si="45"/>
        <v>Yes</v>
      </c>
    </row>
    <row r="130" spans="1:12" ht="25.5" x14ac:dyDescent="0.2">
      <c r="A130" s="2" t="s">
        <v>1640</v>
      </c>
      <c r="B130" s="5" t="s">
        <v>213</v>
      </c>
      <c r="C130" s="62">
        <v>13.487247701999999</v>
      </c>
      <c r="D130" s="9" t="str">
        <f t="shared" si="43"/>
        <v>N/A</v>
      </c>
      <c r="E130" s="62">
        <v>11.421686348</v>
      </c>
      <c r="F130" s="9" t="str">
        <f t="shared" si="43"/>
        <v>N/A</v>
      </c>
      <c r="G130" s="62">
        <v>10.581487465</v>
      </c>
      <c r="H130" s="9" t="str">
        <f t="shared" si="43"/>
        <v>N/A</v>
      </c>
      <c r="I130" s="12">
        <v>-15.3</v>
      </c>
      <c r="J130" s="12">
        <v>-7.36</v>
      </c>
      <c r="K130" s="48" t="s">
        <v>739</v>
      </c>
      <c r="L130" s="9" t="str">
        <f>IF(J130="Div by 0", "N/A", IF(OR(J130="N/A",K130="N/A"),"N/A", IF(J130&gt;VALUE(MID(K130,1,2)), "No", IF(J130&lt;-1*VALUE(MID(K130,1,2)), "No", "Yes"))))</f>
        <v>Yes</v>
      </c>
    </row>
    <row r="131" spans="1:12" ht="25.5" x14ac:dyDescent="0.2">
      <c r="A131" s="2" t="s">
        <v>1641</v>
      </c>
      <c r="B131" s="5" t="s">
        <v>213</v>
      </c>
      <c r="C131" s="62">
        <v>10.13762504</v>
      </c>
      <c r="D131" s="9" t="str">
        <f t="shared" si="43"/>
        <v>N/A</v>
      </c>
      <c r="E131" s="62">
        <v>10.007154341</v>
      </c>
      <c r="F131" s="9" t="str">
        <f t="shared" si="43"/>
        <v>N/A</v>
      </c>
      <c r="G131" s="62">
        <v>10.120905670999999</v>
      </c>
      <c r="H131" s="9" t="str">
        <f t="shared" si="43"/>
        <v>N/A</v>
      </c>
      <c r="I131" s="12">
        <v>-1.29</v>
      </c>
      <c r="J131" s="12">
        <v>1.137</v>
      </c>
      <c r="K131" s="5" t="s">
        <v>739</v>
      </c>
      <c r="L131" s="9" t="str">
        <f t="shared" si="44"/>
        <v>Yes</v>
      </c>
    </row>
    <row r="132" spans="1:12" ht="25.5" x14ac:dyDescent="0.2">
      <c r="A132" s="2" t="s">
        <v>496</v>
      </c>
      <c r="B132" s="5" t="s">
        <v>213</v>
      </c>
      <c r="C132" s="62">
        <v>11.633658164</v>
      </c>
      <c r="D132" s="9" t="str">
        <f t="shared" si="43"/>
        <v>N/A</v>
      </c>
      <c r="E132" s="62">
        <v>11.206964710999999</v>
      </c>
      <c r="F132" s="9" t="str">
        <f t="shared" si="43"/>
        <v>N/A</v>
      </c>
      <c r="G132" s="62">
        <v>11.685882873000001</v>
      </c>
      <c r="H132" s="9" t="str">
        <f t="shared" si="43"/>
        <v>N/A</v>
      </c>
      <c r="I132" s="12">
        <v>-3.67</v>
      </c>
      <c r="J132" s="12">
        <v>4.2729999999999997</v>
      </c>
      <c r="K132" s="5" t="s">
        <v>739</v>
      </c>
      <c r="L132" s="9" t="str">
        <f t="shared" si="44"/>
        <v>Yes</v>
      </c>
    </row>
    <row r="133" spans="1:12" ht="25.5" x14ac:dyDescent="0.2">
      <c r="A133" s="2" t="s">
        <v>497</v>
      </c>
      <c r="B133" s="5" t="s">
        <v>213</v>
      </c>
      <c r="C133" s="62">
        <v>20.002357244999999</v>
      </c>
      <c r="D133" s="9" t="str">
        <f t="shared" si="43"/>
        <v>N/A</v>
      </c>
      <c r="E133" s="62">
        <v>15.395438043</v>
      </c>
      <c r="F133" s="9" t="str">
        <f t="shared" si="43"/>
        <v>N/A</v>
      </c>
      <c r="G133" s="62">
        <v>13.404403693000001</v>
      </c>
      <c r="H133" s="9" t="str">
        <f t="shared" si="43"/>
        <v>N/A</v>
      </c>
      <c r="I133" s="12">
        <v>-23</v>
      </c>
      <c r="J133" s="12">
        <v>-12.9</v>
      </c>
      <c r="K133" s="5" t="s">
        <v>739</v>
      </c>
      <c r="L133" s="9" t="str">
        <f t="shared" si="44"/>
        <v>Yes</v>
      </c>
    </row>
    <row r="134" spans="1:12" ht="25.5" x14ac:dyDescent="0.2">
      <c r="A134" s="2" t="s">
        <v>498</v>
      </c>
      <c r="B134" s="5" t="s">
        <v>213</v>
      </c>
      <c r="C134" s="62">
        <v>5.4275538871000002</v>
      </c>
      <c r="D134" s="9" t="str">
        <f t="shared" si="43"/>
        <v>N/A</v>
      </c>
      <c r="E134" s="62">
        <v>3.6366425031</v>
      </c>
      <c r="F134" s="9" t="str">
        <f t="shared" si="43"/>
        <v>N/A</v>
      </c>
      <c r="G134" s="62">
        <v>3.2433054729999999</v>
      </c>
      <c r="H134" s="9" t="str">
        <f t="shared" si="43"/>
        <v>N/A</v>
      </c>
      <c r="I134" s="12">
        <v>-33</v>
      </c>
      <c r="J134" s="12">
        <v>-10.8</v>
      </c>
      <c r="K134" s="5" t="s">
        <v>739</v>
      </c>
      <c r="L134" s="9" t="str">
        <f t="shared" si="44"/>
        <v>Yes</v>
      </c>
    </row>
    <row r="135" spans="1:12" ht="25.5" x14ac:dyDescent="0.2">
      <c r="A135" s="2" t="s">
        <v>499</v>
      </c>
      <c r="B135" s="35" t="s">
        <v>213</v>
      </c>
      <c r="C135" s="62">
        <v>13.010669563</v>
      </c>
      <c r="D135" s="44" t="str">
        <f t="shared" ref="D135:D141" si="46">IF($B135="N/A","N/A",IF(C135&gt;10,"No",IF(C135&lt;-10,"No","Yes")))</f>
        <v>N/A</v>
      </c>
      <c r="E135" s="62">
        <v>11.230003717000001</v>
      </c>
      <c r="F135" s="44" t="str">
        <f t="shared" ref="F135:F141" si="47">IF($B135="N/A","N/A",IF(E135&gt;10,"No",IF(E135&lt;-10,"No","Yes")))</f>
        <v>N/A</v>
      </c>
      <c r="G135" s="62">
        <v>10.295813645000001</v>
      </c>
      <c r="H135" s="44" t="str">
        <f t="shared" ref="H135:H141" si="48">IF($B135="N/A","N/A",IF(G135&gt;10,"No",IF(G135&lt;-10,"No","Yes")))</f>
        <v>N/A</v>
      </c>
      <c r="I135" s="12">
        <v>-13.7</v>
      </c>
      <c r="J135" s="12">
        <v>-8.32</v>
      </c>
      <c r="K135" s="5" t="s">
        <v>739</v>
      </c>
      <c r="L135" s="9" t="str">
        <f t="shared" si="44"/>
        <v>Yes</v>
      </c>
    </row>
    <row r="136" spans="1:12" ht="25.5" x14ac:dyDescent="0.2">
      <c r="A136" s="2" t="s">
        <v>500</v>
      </c>
      <c r="B136" s="35" t="s">
        <v>213</v>
      </c>
      <c r="C136" s="62">
        <v>2.8072115000000002E-3</v>
      </c>
      <c r="D136" s="44" t="str">
        <f t="shared" si="46"/>
        <v>N/A</v>
      </c>
      <c r="E136" s="62">
        <v>1.5063468E-3</v>
      </c>
      <c r="F136" s="44" t="str">
        <f t="shared" si="47"/>
        <v>N/A</v>
      </c>
      <c r="G136" s="62">
        <v>1.7120195999999999E-3</v>
      </c>
      <c r="H136" s="44" t="str">
        <f t="shared" si="48"/>
        <v>N/A</v>
      </c>
      <c r="I136" s="12">
        <v>-46.3</v>
      </c>
      <c r="J136" s="12">
        <v>13.65</v>
      </c>
      <c r="K136" s="5" t="s">
        <v>739</v>
      </c>
      <c r="L136" s="9" t="str">
        <f t="shared" si="44"/>
        <v>Yes</v>
      </c>
    </row>
    <row r="137" spans="1:12" ht="25.5" x14ac:dyDescent="0.2">
      <c r="A137" s="2" t="s">
        <v>501</v>
      </c>
      <c r="B137" s="35" t="s">
        <v>213</v>
      </c>
      <c r="C137" s="62">
        <v>0.37184755549999998</v>
      </c>
      <c r="D137" s="44" t="str">
        <f t="shared" si="46"/>
        <v>N/A</v>
      </c>
      <c r="E137" s="62">
        <v>0.106046815</v>
      </c>
      <c r="F137" s="44" t="str">
        <f t="shared" si="47"/>
        <v>N/A</v>
      </c>
      <c r="G137" s="62">
        <v>0.16754446579999999</v>
      </c>
      <c r="H137" s="44" t="str">
        <f t="shared" si="48"/>
        <v>N/A</v>
      </c>
      <c r="I137" s="12">
        <v>-71.5</v>
      </c>
      <c r="J137" s="12">
        <v>57.99</v>
      </c>
      <c r="K137" s="5" t="s">
        <v>739</v>
      </c>
      <c r="L137" s="9" t="str">
        <f t="shared" si="44"/>
        <v>No</v>
      </c>
    </row>
    <row r="138" spans="1:12" ht="25.5" x14ac:dyDescent="0.2">
      <c r="A138" s="2" t="s">
        <v>502</v>
      </c>
      <c r="B138" s="35" t="s">
        <v>213</v>
      </c>
      <c r="C138" s="62">
        <v>2.0334288499999999E-2</v>
      </c>
      <c r="D138" s="44" t="str">
        <f t="shared" si="46"/>
        <v>N/A</v>
      </c>
      <c r="E138" s="62">
        <v>1.11469663E-2</v>
      </c>
      <c r="F138" s="44" t="str">
        <f t="shared" si="47"/>
        <v>N/A</v>
      </c>
      <c r="G138" s="62">
        <v>1.23343232E-2</v>
      </c>
      <c r="H138" s="44" t="str">
        <f t="shared" si="48"/>
        <v>N/A</v>
      </c>
      <c r="I138" s="12">
        <v>-45.2</v>
      </c>
      <c r="J138" s="12">
        <v>10.65</v>
      </c>
      <c r="K138" s="5" t="s">
        <v>739</v>
      </c>
      <c r="L138" s="9" t="str">
        <f t="shared" si="44"/>
        <v>Yes</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8.8175232999999995E-3</v>
      </c>
      <c r="D140" s="44" t="str">
        <f t="shared" si="46"/>
        <v>N/A</v>
      </c>
      <c r="E140" s="62">
        <v>4.5566990999999996E-3</v>
      </c>
      <c r="F140" s="44" t="str">
        <f t="shared" si="47"/>
        <v>N/A</v>
      </c>
      <c r="G140" s="62">
        <v>6.4978926999999997E-3</v>
      </c>
      <c r="H140" s="44" t="str">
        <f t="shared" si="48"/>
        <v>N/A</v>
      </c>
      <c r="I140" s="12">
        <v>-48.3</v>
      </c>
      <c r="J140" s="12">
        <v>42.6</v>
      </c>
      <c r="K140" s="5" t="s">
        <v>739</v>
      </c>
      <c r="L140" s="9" t="str">
        <f t="shared" si="44"/>
        <v>No</v>
      </c>
    </row>
    <row r="141" spans="1:12" ht="25.5" x14ac:dyDescent="0.2">
      <c r="A141" s="2" t="s">
        <v>505</v>
      </c>
      <c r="B141" s="35" t="s">
        <v>213</v>
      </c>
      <c r="C141" s="62">
        <v>1.0437068E-3</v>
      </c>
      <c r="D141" s="44" t="str">
        <f t="shared" si="46"/>
        <v>N/A</v>
      </c>
      <c r="E141" s="62">
        <v>2.3724962E-3</v>
      </c>
      <c r="F141" s="44" t="str">
        <f t="shared" si="47"/>
        <v>N/A</v>
      </c>
      <c r="G141" s="62">
        <v>8.3655503999999995E-3</v>
      </c>
      <c r="H141" s="44" t="str">
        <f t="shared" si="48"/>
        <v>N/A</v>
      </c>
      <c r="I141" s="12">
        <v>127.3</v>
      </c>
      <c r="J141" s="12">
        <v>252.6</v>
      </c>
      <c r="K141" s="5" t="s">
        <v>739</v>
      </c>
      <c r="L141" s="9" t="str">
        <f t="shared" si="44"/>
        <v>No</v>
      </c>
    </row>
    <row r="142" spans="1:12" ht="25.5" x14ac:dyDescent="0.2">
      <c r="A142" s="2" t="s">
        <v>506</v>
      </c>
      <c r="B142" s="35" t="s">
        <v>213</v>
      </c>
      <c r="C142" s="62">
        <v>0.97726950450000005</v>
      </c>
      <c r="D142" s="9" t="str">
        <f t="shared" ref="D142" si="49">IF($B142="N/A","N/A",IF(C142&lt;0,"No","Yes"))</f>
        <v>N/A</v>
      </c>
      <c r="E142" s="62">
        <v>0.34698698630000002</v>
      </c>
      <c r="F142" s="9" t="str">
        <f t="shared" ref="F142" si="50">IF($B142="N/A","N/A",IF(E142&lt;0,"No","Yes"))</f>
        <v>N/A</v>
      </c>
      <c r="G142" s="62">
        <v>0.4368373706</v>
      </c>
      <c r="H142" s="9" t="str">
        <f t="shared" ref="H142" si="51">IF($B142="N/A","N/A",IF(G142&lt;0,"No","Yes"))</f>
        <v>N/A</v>
      </c>
      <c r="I142" s="12">
        <v>-64.5</v>
      </c>
      <c r="J142" s="12">
        <v>25.89</v>
      </c>
      <c r="K142" s="5" t="s">
        <v>739</v>
      </c>
      <c r="L142" s="9" t="str">
        <f t="shared" si="44"/>
        <v>Yes</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4995367</v>
      </c>
      <c r="D150" s="11" t="str">
        <f t="shared" ref="D150:D172" si="56">IF($B150="N/A","N/A",IF(C150&gt;10,"No",IF(C150&lt;-10,"No","Yes")))</f>
        <v>N/A</v>
      </c>
      <c r="E150" s="1">
        <v>5713852</v>
      </c>
      <c r="F150" s="11" t="str">
        <f t="shared" ref="F150:F172" si="57">IF($B150="N/A","N/A",IF(E150&gt;10,"No",IF(E150&lt;-10,"No","Yes")))</f>
        <v>N/A</v>
      </c>
      <c r="G150" s="1">
        <v>6018106</v>
      </c>
      <c r="H150" s="11" t="str">
        <f t="shared" ref="H150:H172" si="58">IF($B150="N/A","N/A",IF(G150&gt;10,"No",IF(G150&lt;-10,"No","Yes")))</f>
        <v>N/A</v>
      </c>
      <c r="I150" s="12">
        <v>14.38</v>
      </c>
      <c r="J150" s="12">
        <v>5.3250000000000002</v>
      </c>
      <c r="K150" s="48" t="s">
        <v>739</v>
      </c>
      <c r="L150" s="9" t="str">
        <f t="shared" ref="L150:L172" si="59">IF(J150="Div by 0", "N/A", IF(K150="N/A","N/A", IF(J150&gt;VALUE(MID(K150,1,2)), "No", IF(J150&lt;-1*VALUE(MID(K150,1,2)), "No", "Yes"))))</f>
        <v>Yes</v>
      </c>
    </row>
    <row r="151" spans="1:12" x14ac:dyDescent="0.2">
      <c r="A151" s="4" t="s">
        <v>534</v>
      </c>
      <c r="B151" s="48" t="s">
        <v>213</v>
      </c>
      <c r="C151" s="1">
        <v>162074</v>
      </c>
      <c r="D151" s="11" t="str">
        <f t="shared" si="56"/>
        <v>N/A</v>
      </c>
      <c r="E151" s="1">
        <v>241112</v>
      </c>
      <c r="F151" s="11" t="str">
        <f t="shared" si="57"/>
        <v>N/A</v>
      </c>
      <c r="G151" s="1">
        <v>299641</v>
      </c>
      <c r="H151" s="11" t="str">
        <f t="shared" si="58"/>
        <v>N/A</v>
      </c>
      <c r="I151" s="12">
        <v>48.77</v>
      </c>
      <c r="J151" s="12">
        <v>24.27</v>
      </c>
      <c r="K151" s="48" t="s">
        <v>739</v>
      </c>
      <c r="L151" s="9" t="str">
        <f t="shared" si="59"/>
        <v>Yes</v>
      </c>
    </row>
    <row r="152" spans="1:12" x14ac:dyDescent="0.2">
      <c r="A152" s="4" t="s">
        <v>535</v>
      </c>
      <c r="B152" s="48" t="s">
        <v>213</v>
      </c>
      <c r="C152" s="1">
        <v>348969</v>
      </c>
      <c r="D152" s="11" t="str">
        <f t="shared" si="56"/>
        <v>N/A</v>
      </c>
      <c r="E152" s="1">
        <v>585005</v>
      </c>
      <c r="F152" s="11" t="str">
        <f t="shared" si="57"/>
        <v>N/A</v>
      </c>
      <c r="G152" s="1">
        <v>749908</v>
      </c>
      <c r="H152" s="11" t="str">
        <f t="shared" si="58"/>
        <v>N/A</v>
      </c>
      <c r="I152" s="12">
        <v>67.64</v>
      </c>
      <c r="J152" s="12">
        <v>28.19</v>
      </c>
      <c r="K152" s="48" t="s">
        <v>739</v>
      </c>
      <c r="L152" s="9" t="str">
        <f t="shared" si="59"/>
        <v>Yes</v>
      </c>
    </row>
    <row r="153" spans="1:12" x14ac:dyDescent="0.2">
      <c r="A153" s="4" t="s">
        <v>536</v>
      </c>
      <c r="B153" s="48" t="s">
        <v>213</v>
      </c>
      <c r="C153" s="1">
        <v>3233010</v>
      </c>
      <c r="D153" s="11" t="str">
        <f t="shared" si="56"/>
        <v>N/A</v>
      </c>
      <c r="E153" s="1">
        <v>3396049</v>
      </c>
      <c r="F153" s="11" t="str">
        <f t="shared" si="57"/>
        <v>N/A</v>
      </c>
      <c r="G153" s="1">
        <v>3394359</v>
      </c>
      <c r="H153" s="11" t="str">
        <f t="shared" si="58"/>
        <v>N/A</v>
      </c>
      <c r="I153" s="12">
        <v>5.0430000000000001</v>
      </c>
      <c r="J153" s="12">
        <v>-0.05</v>
      </c>
      <c r="K153" s="48" t="s">
        <v>739</v>
      </c>
      <c r="L153" s="9" t="str">
        <f t="shared" si="59"/>
        <v>Yes</v>
      </c>
    </row>
    <row r="154" spans="1:12" x14ac:dyDescent="0.2">
      <c r="A154" s="4" t="s">
        <v>537</v>
      </c>
      <c r="B154" s="48" t="s">
        <v>213</v>
      </c>
      <c r="C154" s="1">
        <v>1251314</v>
      </c>
      <c r="D154" s="11" t="str">
        <f t="shared" si="56"/>
        <v>N/A</v>
      </c>
      <c r="E154" s="1">
        <v>1491686</v>
      </c>
      <c r="F154" s="11" t="str">
        <f t="shared" si="57"/>
        <v>N/A</v>
      </c>
      <c r="G154" s="1">
        <v>1574198</v>
      </c>
      <c r="H154" s="11" t="str">
        <f t="shared" si="58"/>
        <v>N/A</v>
      </c>
      <c r="I154" s="12">
        <v>19.21</v>
      </c>
      <c r="J154" s="12">
        <v>5.5309999999999997</v>
      </c>
      <c r="K154" s="48" t="s">
        <v>739</v>
      </c>
      <c r="L154" s="9" t="str">
        <f t="shared" si="59"/>
        <v>Yes</v>
      </c>
    </row>
    <row r="155" spans="1:12" x14ac:dyDescent="0.2">
      <c r="A155" s="2" t="s">
        <v>538</v>
      </c>
      <c r="B155" s="5" t="s">
        <v>213</v>
      </c>
      <c r="C155" s="62">
        <v>63.175411887000003</v>
      </c>
      <c r="D155" s="9" t="str">
        <f t="shared" ref="D155:D159" si="60">IF($B155="N/A","N/A",IF(C155&lt;0,"No","Yes"))</f>
        <v>N/A</v>
      </c>
      <c r="E155" s="62">
        <v>67.655507796999999</v>
      </c>
      <c r="F155" s="9" t="str">
        <f t="shared" ref="F155:F159" si="61">IF($B155="N/A","N/A",IF(E155&lt;0,"No","Yes"))</f>
        <v>N/A</v>
      </c>
      <c r="G155" s="62">
        <v>69.537248048999999</v>
      </c>
      <c r="H155" s="9" t="str">
        <f t="shared" ref="H155:H159" si="62">IF($B155="N/A","N/A",IF(G155&lt;0,"No","Yes"))</f>
        <v>N/A</v>
      </c>
      <c r="I155" s="12">
        <v>7.0919999999999996</v>
      </c>
      <c r="J155" s="12">
        <v>2.7810000000000001</v>
      </c>
      <c r="K155" s="48" t="s">
        <v>739</v>
      </c>
      <c r="L155" s="9" t="str">
        <f>IF(J155="Div by 0", "N/A", IF(OR(J155="N/A",K155="N/A"),"N/A", IF(J155&gt;VALUE(MID(K155,1,2)), "No", IF(J155&lt;-1*VALUE(MID(K155,1,2)), "No", "Yes"))))</f>
        <v>Yes</v>
      </c>
    </row>
    <row r="156" spans="1:12" ht="25.5" x14ac:dyDescent="0.2">
      <c r="A156" s="2" t="s">
        <v>539</v>
      </c>
      <c r="B156" s="5" t="s">
        <v>213</v>
      </c>
      <c r="C156" s="62">
        <v>20.382231288</v>
      </c>
      <c r="D156" s="9" t="str">
        <f t="shared" si="60"/>
        <v>N/A</v>
      </c>
      <c r="E156" s="62">
        <v>28.108150958</v>
      </c>
      <c r="F156" s="9" t="str">
        <f t="shared" si="61"/>
        <v>N/A</v>
      </c>
      <c r="G156" s="62">
        <v>33.878871341</v>
      </c>
      <c r="H156" s="9" t="str">
        <f t="shared" si="62"/>
        <v>N/A</v>
      </c>
      <c r="I156" s="12">
        <v>37.909999999999997</v>
      </c>
      <c r="J156" s="12">
        <v>20.53</v>
      </c>
      <c r="K156" s="5" t="s">
        <v>739</v>
      </c>
      <c r="L156" s="9" t="str">
        <f t="shared" ref="L156:L159" si="63">IF(J156="Div by 0", "N/A", IF(OR(J156="N/A",K156="N/A"),"N/A", IF(J156&gt;VALUE(MID(K156,1,2)), "No", IF(J156&lt;-1*VALUE(MID(K156,1,2)), "No", "Yes"))))</f>
        <v>Yes</v>
      </c>
    </row>
    <row r="157" spans="1:12" ht="25.5" x14ac:dyDescent="0.2">
      <c r="A157" s="2" t="s">
        <v>540</v>
      </c>
      <c r="B157" s="5" t="s">
        <v>213</v>
      </c>
      <c r="C157" s="62">
        <v>28.950040566999999</v>
      </c>
      <c r="D157" s="9" t="str">
        <f t="shared" si="60"/>
        <v>N/A</v>
      </c>
      <c r="E157" s="62">
        <v>46.136368476000001</v>
      </c>
      <c r="F157" s="9" t="str">
        <f t="shared" si="61"/>
        <v>N/A</v>
      </c>
      <c r="G157" s="62">
        <v>58.230627788</v>
      </c>
      <c r="H157" s="9" t="str">
        <f t="shared" si="62"/>
        <v>N/A</v>
      </c>
      <c r="I157" s="12">
        <v>59.37</v>
      </c>
      <c r="J157" s="12">
        <v>26.21</v>
      </c>
      <c r="K157" s="5" t="s">
        <v>739</v>
      </c>
      <c r="L157" s="9" t="str">
        <f t="shared" si="63"/>
        <v>Yes</v>
      </c>
    </row>
    <row r="158" spans="1:12" ht="25.5" x14ac:dyDescent="0.2">
      <c r="A158" s="2" t="s">
        <v>541</v>
      </c>
      <c r="B158" s="5" t="s">
        <v>213</v>
      </c>
      <c r="C158" s="62">
        <v>75.792513420000006</v>
      </c>
      <c r="D158" s="9" t="str">
        <f t="shared" si="60"/>
        <v>N/A</v>
      </c>
      <c r="E158" s="62">
        <v>77.347136273000004</v>
      </c>
      <c r="F158" s="9" t="str">
        <f t="shared" si="61"/>
        <v>N/A</v>
      </c>
      <c r="G158" s="62">
        <v>76.987782601000006</v>
      </c>
      <c r="H158" s="9" t="str">
        <f t="shared" si="62"/>
        <v>N/A</v>
      </c>
      <c r="I158" s="12">
        <v>2.0510000000000002</v>
      </c>
      <c r="J158" s="12">
        <v>-0.46500000000000002</v>
      </c>
      <c r="K158" s="5" t="s">
        <v>739</v>
      </c>
      <c r="L158" s="9" t="str">
        <f t="shared" si="63"/>
        <v>Yes</v>
      </c>
    </row>
    <row r="159" spans="1:12" ht="25.5" x14ac:dyDescent="0.2">
      <c r="A159" s="2" t="s">
        <v>542</v>
      </c>
      <c r="B159" s="5" t="s">
        <v>213</v>
      </c>
      <c r="C159" s="62">
        <v>76.255880009999998</v>
      </c>
      <c r="D159" s="9" t="str">
        <f t="shared" si="60"/>
        <v>N/A</v>
      </c>
      <c r="E159" s="62">
        <v>77.327172121999993</v>
      </c>
      <c r="F159" s="9" t="str">
        <f t="shared" si="61"/>
        <v>N/A</v>
      </c>
      <c r="G159" s="62">
        <v>75.928011549000004</v>
      </c>
      <c r="H159" s="9" t="str">
        <f t="shared" si="62"/>
        <v>N/A</v>
      </c>
      <c r="I159" s="12">
        <v>1.405</v>
      </c>
      <c r="J159" s="12">
        <v>-1.81</v>
      </c>
      <c r="K159" s="5" t="s">
        <v>739</v>
      </c>
      <c r="L159" s="9" t="str">
        <f t="shared" si="63"/>
        <v>Yes</v>
      </c>
    </row>
    <row r="160" spans="1:12" ht="25.5" x14ac:dyDescent="0.2">
      <c r="A160" s="4" t="s">
        <v>543</v>
      </c>
      <c r="B160" s="48" t="s">
        <v>213</v>
      </c>
      <c r="C160" s="1">
        <v>3888868.6899000001</v>
      </c>
      <c r="D160" s="11" t="str">
        <f t="shared" si="56"/>
        <v>N/A</v>
      </c>
      <c r="E160" s="1">
        <v>4415548.8097999999</v>
      </c>
      <c r="F160" s="11" t="str">
        <f t="shared" si="57"/>
        <v>N/A</v>
      </c>
      <c r="G160" s="1">
        <v>4846464.2697999999</v>
      </c>
      <c r="H160" s="11" t="str">
        <f t="shared" si="58"/>
        <v>N/A</v>
      </c>
      <c r="I160" s="12">
        <v>13.54</v>
      </c>
      <c r="J160" s="12">
        <v>9.7590000000000003</v>
      </c>
      <c r="K160" s="48" t="s">
        <v>739</v>
      </c>
      <c r="L160" s="9" t="str">
        <f t="shared" si="59"/>
        <v>Yes</v>
      </c>
    </row>
    <row r="161" spans="1:12" x14ac:dyDescent="0.2">
      <c r="A161" s="4" t="s">
        <v>544</v>
      </c>
      <c r="B161" s="48" t="s">
        <v>213</v>
      </c>
      <c r="C161" s="14">
        <v>7271758552</v>
      </c>
      <c r="D161" s="11" t="str">
        <f t="shared" si="56"/>
        <v>N/A</v>
      </c>
      <c r="E161" s="14">
        <v>7009020232</v>
      </c>
      <c r="F161" s="11" t="str">
        <f t="shared" si="57"/>
        <v>N/A</v>
      </c>
      <c r="G161" s="14">
        <v>12133926467</v>
      </c>
      <c r="H161" s="11" t="str">
        <f t="shared" si="58"/>
        <v>N/A</v>
      </c>
      <c r="I161" s="12">
        <v>-3.61</v>
      </c>
      <c r="J161" s="12">
        <v>73.12</v>
      </c>
      <c r="K161" s="48" t="s">
        <v>739</v>
      </c>
      <c r="L161" s="9" t="str">
        <f t="shared" si="59"/>
        <v>No</v>
      </c>
    </row>
    <row r="162" spans="1:12" x14ac:dyDescent="0.2">
      <c r="A162" s="4" t="s">
        <v>1290</v>
      </c>
      <c r="B162" s="48" t="s">
        <v>213</v>
      </c>
      <c r="C162" s="14">
        <v>1455.7005624999999</v>
      </c>
      <c r="D162" s="11" t="str">
        <f t="shared" si="56"/>
        <v>N/A</v>
      </c>
      <c r="E162" s="14">
        <v>1226.6716449999999</v>
      </c>
      <c r="F162" s="11" t="str">
        <f t="shared" si="57"/>
        <v>N/A</v>
      </c>
      <c r="G162" s="14">
        <v>2016.2367474</v>
      </c>
      <c r="H162" s="11" t="str">
        <f t="shared" si="58"/>
        <v>N/A</v>
      </c>
      <c r="I162" s="12">
        <v>-15.7</v>
      </c>
      <c r="J162" s="12">
        <v>64.37</v>
      </c>
      <c r="K162" s="48" t="s">
        <v>739</v>
      </c>
      <c r="L162" s="9" t="str">
        <f t="shared" si="59"/>
        <v>No</v>
      </c>
    </row>
    <row r="163" spans="1:12" ht="25.5" x14ac:dyDescent="0.2">
      <c r="A163" s="4" t="s">
        <v>1291</v>
      </c>
      <c r="B163" s="48" t="s">
        <v>213</v>
      </c>
      <c r="C163" s="14">
        <v>6061.0967768</v>
      </c>
      <c r="D163" s="11" t="str">
        <f t="shared" si="56"/>
        <v>N/A</v>
      </c>
      <c r="E163" s="14">
        <v>2832.7021052</v>
      </c>
      <c r="F163" s="11" t="str">
        <f t="shared" si="57"/>
        <v>N/A</v>
      </c>
      <c r="G163" s="14">
        <v>5216.5814091000002</v>
      </c>
      <c r="H163" s="11" t="str">
        <f t="shared" si="58"/>
        <v>N/A</v>
      </c>
      <c r="I163" s="12">
        <v>-53.3</v>
      </c>
      <c r="J163" s="12">
        <v>84.16</v>
      </c>
      <c r="K163" s="48" t="s">
        <v>739</v>
      </c>
      <c r="L163" s="9" t="str">
        <f t="shared" si="59"/>
        <v>No</v>
      </c>
    </row>
    <row r="164" spans="1:12" ht="25.5" x14ac:dyDescent="0.2">
      <c r="A164" s="4" t="s">
        <v>1292</v>
      </c>
      <c r="B164" s="48" t="s">
        <v>213</v>
      </c>
      <c r="C164" s="14">
        <v>5589.0677968999998</v>
      </c>
      <c r="D164" s="11" t="str">
        <f t="shared" si="56"/>
        <v>N/A</v>
      </c>
      <c r="E164" s="14">
        <v>3065.7437371999999</v>
      </c>
      <c r="F164" s="11" t="str">
        <f t="shared" si="57"/>
        <v>N/A</v>
      </c>
      <c r="G164" s="14">
        <v>5975.9261336</v>
      </c>
      <c r="H164" s="11" t="str">
        <f t="shared" si="58"/>
        <v>N/A</v>
      </c>
      <c r="I164" s="12">
        <v>-45.1</v>
      </c>
      <c r="J164" s="12">
        <v>94.93</v>
      </c>
      <c r="K164" s="48" t="s">
        <v>739</v>
      </c>
      <c r="L164" s="9" t="str">
        <f t="shared" si="59"/>
        <v>No</v>
      </c>
    </row>
    <row r="165" spans="1:12" ht="25.5" x14ac:dyDescent="0.2">
      <c r="A165" s="4" t="s">
        <v>1293</v>
      </c>
      <c r="B165" s="48" t="s">
        <v>213</v>
      </c>
      <c r="C165" s="14">
        <v>986.92620467999996</v>
      </c>
      <c r="D165" s="11" t="str">
        <f t="shared" si="56"/>
        <v>N/A</v>
      </c>
      <c r="E165" s="14">
        <v>910.14671638000004</v>
      </c>
      <c r="F165" s="11" t="str">
        <f t="shared" si="57"/>
        <v>N/A</v>
      </c>
      <c r="G165" s="14">
        <v>1169.8055833000001</v>
      </c>
      <c r="H165" s="11" t="str">
        <f t="shared" si="58"/>
        <v>N/A</v>
      </c>
      <c r="I165" s="12">
        <v>-7.78</v>
      </c>
      <c r="J165" s="12">
        <v>28.53</v>
      </c>
      <c r="K165" s="48" t="s">
        <v>739</v>
      </c>
      <c r="L165" s="9" t="str">
        <f t="shared" si="59"/>
        <v>Yes</v>
      </c>
    </row>
    <row r="166" spans="1:12" ht="25.5" x14ac:dyDescent="0.2">
      <c r="A166" s="4" t="s">
        <v>1294</v>
      </c>
      <c r="B166" s="48" t="s">
        <v>213</v>
      </c>
      <c r="C166" s="14">
        <v>917.64230560999999</v>
      </c>
      <c r="D166" s="11" t="str">
        <f t="shared" si="56"/>
        <v>N/A</v>
      </c>
      <c r="E166" s="14">
        <v>966.45239077999997</v>
      </c>
      <c r="F166" s="11" t="str">
        <f t="shared" si="57"/>
        <v>N/A</v>
      </c>
      <c r="G166" s="14">
        <v>1345.885252</v>
      </c>
      <c r="H166" s="11" t="str">
        <f t="shared" si="58"/>
        <v>N/A</v>
      </c>
      <c r="I166" s="12">
        <v>5.319</v>
      </c>
      <c r="J166" s="12">
        <v>39.26</v>
      </c>
      <c r="K166" s="48" t="s">
        <v>739</v>
      </c>
      <c r="L166" s="9" t="str">
        <f t="shared" si="59"/>
        <v>No</v>
      </c>
    </row>
    <row r="167" spans="1:12" x14ac:dyDescent="0.2">
      <c r="A167" s="46" t="s">
        <v>545</v>
      </c>
      <c r="B167" s="35" t="s">
        <v>213</v>
      </c>
      <c r="C167" s="47">
        <v>5936806187</v>
      </c>
      <c r="D167" s="44" t="str">
        <f t="shared" si="56"/>
        <v>N/A</v>
      </c>
      <c r="E167" s="47">
        <v>9536610074</v>
      </c>
      <c r="F167" s="44" t="str">
        <f t="shared" si="57"/>
        <v>N/A</v>
      </c>
      <c r="G167" s="47">
        <v>10869672803</v>
      </c>
      <c r="H167" s="44" t="str">
        <f t="shared" si="58"/>
        <v>N/A</v>
      </c>
      <c r="I167" s="12">
        <v>60.64</v>
      </c>
      <c r="J167" s="12">
        <v>13.98</v>
      </c>
      <c r="K167" s="45" t="s">
        <v>739</v>
      </c>
      <c r="L167" s="9" t="str">
        <f t="shared" si="59"/>
        <v>Yes</v>
      </c>
    </row>
    <row r="168" spans="1:12" x14ac:dyDescent="0.2">
      <c r="A168" s="46" t="s">
        <v>1295</v>
      </c>
      <c r="B168" s="35" t="s">
        <v>213</v>
      </c>
      <c r="C168" s="47">
        <v>1188.4624667</v>
      </c>
      <c r="D168" s="44" t="str">
        <f t="shared" si="56"/>
        <v>N/A</v>
      </c>
      <c r="E168" s="47">
        <v>1669.0334425999999</v>
      </c>
      <c r="F168" s="44" t="str">
        <f t="shared" si="57"/>
        <v>N/A</v>
      </c>
      <c r="G168" s="47">
        <v>1806.1617398000001</v>
      </c>
      <c r="H168" s="44" t="str">
        <f t="shared" si="58"/>
        <v>N/A</v>
      </c>
      <c r="I168" s="12">
        <v>40.44</v>
      </c>
      <c r="J168" s="12">
        <v>8.2159999999999993</v>
      </c>
      <c r="K168" s="45" t="s">
        <v>739</v>
      </c>
      <c r="L168" s="9" t="str">
        <f t="shared" si="59"/>
        <v>Yes</v>
      </c>
    </row>
    <row r="169" spans="1:12" ht="25.5" x14ac:dyDescent="0.2">
      <c r="A169" s="46" t="s">
        <v>1296</v>
      </c>
      <c r="B169" s="48" t="s">
        <v>213</v>
      </c>
      <c r="C169" s="14">
        <v>2505.9857041</v>
      </c>
      <c r="D169" s="11" t="str">
        <f t="shared" si="56"/>
        <v>N/A</v>
      </c>
      <c r="E169" s="14">
        <v>3426.7791772999999</v>
      </c>
      <c r="F169" s="11" t="str">
        <f t="shared" si="57"/>
        <v>N/A</v>
      </c>
      <c r="G169" s="14">
        <v>3033.7933727</v>
      </c>
      <c r="H169" s="11" t="str">
        <f t="shared" si="58"/>
        <v>N/A</v>
      </c>
      <c r="I169" s="12">
        <v>36.74</v>
      </c>
      <c r="J169" s="12">
        <v>-11.5</v>
      </c>
      <c r="K169" s="48" t="s">
        <v>739</v>
      </c>
      <c r="L169" s="9" t="str">
        <f t="shared" si="59"/>
        <v>Yes</v>
      </c>
    </row>
    <row r="170" spans="1:12" ht="25.5" x14ac:dyDescent="0.2">
      <c r="A170" s="46" t="s">
        <v>1297</v>
      </c>
      <c r="B170" s="48" t="s">
        <v>213</v>
      </c>
      <c r="C170" s="14">
        <v>7879.7453268999998</v>
      </c>
      <c r="D170" s="11" t="str">
        <f t="shared" si="56"/>
        <v>N/A</v>
      </c>
      <c r="E170" s="14">
        <v>9616.0345398999998</v>
      </c>
      <c r="F170" s="11" t="str">
        <f t="shared" si="57"/>
        <v>N/A</v>
      </c>
      <c r="G170" s="14">
        <v>8878.1430681999991</v>
      </c>
      <c r="H170" s="11" t="str">
        <f t="shared" si="58"/>
        <v>N/A</v>
      </c>
      <c r="I170" s="12">
        <v>22.03</v>
      </c>
      <c r="J170" s="12">
        <v>-7.67</v>
      </c>
      <c r="K170" s="48" t="s">
        <v>739</v>
      </c>
      <c r="L170" s="9" t="str">
        <f t="shared" si="59"/>
        <v>Yes</v>
      </c>
    </row>
    <row r="171" spans="1:12" ht="25.5" x14ac:dyDescent="0.2">
      <c r="A171" s="46" t="s">
        <v>1298</v>
      </c>
      <c r="B171" s="48" t="s">
        <v>213</v>
      </c>
      <c r="C171" s="14">
        <v>593.39211261000003</v>
      </c>
      <c r="D171" s="11" t="str">
        <f t="shared" si="56"/>
        <v>N/A</v>
      </c>
      <c r="E171" s="14">
        <v>612.54679835000002</v>
      </c>
      <c r="F171" s="11" t="str">
        <f t="shared" si="57"/>
        <v>N/A</v>
      </c>
      <c r="G171" s="14">
        <v>665.57153706999998</v>
      </c>
      <c r="H171" s="11" t="str">
        <f t="shared" si="58"/>
        <v>N/A</v>
      </c>
      <c r="I171" s="12">
        <v>3.2280000000000002</v>
      </c>
      <c r="J171" s="12">
        <v>8.6560000000000006</v>
      </c>
      <c r="K171" s="48" t="s">
        <v>739</v>
      </c>
      <c r="L171" s="9" t="str">
        <f t="shared" si="59"/>
        <v>Yes</v>
      </c>
    </row>
    <row r="172" spans="1:12" ht="25.5" x14ac:dyDescent="0.2">
      <c r="A172" s="46" t="s">
        <v>1299</v>
      </c>
      <c r="B172" s="48" t="s">
        <v>213</v>
      </c>
      <c r="C172" s="14">
        <v>689.21276274000002</v>
      </c>
      <c r="D172" s="11" t="str">
        <f t="shared" si="56"/>
        <v>N/A</v>
      </c>
      <c r="E172" s="14">
        <v>673.53669940999998</v>
      </c>
      <c r="F172" s="11" t="str">
        <f t="shared" si="57"/>
        <v>N/A</v>
      </c>
      <c r="G172" s="14">
        <v>662.96912713999996</v>
      </c>
      <c r="H172" s="11" t="str">
        <f t="shared" si="58"/>
        <v>N/A</v>
      </c>
      <c r="I172" s="12">
        <v>-2.27</v>
      </c>
      <c r="J172" s="12">
        <v>-1.57</v>
      </c>
      <c r="K172" s="48" t="s">
        <v>739</v>
      </c>
      <c r="L172" s="9" t="str">
        <f t="shared" si="59"/>
        <v>Yes</v>
      </c>
    </row>
    <row r="173" spans="1:12" ht="25.5" x14ac:dyDescent="0.2">
      <c r="A173" s="2" t="s">
        <v>546</v>
      </c>
      <c r="B173" s="139" t="s">
        <v>213</v>
      </c>
      <c r="C173" s="140">
        <v>1220254269</v>
      </c>
      <c r="D173" s="141" t="str">
        <f>IF($B173="N/A","N/A",IF(C173&gt;10,"No",IF(C173&lt;-10,"No","Yes")))</f>
        <v>N/A</v>
      </c>
      <c r="E173" s="140">
        <v>1778090860</v>
      </c>
      <c r="F173" s="141" t="str">
        <f>IF($B173="N/A","N/A",IF(E173&gt;10,"No",IF(E173&lt;-10,"No","Yes")))</f>
        <v>N/A</v>
      </c>
      <c r="G173" s="140">
        <v>1732174627</v>
      </c>
      <c r="H173" s="141" t="str">
        <f>IF($B173="N/A","N/A",IF(G173&gt;10,"No",IF(G173&lt;-10,"No","Yes")))</f>
        <v>N/A</v>
      </c>
      <c r="I173" s="136">
        <v>45.71</v>
      </c>
      <c r="J173" s="136">
        <v>-2.58</v>
      </c>
      <c r="K173" s="137" t="s">
        <v>739</v>
      </c>
      <c r="L173" s="138" t="str">
        <f>IF(J173="Div by 0", "N/A", IF(K173="N/A","N/A", IF(J173&gt;VALUE(MID(K173,1,2)), "No", IF(J173&lt;-1*VALUE(MID(K173,1,2)), "No", "Yes"))))</f>
        <v>Yes</v>
      </c>
    </row>
    <row r="174" spans="1:12" ht="25.5" x14ac:dyDescent="0.2">
      <c r="A174" s="2" t="s">
        <v>1300</v>
      </c>
      <c r="B174" s="48" t="s">
        <v>213</v>
      </c>
      <c r="C174" s="14">
        <v>298928474</v>
      </c>
      <c r="D174" s="11" t="str">
        <f t="shared" ref="D174:D181" si="64">IF($B174="N/A","N/A",IF(C174&gt;10,"No",IF(C174&lt;-10,"No","Yes")))</f>
        <v>N/A</v>
      </c>
      <c r="E174" s="14">
        <v>453088858</v>
      </c>
      <c r="F174" s="11" t="str">
        <f t="shared" ref="F174:F181" si="65">IF($B174="N/A","N/A",IF(E174&gt;10,"No",IF(E174&lt;-10,"No","Yes")))</f>
        <v>N/A</v>
      </c>
      <c r="G174" s="14">
        <v>417568172</v>
      </c>
      <c r="H174" s="11" t="str">
        <f t="shared" ref="H174:H181" si="66">IF($B174="N/A","N/A",IF(G174&gt;10,"No",IF(G174&lt;-10,"No","Yes")))</f>
        <v>N/A</v>
      </c>
      <c r="I174" s="12">
        <v>51.57</v>
      </c>
      <c r="J174" s="12">
        <v>-7.84</v>
      </c>
      <c r="K174" s="48" t="s">
        <v>739</v>
      </c>
      <c r="L174" s="9" t="str">
        <f t="shared" ref="L174:L181" si="67">IF(J174="Div by 0", "N/A", IF(K174="N/A","N/A", IF(J174&gt;VALUE(MID(K174,1,2)), "No", IF(J174&lt;-1*VALUE(MID(K174,1,2)), "No", "Yes"))))</f>
        <v>Yes</v>
      </c>
    </row>
    <row r="175" spans="1:12" ht="25.5" x14ac:dyDescent="0.2">
      <c r="A175" s="2" t="s">
        <v>547</v>
      </c>
      <c r="B175" s="48" t="s">
        <v>213</v>
      </c>
      <c r="C175" s="14">
        <v>467582780</v>
      </c>
      <c r="D175" s="11" t="str">
        <f t="shared" si="64"/>
        <v>N/A</v>
      </c>
      <c r="E175" s="14">
        <v>1224724144</v>
      </c>
      <c r="F175" s="11" t="str">
        <f t="shared" si="65"/>
        <v>N/A</v>
      </c>
      <c r="G175" s="14">
        <v>1270033439</v>
      </c>
      <c r="H175" s="11" t="str">
        <f t="shared" si="66"/>
        <v>N/A</v>
      </c>
      <c r="I175" s="12">
        <v>161.9</v>
      </c>
      <c r="J175" s="12">
        <v>3.7</v>
      </c>
      <c r="K175" s="48" t="s">
        <v>739</v>
      </c>
      <c r="L175" s="9" t="str">
        <f t="shared" si="67"/>
        <v>Yes</v>
      </c>
    </row>
    <row r="176" spans="1:12" ht="25.5" x14ac:dyDescent="0.2">
      <c r="A176" s="2" t="s">
        <v>512</v>
      </c>
      <c r="B176" s="48" t="s">
        <v>213</v>
      </c>
      <c r="C176" s="14">
        <v>3950040664</v>
      </c>
      <c r="D176" s="11" t="str">
        <f t="shared" si="64"/>
        <v>N/A</v>
      </c>
      <c r="E176" s="14">
        <v>6080706212</v>
      </c>
      <c r="F176" s="11" t="str">
        <f t="shared" si="65"/>
        <v>N/A</v>
      </c>
      <c r="G176" s="14">
        <v>7449896565</v>
      </c>
      <c r="H176" s="11" t="str">
        <f t="shared" si="66"/>
        <v>N/A</v>
      </c>
      <c r="I176" s="12">
        <v>53.94</v>
      </c>
      <c r="J176" s="12">
        <v>22.52</v>
      </c>
      <c r="K176" s="48" t="s">
        <v>739</v>
      </c>
      <c r="L176" s="9" t="str">
        <f t="shared" si="67"/>
        <v>Yes</v>
      </c>
    </row>
    <row r="177" spans="1:12" ht="25.5" x14ac:dyDescent="0.2">
      <c r="A177" s="2" t="s">
        <v>513</v>
      </c>
      <c r="B177" s="48" t="s">
        <v>213</v>
      </c>
      <c r="C177" s="14">
        <v>244.27720105</v>
      </c>
      <c r="D177" s="11" t="str">
        <f t="shared" si="64"/>
        <v>N/A</v>
      </c>
      <c r="E177" s="14">
        <v>311.18951978000001</v>
      </c>
      <c r="F177" s="11" t="str">
        <f t="shared" si="65"/>
        <v>N/A</v>
      </c>
      <c r="G177" s="14">
        <v>287.82720461000002</v>
      </c>
      <c r="H177" s="11" t="str">
        <f t="shared" si="66"/>
        <v>N/A</v>
      </c>
      <c r="I177" s="12">
        <v>27.39</v>
      </c>
      <c r="J177" s="12">
        <v>-7.51</v>
      </c>
      <c r="K177" s="48" t="s">
        <v>739</v>
      </c>
      <c r="L177" s="9" t="str">
        <f t="shared" si="67"/>
        <v>Yes</v>
      </c>
    </row>
    <row r="178" spans="1:12" ht="25.5" x14ac:dyDescent="0.2">
      <c r="A178" s="2" t="s">
        <v>1301</v>
      </c>
      <c r="B178" s="35" t="s">
        <v>213</v>
      </c>
      <c r="C178" s="47">
        <v>59.841143604000003</v>
      </c>
      <c r="D178" s="44" t="str">
        <f t="shared" si="64"/>
        <v>N/A</v>
      </c>
      <c r="E178" s="47">
        <v>79.29656876</v>
      </c>
      <c r="F178" s="44" t="str">
        <f t="shared" si="65"/>
        <v>N/A</v>
      </c>
      <c r="G178" s="47">
        <v>69.385313585000006</v>
      </c>
      <c r="H178" s="44" t="str">
        <f t="shared" si="66"/>
        <v>N/A</v>
      </c>
      <c r="I178" s="12">
        <v>32.51</v>
      </c>
      <c r="J178" s="12">
        <v>-12.5</v>
      </c>
      <c r="K178" s="45" t="s">
        <v>739</v>
      </c>
      <c r="L178" s="9" t="str">
        <f t="shared" si="67"/>
        <v>Yes</v>
      </c>
    </row>
    <row r="179" spans="1:12" ht="25.5" x14ac:dyDescent="0.2">
      <c r="A179" s="2" t="s">
        <v>514</v>
      </c>
      <c r="B179" s="35" t="s">
        <v>213</v>
      </c>
      <c r="C179" s="47">
        <v>93.603288806999998</v>
      </c>
      <c r="D179" s="44" t="str">
        <f t="shared" si="64"/>
        <v>N/A</v>
      </c>
      <c r="E179" s="47">
        <v>214.34299383000001</v>
      </c>
      <c r="F179" s="44" t="str">
        <f t="shared" si="65"/>
        <v>N/A</v>
      </c>
      <c r="G179" s="47">
        <v>211.03540533</v>
      </c>
      <c r="H179" s="44" t="str">
        <f t="shared" si="66"/>
        <v>N/A</v>
      </c>
      <c r="I179" s="12">
        <v>129</v>
      </c>
      <c r="J179" s="12">
        <v>-1.54</v>
      </c>
      <c r="K179" s="45" t="s">
        <v>739</v>
      </c>
      <c r="L179" s="9" t="str">
        <f t="shared" si="67"/>
        <v>Yes</v>
      </c>
    </row>
    <row r="180" spans="1:12" ht="25.5" x14ac:dyDescent="0.2">
      <c r="A180" s="2" t="s">
        <v>515</v>
      </c>
      <c r="B180" s="35" t="s">
        <v>213</v>
      </c>
      <c r="C180" s="47">
        <v>790.74083326000004</v>
      </c>
      <c r="D180" s="44" t="str">
        <f t="shared" si="64"/>
        <v>N/A</v>
      </c>
      <c r="E180" s="47">
        <v>1064.2043602000001</v>
      </c>
      <c r="F180" s="44" t="str">
        <f t="shared" si="65"/>
        <v>N/A</v>
      </c>
      <c r="G180" s="47">
        <v>1237.9138161999999</v>
      </c>
      <c r="H180" s="44" t="str">
        <f t="shared" si="66"/>
        <v>N/A</v>
      </c>
      <c r="I180" s="12">
        <v>34.58</v>
      </c>
      <c r="J180" s="12">
        <v>16.32</v>
      </c>
      <c r="K180" s="45" t="s">
        <v>739</v>
      </c>
      <c r="L180" s="9" t="str">
        <f t="shared" si="67"/>
        <v>Yes</v>
      </c>
    </row>
    <row r="181" spans="1:12" ht="25.5" x14ac:dyDescent="0.2">
      <c r="A181" s="2" t="s">
        <v>1653</v>
      </c>
      <c r="B181" s="48" t="s">
        <v>213</v>
      </c>
      <c r="C181" s="13">
        <v>78.520497093000003</v>
      </c>
      <c r="D181" s="11" t="str">
        <f t="shared" si="64"/>
        <v>N/A</v>
      </c>
      <c r="E181" s="13">
        <v>78.683679591000001</v>
      </c>
      <c r="F181" s="11" t="str">
        <f t="shared" si="65"/>
        <v>N/A</v>
      </c>
      <c r="G181" s="13">
        <v>79.605992317000002</v>
      </c>
      <c r="H181" s="11" t="str">
        <f t="shared" si="66"/>
        <v>N/A</v>
      </c>
      <c r="I181" s="57">
        <v>0.20780000000000001</v>
      </c>
      <c r="J181" s="57">
        <v>1.1719999999999999</v>
      </c>
      <c r="K181" s="48" t="s">
        <v>739</v>
      </c>
      <c r="L181" s="9" t="str">
        <f t="shared" si="67"/>
        <v>Yes</v>
      </c>
    </row>
    <row r="182" spans="1:12" ht="25.5" x14ac:dyDescent="0.2">
      <c r="A182" s="2" t="s">
        <v>1654</v>
      </c>
      <c r="B182" s="142" t="s">
        <v>213</v>
      </c>
      <c r="C182" s="143">
        <v>68.268198476999999</v>
      </c>
      <c r="D182" s="138" t="str">
        <f t="shared" ref="D182" si="68">IF($B182="N/A","N/A",IF(C182&lt;0,"No","Yes"))</f>
        <v>N/A</v>
      </c>
      <c r="E182" s="143">
        <v>70.750937324000006</v>
      </c>
      <c r="F182" s="138" t="str">
        <f t="shared" ref="F182" si="69">IF($B182="N/A","N/A",IF(E182&lt;0,"No","Yes"))</f>
        <v>N/A</v>
      </c>
      <c r="G182" s="143">
        <v>75.922186883999998</v>
      </c>
      <c r="H182" s="138" t="str">
        <f t="shared" ref="H182" si="70">IF($B182="N/A","N/A",IF(G182&lt;0,"No","Yes"))</f>
        <v>N/A</v>
      </c>
      <c r="I182" s="144">
        <v>3.637</v>
      </c>
      <c r="J182" s="144">
        <v>7.3090000000000002</v>
      </c>
      <c r="K182" s="142" t="s">
        <v>739</v>
      </c>
      <c r="L182" s="138" t="str">
        <f t="shared" ref="L182" si="71">IF(J182="Div by 0", "N/A", IF(OR(J182="N/A",K182="N/A"),"N/A", IF(J182&gt;VALUE(MID(K182,1,2)), "No", IF(J182&lt;-1*VALUE(MID(K182,1,2)), "No", "Yes"))))</f>
        <v>Yes</v>
      </c>
    </row>
    <row r="183" spans="1:12" ht="25.5" x14ac:dyDescent="0.2">
      <c r="A183" s="2" t="s">
        <v>1655</v>
      </c>
      <c r="B183" s="5" t="s">
        <v>213</v>
      </c>
      <c r="C183" s="13">
        <v>83.621181250999996</v>
      </c>
      <c r="D183" s="9" t="str">
        <f t="shared" ref="D183:D185" si="72">IF($B183="N/A","N/A",IF(C183&lt;0,"No","Yes"))</f>
        <v>N/A</v>
      </c>
      <c r="E183" s="13">
        <v>81.005803369000006</v>
      </c>
      <c r="F183" s="9" t="str">
        <f t="shared" ref="F183:F185" si="73">IF($B183="N/A","N/A",IF(E183&lt;0,"No","Yes"))</f>
        <v>N/A</v>
      </c>
      <c r="G183" s="13">
        <v>85.657440645999998</v>
      </c>
      <c r="H183" s="9" t="str">
        <f t="shared" ref="H183:H185" si="74">IF($B183="N/A","N/A",IF(G183&lt;0,"No","Yes"))</f>
        <v>N/A</v>
      </c>
      <c r="I183" s="57">
        <v>-3.13</v>
      </c>
      <c r="J183" s="57">
        <v>5.742</v>
      </c>
      <c r="K183" s="5" t="s">
        <v>739</v>
      </c>
      <c r="L183" s="9" t="str">
        <f t="shared" ref="L183:L213" si="75">IF(J183="Div by 0", "N/A", IF(OR(J183="N/A",K183="N/A"),"N/A", IF(J183&gt;VALUE(MID(K183,1,2)), "No", IF(J183&lt;-1*VALUE(MID(K183,1,2)), "No", "Yes"))))</f>
        <v>Yes</v>
      </c>
    </row>
    <row r="184" spans="1:12" ht="25.5" x14ac:dyDescent="0.2">
      <c r="A184" s="2" t="s">
        <v>1656</v>
      </c>
      <c r="B184" s="5" t="s">
        <v>213</v>
      </c>
      <c r="C184" s="13">
        <v>80.374387953999999</v>
      </c>
      <c r="D184" s="9" t="str">
        <f t="shared" si="72"/>
        <v>N/A</v>
      </c>
      <c r="E184" s="13">
        <v>81.432511722000001</v>
      </c>
      <c r="F184" s="9" t="str">
        <f t="shared" si="73"/>
        <v>N/A</v>
      </c>
      <c r="G184" s="13">
        <v>81.919355023999998</v>
      </c>
      <c r="H184" s="9" t="str">
        <f t="shared" si="74"/>
        <v>N/A</v>
      </c>
      <c r="I184" s="57">
        <v>1.3160000000000001</v>
      </c>
      <c r="J184" s="57">
        <v>0.5978</v>
      </c>
      <c r="K184" s="5" t="s">
        <v>739</v>
      </c>
      <c r="L184" s="9" t="str">
        <f t="shared" si="75"/>
        <v>Yes</v>
      </c>
    </row>
    <row r="185" spans="1:12" ht="25.5" x14ac:dyDescent="0.2">
      <c r="A185" s="2" t="s">
        <v>1657</v>
      </c>
      <c r="B185" s="5" t="s">
        <v>213</v>
      </c>
      <c r="C185" s="13">
        <v>73.636033800999996</v>
      </c>
      <c r="D185" s="9" t="str">
        <f t="shared" si="72"/>
        <v>N/A</v>
      </c>
      <c r="E185" s="13">
        <v>72.797090003999998</v>
      </c>
      <c r="F185" s="9" t="str">
        <f t="shared" si="73"/>
        <v>N/A</v>
      </c>
      <c r="G185" s="13">
        <v>72.436250078</v>
      </c>
      <c r="H185" s="9" t="str">
        <f t="shared" si="74"/>
        <v>N/A</v>
      </c>
      <c r="I185" s="57">
        <v>-1.1399999999999999</v>
      </c>
      <c r="J185" s="57">
        <v>-0.496</v>
      </c>
      <c r="K185" s="5" t="s">
        <v>739</v>
      </c>
      <c r="L185" s="9" t="str">
        <f t="shared" si="75"/>
        <v>Yes</v>
      </c>
    </row>
    <row r="186" spans="1:12" ht="25.5" x14ac:dyDescent="0.2">
      <c r="A186" s="2" t="s">
        <v>1659</v>
      </c>
      <c r="B186" s="145" t="s">
        <v>213</v>
      </c>
      <c r="C186" s="143">
        <v>3.3400148578</v>
      </c>
      <c r="D186" s="135" t="str">
        <f>IF($B186="N/A","N/A",IF(C186&gt;10,"No",IF(C186&lt;-10,"No","Yes")))</f>
        <v>N/A</v>
      </c>
      <c r="E186" s="143">
        <v>3.4076661419000001</v>
      </c>
      <c r="F186" s="135" t="str">
        <f>IF($B186="N/A","N/A",IF(E186&gt;10,"No",IF(E186&lt;-10,"No","Yes")))</f>
        <v>N/A</v>
      </c>
      <c r="G186" s="143">
        <v>4.3545095416999997</v>
      </c>
      <c r="H186" s="135" t="str">
        <f>IF($B186="N/A","N/A",IF(G186&gt;10,"No",IF(G186&lt;-10,"No","Yes")))</f>
        <v>N/A</v>
      </c>
      <c r="I186" s="144">
        <v>2.0249999999999999</v>
      </c>
      <c r="J186" s="144">
        <v>27.79</v>
      </c>
      <c r="K186" s="145" t="s">
        <v>739</v>
      </c>
      <c r="L186" s="9" t="str">
        <f t="shared" si="75"/>
        <v>Yes</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1747</v>
      </c>
      <c r="J188" s="57" t="s">
        <v>1747</v>
      </c>
      <c r="K188" s="45" t="s">
        <v>739</v>
      </c>
      <c r="L188" s="9" t="str">
        <f t="shared" si="75"/>
        <v>N/A</v>
      </c>
    </row>
    <row r="189" spans="1:12" ht="25.5" x14ac:dyDescent="0.2">
      <c r="A189" s="2" t="s">
        <v>1662</v>
      </c>
      <c r="B189" s="35" t="s">
        <v>213</v>
      </c>
      <c r="C189" s="13">
        <v>4.3720511400000002E-2</v>
      </c>
      <c r="D189" s="44" t="str">
        <f t="shared" si="76"/>
        <v>N/A</v>
      </c>
      <c r="E189" s="13">
        <v>8.3166312300000003E-2</v>
      </c>
      <c r="F189" s="44" t="str">
        <f t="shared" si="77"/>
        <v>N/A</v>
      </c>
      <c r="G189" s="13">
        <v>8.5292615299999999E-2</v>
      </c>
      <c r="H189" s="44" t="str">
        <f t="shared" si="78"/>
        <v>N/A</v>
      </c>
      <c r="I189" s="57">
        <v>90.22</v>
      </c>
      <c r="J189" s="57">
        <v>2.5569999999999999</v>
      </c>
      <c r="K189" s="45" t="s">
        <v>739</v>
      </c>
      <c r="L189" s="9" t="str">
        <f t="shared" si="75"/>
        <v>Yes</v>
      </c>
    </row>
    <row r="190" spans="1:12" ht="25.5" x14ac:dyDescent="0.2">
      <c r="A190" s="2" t="s">
        <v>1663</v>
      </c>
      <c r="B190" s="35" t="s">
        <v>213</v>
      </c>
      <c r="C190" s="13">
        <v>0.35743119569999998</v>
      </c>
      <c r="D190" s="44" t="str">
        <f t="shared" si="76"/>
        <v>N/A</v>
      </c>
      <c r="E190" s="13">
        <v>0.36338008049999998</v>
      </c>
      <c r="F190" s="44" t="str">
        <f t="shared" si="77"/>
        <v>N/A</v>
      </c>
      <c r="G190" s="13">
        <v>0.43119878579999998</v>
      </c>
      <c r="H190" s="44" t="str">
        <f t="shared" si="78"/>
        <v>N/A</v>
      </c>
      <c r="I190" s="57">
        <v>1.6639999999999999</v>
      </c>
      <c r="J190" s="57">
        <v>18.66</v>
      </c>
      <c r="K190" s="45" t="s">
        <v>739</v>
      </c>
      <c r="L190" s="9" t="str">
        <f t="shared" si="75"/>
        <v>Yes</v>
      </c>
    </row>
    <row r="191" spans="1:12" ht="25.5" x14ac:dyDescent="0.2">
      <c r="A191" s="2" t="s">
        <v>1664</v>
      </c>
      <c r="B191" s="35" t="s">
        <v>213</v>
      </c>
      <c r="C191" s="13">
        <v>58.768354758000001</v>
      </c>
      <c r="D191" s="44" t="str">
        <f t="shared" si="76"/>
        <v>N/A</v>
      </c>
      <c r="E191" s="13">
        <v>59.581189711999997</v>
      </c>
      <c r="F191" s="44" t="str">
        <f t="shared" si="77"/>
        <v>N/A</v>
      </c>
      <c r="G191" s="13">
        <v>59.799445208000002</v>
      </c>
      <c r="H191" s="44" t="str">
        <f t="shared" si="78"/>
        <v>N/A</v>
      </c>
      <c r="I191" s="57">
        <v>1.383</v>
      </c>
      <c r="J191" s="57">
        <v>0.36630000000000001</v>
      </c>
      <c r="K191" s="45" t="s">
        <v>739</v>
      </c>
      <c r="L191" s="9" t="str">
        <f t="shared" si="75"/>
        <v>Yes</v>
      </c>
    </row>
    <row r="192" spans="1:12" ht="25.5" x14ac:dyDescent="0.2">
      <c r="A192" s="2" t="s">
        <v>1665</v>
      </c>
      <c r="B192" s="35" t="s">
        <v>213</v>
      </c>
      <c r="C192" s="13">
        <v>27.276934808</v>
      </c>
      <c r="D192" s="44" t="str">
        <f t="shared" si="76"/>
        <v>N/A</v>
      </c>
      <c r="E192" s="13">
        <v>26.67088682</v>
      </c>
      <c r="F192" s="44" t="str">
        <f t="shared" si="77"/>
        <v>N/A</v>
      </c>
      <c r="G192" s="13">
        <v>26.588979987999998</v>
      </c>
      <c r="H192" s="44" t="str">
        <f t="shared" si="78"/>
        <v>N/A</v>
      </c>
      <c r="I192" s="57">
        <v>-2.2200000000000002</v>
      </c>
      <c r="J192" s="57">
        <v>-0.307</v>
      </c>
      <c r="K192" s="45" t="s">
        <v>739</v>
      </c>
      <c r="L192" s="9" t="str">
        <f t="shared" si="75"/>
        <v>Yes</v>
      </c>
    </row>
    <row r="193" spans="1:12" ht="25.5" x14ac:dyDescent="0.2">
      <c r="A193" s="2" t="s">
        <v>1666</v>
      </c>
      <c r="B193" s="35" t="s">
        <v>213</v>
      </c>
      <c r="C193" s="13">
        <v>5.3454330783000001</v>
      </c>
      <c r="D193" s="44" t="str">
        <f t="shared" si="76"/>
        <v>N/A</v>
      </c>
      <c r="E193" s="13">
        <v>6.4608778806</v>
      </c>
      <c r="F193" s="44" t="str">
        <f t="shared" si="77"/>
        <v>N/A</v>
      </c>
      <c r="G193" s="13">
        <v>7.0988447195999997</v>
      </c>
      <c r="H193" s="44" t="str">
        <f t="shared" si="78"/>
        <v>N/A</v>
      </c>
      <c r="I193" s="57">
        <v>20.87</v>
      </c>
      <c r="J193" s="57">
        <v>9.8740000000000006</v>
      </c>
      <c r="K193" s="45" t="s">
        <v>739</v>
      </c>
      <c r="L193" s="9" t="str">
        <f t="shared" si="75"/>
        <v>Yes</v>
      </c>
    </row>
    <row r="194" spans="1:12" ht="25.5" x14ac:dyDescent="0.2">
      <c r="A194" s="2" t="s">
        <v>1667</v>
      </c>
      <c r="B194" s="35" t="s">
        <v>213</v>
      </c>
      <c r="C194" s="13">
        <v>22.035678259000001</v>
      </c>
      <c r="D194" s="44" t="str">
        <f t="shared" si="76"/>
        <v>N/A</v>
      </c>
      <c r="E194" s="13">
        <v>22.141245520999998</v>
      </c>
      <c r="F194" s="44" t="str">
        <f t="shared" si="77"/>
        <v>N/A</v>
      </c>
      <c r="G194" s="13">
        <v>23.005211274000001</v>
      </c>
      <c r="H194" s="44" t="str">
        <f t="shared" si="78"/>
        <v>N/A</v>
      </c>
      <c r="I194" s="57">
        <v>0.47910000000000003</v>
      </c>
      <c r="J194" s="57">
        <v>3.9020000000000001</v>
      </c>
      <c r="K194" s="45" t="s">
        <v>739</v>
      </c>
      <c r="L194" s="9" t="str">
        <f t="shared" si="75"/>
        <v>Yes</v>
      </c>
    </row>
    <row r="195" spans="1:12" ht="25.5" x14ac:dyDescent="0.2">
      <c r="A195" s="2" t="s">
        <v>1668</v>
      </c>
      <c r="B195" s="35" t="s">
        <v>213</v>
      </c>
      <c r="C195" s="13">
        <v>10.836421028</v>
      </c>
      <c r="D195" s="44" t="str">
        <f t="shared" si="76"/>
        <v>N/A</v>
      </c>
      <c r="E195" s="13">
        <v>12.619805342999999</v>
      </c>
      <c r="F195" s="44" t="str">
        <f t="shared" si="77"/>
        <v>N/A</v>
      </c>
      <c r="G195" s="13">
        <v>13.726910094000001</v>
      </c>
      <c r="H195" s="44" t="str">
        <f t="shared" si="78"/>
        <v>N/A</v>
      </c>
      <c r="I195" s="57">
        <v>16.46</v>
      </c>
      <c r="J195" s="57">
        <v>8.7729999999999997</v>
      </c>
      <c r="K195" s="45" t="s">
        <v>739</v>
      </c>
      <c r="L195" s="9" t="str">
        <f t="shared" si="75"/>
        <v>Yes</v>
      </c>
    </row>
    <row r="196" spans="1:12" ht="25.5" x14ac:dyDescent="0.2">
      <c r="A196" s="2" t="s">
        <v>1669</v>
      </c>
      <c r="B196" s="35" t="s">
        <v>213</v>
      </c>
      <c r="C196" s="13">
        <v>0.1790258854</v>
      </c>
      <c r="D196" s="44" t="str">
        <f t="shared" si="76"/>
        <v>N/A</v>
      </c>
      <c r="E196" s="13">
        <v>0.21143354780000001</v>
      </c>
      <c r="F196" s="44" t="str">
        <f t="shared" si="77"/>
        <v>N/A</v>
      </c>
      <c r="G196" s="13">
        <v>0.34382910500000002</v>
      </c>
      <c r="H196" s="44" t="str">
        <f t="shared" si="78"/>
        <v>N/A</v>
      </c>
      <c r="I196" s="57">
        <v>18.100000000000001</v>
      </c>
      <c r="J196" s="57">
        <v>62.62</v>
      </c>
      <c r="K196" s="45" t="s">
        <v>739</v>
      </c>
      <c r="L196" s="9" t="str">
        <f t="shared" si="75"/>
        <v>No</v>
      </c>
    </row>
    <row r="197" spans="1:12" ht="25.5" x14ac:dyDescent="0.2">
      <c r="A197" s="2" t="s">
        <v>1670</v>
      </c>
      <c r="B197" s="35" t="s">
        <v>213</v>
      </c>
      <c r="C197" s="13">
        <v>44.828718289999998</v>
      </c>
      <c r="D197" s="44" t="str">
        <f t="shared" si="76"/>
        <v>N/A</v>
      </c>
      <c r="E197" s="13">
        <v>44.930687739</v>
      </c>
      <c r="F197" s="44" t="str">
        <f t="shared" si="77"/>
        <v>N/A</v>
      </c>
      <c r="G197" s="13">
        <v>47.221833580000002</v>
      </c>
      <c r="H197" s="44" t="str">
        <f t="shared" si="78"/>
        <v>N/A</v>
      </c>
      <c r="I197" s="57">
        <v>0.22750000000000001</v>
      </c>
      <c r="J197" s="57">
        <v>5.0990000000000002</v>
      </c>
      <c r="K197" s="45" t="s">
        <v>739</v>
      </c>
      <c r="L197" s="9" t="str">
        <f t="shared" si="75"/>
        <v>Yes</v>
      </c>
    </row>
    <row r="198" spans="1:12" ht="25.5" x14ac:dyDescent="0.2">
      <c r="A198" s="2" t="s">
        <v>1671</v>
      </c>
      <c r="B198" s="35" t="s">
        <v>213</v>
      </c>
      <c r="C198" s="13">
        <v>57.946573295</v>
      </c>
      <c r="D198" s="44" t="str">
        <f t="shared" si="76"/>
        <v>N/A</v>
      </c>
      <c r="E198" s="13">
        <v>57.447777786000003</v>
      </c>
      <c r="F198" s="44" t="str">
        <f t="shared" si="77"/>
        <v>N/A</v>
      </c>
      <c r="G198" s="13">
        <v>58.575904113</v>
      </c>
      <c r="H198" s="44" t="str">
        <f t="shared" si="78"/>
        <v>N/A</v>
      </c>
      <c r="I198" s="57">
        <v>-0.86099999999999999</v>
      </c>
      <c r="J198" s="57">
        <v>1.964</v>
      </c>
      <c r="K198" s="45" t="s">
        <v>739</v>
      </c>
      <c r="L198" s="9" t="str">
        <f t="shared" si="75"/>
        <v>Yes</v>
      </c>
    </row>
    <row r="199" spans="1:12" ht="25.5" x14ac:dyDescent="0.2">
      <c r="A199" s="2" t="s">
        <v>1672</v>
      </c>
      <c r="B199" s="35" t="s">
        <v>213</v>
      </c>
      <c r="C199" s="13">
        <v>3.085118671</v>
      </c>
      <c r="D199" s="44" t="str">
        <f t="shared" si="76"/>
        <v>N/A</v>
      </c>
      <c r="E199" s="13">
        <v>3.8030211493000001</v>
      </c>
      <c r="F199" s="44" t="str">
        <f t="shared" si="77"/>
        <v>N/A</v>
      </c>
      <c r="G199" s="13">
        <v>4.4606891271000002</v>
      </c>
      <c r="H199" s="44" t="str">
        <f t="shared" si="78"/>
        <v>N/A</v>
      </c>
      <c r="I199" s="57">
        <v>23.27</v>
      </c>
      <c r="J199" s="57">
        <v>17.29</v>
      </c>
      <c r="K199" s="45" t="s">
        <v>739</v>
      </c>
      <c r="L199" s="9" t="str">
        <f t="shared" si="75"/>
        <v>Yes</v>
      </c>
    </row>
    <row r="200" spans="1:12" ht="25.5" x14ac:dyDescent="0.2">
      <c r="A200" s="2" t="s">
        <v>1673</v>
      </c>
      <c r="B200" s="35" t="s">
        <v>213</v>
      </c>
      <c r="C200" s="13">
        <v>2.2758688199999999</v>
      </c>
      <c r="D200" s="44" t="str">
        <f t="shared" si="76"/>
        <v>N/A</v>
      </c>
      <c r="E200" s="13">
        <v>2.4744603115000001</v>
      </c>
      <c r="F200" s="44" t="str">
        <f t="shared" si="77"/>
        <v>N/A</v>
      </c>
      <c r="G200" s="13">
        <v>3.1060602787999998</v>
      </c>
      <c r="H200" s="44" t="str">
        <f t="shared" si="78"/>
        <v>N/A</v>
      </c>
      <c r="I200" s="57">
        <v>8.7260000000000009</v>
      </c>
      <c r="J200" s="57">
        <v>25.52</v>
      </c>
      <c r="K200" s="45" t="s">
        <v>739</v>
      </c>
      <c r="L200" s="9" t="str">
        <f t="shared" si="75"/>
        <v>Yes</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1747</v>
      </c>
      <c r="J202" s="57" t="s">
        <v>1747</v>
      </c>
      <c r="K202" s="45" t="s">
        <v>739</v>
      </c>
      <c r="L202" s="9" t="str">
        <f t="shared" si="75"/>
        <v>N/A</v>
      </c>
    </row>
    <row r="203" spans="1:12" ht="25.5" x14ac:dyDescent="0.2">
      <c r="A203" s="2" t="s">
        <v>1676</v>
      </c>
      <c r="B203" s="35" t="s">
        <v>213</v>
      </c>
      <c r="C203" s="13">
        <v>0.1175289023</v>
      </c>
      <c r="D203" s="44" t="str">
        <f t="shared" si="76"/>
        <v>N/A</v>
      </c>
      <c r="E203" s="13">
        <v>0.18449900350000001</v>
      </c>
      <c r="F203" s="44" t="str">
        <f t="shared" si="77"/>
        <v>N/A</v>
      </c>
      <c r="G203" s="13">
        <v>0.4136351204</v>
      </c>
      <c r="H203" s="44" t="str">
        <f t="shared" si="78"/>
        <v>N/A</v>
      </c>
      <c r="I203" s="57">
        <v>56.98</v>
      </c>
      <c r="J203" s="57">
        <v>124.2</v>
      </c>
      <c r="K203" s="45" t="s">
        <v>739</v>
      </c>
      <c r="L203" s="9" t="str">
        <f t="shared" si="75"/>
        <v>No</v>
      </c>
    </row>
    <row r="204" spans="1:12" ht="25.5" x14ac:dyDescent="0.2">
      <c r="A204" s="2" t="s">
        <v>1677</v>
      </c>
      <c r="B204" s="35" t="s">
        <v>213</v>
      </c>
      <c r="C204" s="13">
        <v>0.59793404569999997</v>
      </c>
      <c r="D204" s="44" t="str">
        <f t="shared" si="76"/>
        <v>N/A</v>
      </c>
      <c r="E204" s="13">
        <v>0.74622163819999998</v>
      </c>
      <c r="F204" s="44" t="str">
        <f t="shared" si="77"/>
        <v>N/A</v>
      </c>
      <c r="G204" s="13">
        <v>0.76135249199999999</v>
      </c>
      <c r="H204" s="44" t="str">
        <f t="shared" si="78"/>
        <v>N/A</v>
      </c>
      <c r="I204" s="57">
        <v>24.8</v>
      </c>
      <c r="J204" s="57">
        <v>2.028</v>
      </c>
      <c r="K204" s="45" t="s">
        <v>739</v>
      </c>
      <c r="L204" s="9" t="str">
        <f t="shared" si="75"/>
        <v>Yes</v>
      </c>
    </row>
    <row r="205" spans="1:12" ht="25.5" x14ac:dyDescent="0.2">
      <c r="A205" s="2" t="s">
        <v>1678</v>
      </c>
      <c r="B205" s="35" t="s">
        <v>213</v>
      </c>
      <c r="C205" s="13">
        <v>2.9006877800000001E-2</v>
      </c>
      <c r="D205" s="44" t="str">
        <f t="shared" si="76"/>
        <v>N/A</v>
      </c>
      <c r="E205" s="13">
        <v>4.3805824899999998E-2</v>
      </c>
      <c r="F205" s="44" t="str">
        <f t="shared" si="77"/>
        <v>N/A</v>
      </c>
      <c r="G205" s="13">
        <v>5.6878360099999997E-2</v>
      </c>
      <c r="H205" s="44" t="str">
        <f t="shared" si="78"/>
        <v>N/A</v>
      </c>
      <c r="I205" s="57">
        <v>51.02</v>
      </c>
      <c r="J205" s="57">
        <v>29.84</v>
      </c>
      <c r="K205" s="45" t="s">
        <v>739</v>
      </c>
      <c r="L205" s="9" t="str">
        <f t="shared" si="75"/>
        <v>Yes</v>
      </c>
    </row>
    <row r="206" spans="1:12" ht="25.5" x14ac:dyDescent="0.2">
      <c r="A206" s="2" t="s">
        <v>1679</v>
      </c>
      <c r="B206" s="35" t="s">
        <v>213</v>
      </c>
      <c r="C206" s="13">
        <v>1.4897804305</v>
      </c>
      <c r="D206" s="44" t="str">
        <f t="shared" si="76"/>
        <v>N/A</v>
      </c>
      <c r="E206" s="13">
        <v>1.5316287505999999</v>
      </c>
      <c r="F206" s="44" t="str">
        <f t="shared" si="77"/>
        <v>N/A</v>
      </c>
      <c r="G206" s="13">
        <v>1.4783554826</v>
      </c>
      <c r="H206" s="44" t="str">
        <f t="shared" si="78"/>
        <v>N/A</v>
      </c>
      <c r="I206" s="57">
        <v>2.8090000000000002</v>
      </c>
      <c r="J206" s="57">
        <v>-3.48</v>
      </c>
      <c r="K206" s="45" t="s">
        <v>739</v>
      </c>
      <c r="L206" s="9" t="str">
        <f t="shared" si="75"/>
        <v>Yes</v>
      </c>
    </row>
    <row r="207" spans="1:12" ht="25.5" x14ac:dyDescent="0.2">
      <c r="A207" s="2" t="s">
        <v>1680</v>
      </c>
      <c r="B207" s="35" t="s">
        <v>213</v>
      </c>
      <c r="C207" s="13">
        <v>3.4031529999999999E-4</v>
      </c>
      <c r="D207" s="44" t="str">
        <f t="shared" si="76"/>
        <v>N/A</v>
      </c>
      <c r="E207" s="13">
        <v>2.2751729999999999E-4</v>
      </c>
      <c r="F207" s="44" t="str">
        <f t="shared" si="77"/>
        <v>N/A</v>
      </c>
      <c r="G207" s="13">
        <v>6.6466100000000004E-5</v>
      </c>
      <c r="H207" s="44" t="str">
        <f t="shared" si="78"/>
        <v>N/A</v>
      </c>
      <c r="I207" s="57">
        <v>-33.1</v>
      </c>
      <c r="J207" s="57">
        <v>-70.8</v>
      </c>
      <c r="K207" s="45" t="s">
        <v>739</v>
      </c>
      <c r="L207" s="9" t="str">
        <f t="shared" si="75"/>
        <v>No</v>
      </c>
    </row>
    <row r="208" spans="1:12" ht="25.5" x14ac:dyDescent="0.2">
      <c r="A208" s="2" t="s">
        <v>1681</v>
      </c>
      <c r="B208" s="35" t="s">
        <v>213</v>
      </c>
      <c r="C208" s="13">
        <v>18.744368531999999</v>
      </c>
      <c r="D208" s="44" t="str">
        <f t="shared" si="76"/>
        <v>N/A</v>
      </c>
      <c r="E208" s="13">
        <v>19.781278899</v>
      </c>
      <c r="F208" s="44" t="str">
        <f t="shared" si="77"/>
        <v>N/A</v>
      </c>
      <c r="G208" s="13">
        <v>21.206406135000002</v>
      </c>
      <c r="H208" s="44" t="str">
        <f t="shared" si="78"/>
        <v>N/A</v>
      </c>
      <c r="I208" s="57">
        <v>5.532</v>
      </c>
      <c r="J208" s="57">
        <v>7.2039999999999997</v>
      </c>
      <c r="K208" s="45" t="s">
        <v>739</v>
      </c>
      <c r="L208" s="9" t="str">
        <f t="shared" si="75"/>
        <v>Yes</v>
      </c>
    </row>
    <row r="209" spans="1:12" ht="25.5" x14ac:dyDescent="0.2">
      <c r="A209" s="2" t="s">
        <v>1682</v>
      </c>
      <c r="B209" s="35" t="s">
        <v>213</v>
      </c>
      <c r="C209" s="13">
        <v>0.15752596360000001</v>
      </c>
      <c r="D209" s="44" t="str">
        <f t="shared" si="76"/>
        <v>N/A</v>
      </c>
      <c r="E209" s="13">
        <v>0.162779855</v>
      </c>
      <c r="F209" s="44" t="str">
        <f t="shared" si="77"/>
        <v>N/A</v>
      </c>
      <c r="G209" s="13">
        <v>0.160947647</v>
      </c>
      <c r="H209" s="44" t="str">
        <f t="shared" si="78"/>
        <v>N/A</v>
      </c>
      <c r="I209" s="57">
        <v>3.335</v>
      </c>
      <c r="J209" s="57">
        <v>-1.1299999999999999</v>
      </c>
      <c r="K209" s="45" t="s">
        <v>739</v>
      </c>
      <c r="L209" s="9" t="str">
        <f t="shared" si="75"/>
        <v>Yes</v>
      </c>
    </row>
    <row r="210" spans="1:12" ht="25.5" x14ac:dyDescent="0.2">
      <c r="A210" s="2" t="s">
        <v>1683</v>
      </c>
      <c r="B210" s="35" t="s">
        <v>213</v>
      </c>
      <c r="C210" s="13">
        <v>4.2566642250999998</v>
      </c>
      <c r="D210" s="44" t="str">
        <f t="shared" si="76"/>
        <v>N/A</v>
      </c>
      <c r="E210" s="13">
        <v>4.8517182453999999</v>
      </c>
      <c r="F210" s="44" t="str">
        <f t="shared" si="77"/>
        <v>N/A</v>
      </c>
      <c r="G210" s="13">
        <v>4.3827243986999997</v>
      </c>
      <c r="H210" s="44" t="str">
        <f t="shared" si="78"/>
        <v>N/A</v>
      </c>
      <c r="I210" s="57">
        <v>13.98</v>
      </c>
      <c r="J210" s="57">
        <v>-9.67</v>
      </c>
      <c r="K210" s="45" t="s">
        <v>739</v>
      </c>
      <c r="L210" s="9" t="str">
        <f t="shared" si="75"/>
        <v>Yes</v>
      </c>
    </row>
    <row r="211" spans="1:12" ht="25.5" x14ac:dyDescent="0.2">
      <c r="A211" s="2" t="s">
        <v>1684</v>
      </c>
      <c r="B211" s="35" t="s">
        <v>213</v>
      </c>
      <c r="C211" s="13">
        <v>1.3212242E-3</v>
      </c>
      <c r="D211" s="44" t="str">
        <f t="shared" si="76"/>
        <v>N/A</v>
      </c>
      <c r="E211" s="13">
        <v>8.5756509000000005E-3</v>
      </c>
      <c r="F211" s="44" t="str">
        <f t="shared" si="77"/>
        <v>N/A</v>
      </c>
      <c r="G211" s="13">
        <v>0.31310515300000002</v>
      </c>
      <c r="H211" s="44" t="str">
        <f t="shared" si="78"/>
        <v>N/A</v>
      </c>
      <c r="I211" s="57">
        <v>549.1</v>
      </c>
      <c r="J211" s="57">
        <v>3551</v>
      </c>
      <c r="K211" s="45" t="s">
        <v>739</v>
      </c>
      <c r="L211" s="9" t="str">
        <f t="shared" si="75"/>
        <v>No</v>
      </c>
    </row>
    <row r="212" spans="1:12" ht="25.5" x14ac:dyDescent="0.2">
      <c r="A212" s="2" t="s">
        <v>1685</v>
      </c>
      <c r="B212" s="35" t="s">
        <v>213</v>
      </c>
      <c r="C212" s="13">
        <v>1.6985138429</v>
      </c>
      <c r="D212" s="44" t="str">
        <f t="shared" si="76"/>
        <v>N/A</v>
      </c>
      <c r="E212" s="13">
        <v>2.3857460780999999</v>
      </c>
      <c r="F212" s="44" t="str">
        <f t="shared" si="77"/>
        <v>N/A</v>
      </c>
      <c r="G212" s="13">
        <v>2.4842201184000001</v>
      </c>
      <c r="H212" s="44" t="str">
        <f t="shared" si="78"/>
        <v>N/A</v>
      </c>
      <c r="I212" s="57">
        <v>40.46</v>
      </c>
      <c r="J212" s="57">
        <v>4.1280000000000001</v>
      </c>
      <c r="K212" s="45" t="s">
        <v>739</v>
      </c>
      <c r="L212" s="9" t="str">
        <f t="shared" si="75"/>
        <v>Yes</v>
      </c>
    </row>
    <row r="213" spans="1:12" ht="38.25" x14ac:dyDescent="0.2">
      <c r="A213" s="2" t="s">
        <v>1658</v>
      </c>
      <c r="B213" s="35" t="s">
        <v>213</v>
      </c>
      <c r="C213" s="13">
        <v>0.2009461967</v>
      </c>
      <c r="D213" s="44" t="str">
        <f t="shared" si="76"/>
        <v>N/A</v>
      </c>
      <c r="E213" s="13">
        <v>0.19438725400000001</v>
      </c>
      <c r="F213" s="44" t="str">
        <f t="shared" si="77"/>
        <v>N/A</v>
      </c>
      <c r="G213" s="13">
        <v>0.21142864550000001</v>
      </c>
      <c r="H213" s="44" t="str">
        <f t="shared" si="78"/>
        <v>N/A</v>
      </c>
      <c r="I213" s="57">
        <v>-3.26</v>
      </c>
      <c r="J213" s="57">
        <v>8.7669999999999995</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1938646</v>
      </c>
      <c r="D6" s="11" t="str">
        <f t="shared" ref="D6:D39" si="0">IF($B6="N/A","N/A",IF(C6&gt;10,"No",IF(C6&lt;-10,"No","Yes")))</f>
        <v>N/A</v>
      </c>
      <c r="E6" s="1">
        <v>1742779</v>
      </c>
      <c r="F6" s="11" t="str">
        <f t="shared" ref="F6:F39" si="1">IF($B6="N/A","N/A",IF(E6&gt;10,"No",IF(E6&lt;-10,"No","Yes")))</f>
        <v>N/A</v>
      </c>
      <c r="G6" s="1">
        <v>1667259</v>
      </c>
      <c r="H6" s="11" t="str">
        <f t="shared" ref="H6:H39" si="2">IF($B6="N/A","N/A",IF(G6&gt;10,"No",IF(G6&lt;-10,"No","Yes")))</f>
        <v>N/A</v>
      </c>
      <c r="I6" s="57">
        <v>-10.1</v>
      </c>
      <c r="J6" s="57">
        <v>-4.33</v>
      </c>
      <c r="K6" s="48" t="s">
        <v>739</v>
      </c>
      <c r="L6" s="9" t="str">
        <f t="shared" ref="L6:L39" si="3">IF(J6="Div by 0", "N/A", IF(K6="N/A","N/A", IF(J6&gt;VALUE(MID(K6,1,2)), "No", IF(J6&lt;-1*VALUE(MID(K6,1,2)), "No", "Yes"))))</f>
        <v>Yes</v>
      </c>
    </row>
    <row r="7" spans="1:12" x14ac:dyDescent="0.2">
      <c r="A7" s="18" t="s">
        <v>4</v>
      </c>
      <c r="B7" s="35" t="s">
        <v>213</v>
      </c>
      <c r="C7" s="36">
        <v>1425534</v>
      </c>
      <c r="D7" s="44" t="str">
        <f t="shared" si="0"/>
        <v>N/A</v>
      </c>
      <c r="E7" s="36">
        <v>1110898</v>
      </c>
      <c r="F7" s="44" t="str">
        <f t="shared" si="1"/>
        <v>N/A</v>
      </c>
      <c r="G7" s="36">
        <v>931770</v>
      </c>
      <c r="H7" s="44" t="str">
        <f t="shared" si="2"/>
        <v>N/A</v>
      </c>
      <c r="I7" s="12">
        <v>-22.1</v>
      </c>
      <c r="J7" s="12">
        <v>-16.100000000000001</v>
      </c>
      <c r="K7" s="45" t="s">
        <v>739</v>
      </c>
      <c r="L7" s="9" t="str">
        <f t="shared" si="3"/>
        <v>Yes</v>
      </c>
    </row>
    <row r="8" spans="1:12" x14ac:dyDescent="0.2">
      <c r="A8" s="18" t="s">
        <v>359</v>
      </c>
      <c r="B8" s="35" t="s">
        <v>213</v>
      </c>
      <c r="C8" s="36">
        <v>73.532455126000002</v>
      </c>
      <c r="D8" s="44" t="str">
        <f>IF($B8="N/A","N/A",IF(C8&gt;10,"No",IF(C8&lt;-10,"No","Yes")))</f>
        <v>N/A</v>
      </c>
      <c r="E8" s="36">
        <v>63.742907160999998</v>
      </c>
      <c r="F8" s="44" t="str">
        <f t="shared" si="1"/>
        <v>N/A</v>
      </c>
      <c r="G8" s="8">
        <v>55.886337994999998</v>
      </c>
      <c r="H8" s="44" t="str">
        <f t="shared" si="2"/>
        <v>N/A</v>
      </c>
      <c r="I8" s="12">
        <v>-13.3</v>
      </c>
      <c r="J8" s="12">
        <v>-12.3</v>
      </c>
      <c r="K8" s="45" t="s">
        <v>739</v>
      </c>
      <c r="L8" s="9" t="str">
        <f t="shared" si="3"/>
        <v>Yes</v>
      </c>
    </row>
    <row r="9" spans="1:12" x14ac:dyDescent="0.2">
      <c r="A9" s="18" t="s">
        <v>83</v>
      </c>
      <c r="B9" s="35" t="s">
        <v>213</v>
      </c>
      <c r="C9" s="36">
        <v>1265999.69</v>
      </c>
      <c r="D9" s="44" t="str">
        <f t="shared" si="0"/>
        <v>N/A</v>
      </c>
      <c r="E9" s="36">
        <v>928433.77</v>
      </c>
      <c r="F9" s="44" t="str">
        <f t="shared" si="1"/>
        <v>N/A</v>
      </c>
      <c r="G9" s="36">
        <v>936253.18</v>
      </c>
      <c r="H9" s="44" t="str">
        <f t="shared" si="2"/>
        <v>N/A</v>
      </c>
      <c r="I9" s="12">
        <v>-26.7</v>
      </c>
      <c r="J9" s="12">
        <v>0.84219999999999995</v>
      </c>
      <c r="K9" s="45" t="s">
        <v>739</v>
      </c>
      <c r="L9" s="9" t="str">
        <f t="shared" si="3"/>
        <v>Yes</v>
      </c>
    </row>
    <row r="10" spans="1:12" x14ac:dyDescent="0.2">
      <c r="A10" s="18" t="s">
        <v>100</v>
      </c>
      <c r="B10" s="35" t="s">
        <v>213</v>
      </c>
      <c r="C10" s="36">
        <v>74307</v>
      </c>
      <c r="D10" s="44" t="str">
        <f t="shared" si="0"/>
        <v>N/A</v>
      </c>
      <c r="E10" s="36">
        <v>41678</v>
      </c>
      <c r="F10" s="44" t="str">
        <f t="shared" si="1"/>
        <v>N/A</v>
      </c>
      <c r="G10" s="36">
        <v>17096</v>
      </c>
      <c r="H10" s="44" t="str">
        <f t="shared" si="2"/>
        <v>N/A</v>
      </c>
      <c r="I10" s="12">
        <v>-43.9</v>
      </c>
      <c r="J10" s="12">
        <v>-59</v>
      </c>
      <c r="K10" s="45" t="s">
        <v>739</v>
      </c>
      <c r="L10" s="9" t="str">
        <f t="shared" si="3"/>
        <v>No</v>
      </c>
    </row>
    <row r="11" spans="1:12" x14ac:dyDescent="0.2">
      <c r="A11" s="18" t="s">
        <v>991</v>
      </c>
      <c r="B11" s="35" t="s">
        <v>213</v>
      </c>
      <c r="C11" s="36">
        <v>7268</v>
      </c>
      <c r="D11" s="44" t="str">
        <f t="shared" si="0"/>
        <v>N/A</v>
      </c>
      <c r="E11" s="36">
        <v>4852</v>
      </c>
      <c r="F11" s="44" t="str">
        <f t="shared" si="1"/>
        <v>N/A</v>
      </c>
      <c r="G11" s="36">
        <v>3390</v>
      </c>
      <c r="H11" s="44" t="str">
        <f t="shared" si="2"/>
        <v>N/A</v>
      </c>
      <c r="I11" s="12">
        <v>-33.200000000000003</v>
      </c>
      <c r="J11" s="12">
        <v>-30.1</v>
      </c>
      <c r="K11" s="45" t="s">
        <v>739</v>
      </c>
      <c r="L11" s="9" t="str">
        <f t="shared" si="3"/>
        <v>No</v>
      </c>
    </row>
    <row r="12" spans="1:12" x14ac:dyDescent="0.2">
      <c r="A12" s="18" t="s">
        <v>992</v>
      </c>
      <c r="B12" s="35" t="s">
        <v>213</v>
      </c>
      <c r="C12" s="36">
        <v>60501</v>
      </c>
      <c r="D12" s="44" t="str">
        <f t="shared" si="0"/>
        <v>N/A</v>
      </c>
      <c r="E12" s="36">
        <v>33686</v>
      </c>
      <c r="F12" s="44" t="str">
        <f t="shared" si="1"/>
        <v>N/A</v>
      </c>
      <c r="G12" s="36">
        <v>11988</v>
      </c>
      <c r="H12" s="44" t="str">
        <f t="shared" si="2"/>
        <v>N/A</v>
      </c>
      <c r="I12" s="12">
        <v>-44.3</v>
      </c>
      <c r="J12" s="12">
        <v>-64.400000000000006</v>
      </c>
      <c r="K12" s="45" t="s">
        <v>739</v>
      </c>
      <c r="L12" s="9" t="str">
        <f t="shared" si="3"/>
        <v>No</v>
      </c>
    </row>
    <row r="13" spans="1:12" x14ac:dyDescent="0.2">
      <c r="A13" s="18" t="s">
        <v>993</v>
      </c>
      <c r="B13" s="35" t="s">
        <v>213</v>
      </c>
      <c r="C13" s="36">
        <v>4011</v>
      </c>
      <c r="D13" s="44" t="str">
        <f t="shared" si="0"/>
        <v>N/A</v>
      </c>
      <c r="E13" s="36">
        <v>2469</v>
      </c>
      <c r="F13" s="44" t="str">
        <f t="shared" si="1"/>
        <v>N/A</v>
      </c>
      <c r="G13" s="36">
        <v>1611</v>
      </c>
      <c r="H13" s="44" t="str">
        <f t="shared" si="2"/>
        <v>N/A</v>
      </c>
      <c r="I13" s="12">
        <v>-38.4</v>
      </c>
      <c r="J13" s="12">
        <v>-34.799999999999997</v>
      </c>
      <c r="K13" s="45" t="s">
        <v>739</v>
      </c>
      <c r="L13" s="9" t="str">
        <f t="shared" si="3"/>
        <v>No</v>
      </c>
    </row>
    <row r="14" spans="1:12" x14ac:dyDescent="0.2">
      <c r="A14" s="18" t="s">
        <v>994</v>
      </c>
      <c r="B14" s="35" t="s">
        <v>213</v>
      </c>
      <c r="C14" s="36">
        <v>2527</v>
      </c>
      <c r="D14" s="44" t="str">
        <f t="shared" si="0"/>
        <v>N/A</v>
      </c>
      <c r="E14" s="36">
        <v>671</v>
      </c>
      <c r="F14" s="44" t="str">
        <f t="shared" si="1"/>
        <v>N/A</v>
      </c>
      <c r="G14" s="36">
        <v>107</v>
      </c>
      <c r="H14" s="44" t="str">
        <f t="shared" si="2"/>
        <v>N/A</v>
      </c>
      <c r="I14" s="12">
        <v>-73.400000000000006</v>
      </c>
      <c r="J14" s="12">
        <v>-84.1</v>
      </c>
      <c r="K14" s="45" t="s">
        <v>739</v>
      </c>
      <c r="L14" s="9" t="str">
        <f t="shared" si="3"/>
        <v>No</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448426</v>
      </c>
      <c r="D16" s="44" t="str">
        <f t="shared" si="0"/>
        <v>N/A</v>
      </c>
      <c r="E16" s="36">
        <v>276339</v>
      </c>
      <c r="F16" s="44" t="str">
        <f t="shared" si="1"/>
        <v>N/A</v>
      </c>
      <c r="G16" s="36">
        <v>146036</v>
      </c>
      <c r="H16" s="44" t="str">
        <f t="shared" si="2"/>
        <v>N/A</v>
      </c>
      <c r="I16" s="12">
        <v>-38.4</v>
      </c>
      <c r="J16" s="12">
        <v>-47.2</v>
      </c>
      <c r="K16" s="45" t="s">
        <v>739</v>
      </c>
      <c r="L16" s="9" t="str">
        <f t="shared" si="3"/>
        <v>No</v>
      </c>
    </row>
    <row r="17" spans="1:12" x14ac:dyDescent="0.2">
      <c r="A17" s="4" t="s">
        <v>996</v>
      </c>
      <c r="B17" s="35" t="s">
        <v>213</v>
      </c>
      <c r="C17" s="36">
        <v>369434</v>
      </c>
      <c r="D17" s="44" t="str">
        <f t="shared" si="0"/>
        <v>N/A</v>
      </c>
      <c r="E17" s="36">
        <v>213407</v>
      </c>
      <c r="F17" s="44" t="str">
        <f t="shared" si="1"/>
        <v>N/A</v>
      </c>
      <c r="G17" s="36">
        <v>99183</v>
      </c>
      <c r="H17" s="44" t="str">
        <f t="shared" si="2"/>
        <v>N/A</v>
      </c>
      <c r="I17" s="12">
        <v>-42.2</v>
      </c>
      <c r="J17" s="12">
        <v>-53.5</v>
      </c>
      <c r="K17" s="45" t="s">
        <v>739</v>
      </c>
      <c r="L17" s="9" t="str">
        <f t="shared" si="3"/>
        <v>No</v>
      </c>
    </row>
    <row r="18" spans="1:12" x14ac:dyDescent="0.2">
      <c r="A18" s="4" t="s">
        <v>997</v>
      </c>
      <c r="B18" s="35" t="s">
        <v>213</v>
      </c>
      <c r="C18" s="36">
        <v>40877</v>
      </c>
      <c r="D18" s="44" t="str">
        <f t="shared" si="0"/>
        <v>N/A</v>
      </c>
      <c r="E18" s="36">
        <v>41684</v>
      </c>
      <c r="F18" s="44" t="str">
        <f t="shared" si="1"/>
        <v>N/A</v>
      </c>
      <c r="G18" s="36">
        <v>32446</v>
      </c>
      <c r="H18" s="44" t="str">
        <f t="shared" si="2"/>
        <v>N/A</v>
      </c>
      <c r="I18" s="12">
        <v>1.974</v>
      </c>
      <c r="J18" s="12">
        <v>-22.2</v>
      </c>
      <c r="K18" s="45" t="s">
        <v>739</v>
      </c>
      <c r="L18" s="9" t="str">
        <f t="shared" si="3"/>
        <v>Yes</v>
      </c>
    </row>
    <row r="19" spans="1:12" x14ac:dyDescent="0.2">
      <c r="A19" s="4" t="s">
        <v>998</v>
      </c>
      <c r="B19" s="35" t="s">
        <v>213</v>
      </c>
      <c r="C19" s="36">
        <v>20983</v>
      </c>
      <c r="D19" s="44" t="str">
        <f t="shared" si="0"/>
        <v>N/A</v>
      </c>
      <c r="E19" s="36">
        <v>16889</v>
      </c>
      <c r="F19" s="44" t="str">
        <f t="shared" si="1"/>
        <v>N/A</v>
      </c>
      <c r="G19" s="36">
        <v>13970</v>
      </c>
      <c r="H19" s="44" t="str">
        <f t="shared" si="2"/>
        <v>N/A</v>
      </c>
      <c r="I19" s="12">
        <v>-19.5</v>
      </c>
      <c r="J19" s="12">
        <v>-17.3</v>
      </c>
      <c r="K19" s="45" t="s">
        <v>739</v>
      </c>
      <c r="L19" s="9" t="str">
        <f t="shared" si="3"/>
        <v>Yes</v>
      </c>
    </row>
    <row r="20" spans="1:12" x14ac:dyDescent="0.2">
      <c r="A20" s="4" t="s">
        <v>999</v>
      </c>
      <c r="B20" s="35" t="s">
        <v>213</v>
      </c>
      <c r="C20" s="36">
        <v>17132</v>
      </c>
      <c r="D20" s="44" t="str">
        <f t="shared" si="0"/>
        <v>N/A</v>
      </c>
      <c r="E20" s="36">
        <v>4359</v>
      </c>
      <c r="F20" s="44" t="str">
        <f t="shared" si="1"/>
        <v>N/A</v>
      </c>
      <c r="G20" s="36">
        <v>437</v>
      </c>
      <c r="H20" s="44" t="str">
        <f t="shared" si="2"/>
        <v>N/A</v>
      </c>
      <c r="I20" s="12">
        <v>-74.599999999999994</v>
      </c>
      <c r="J20" s="12">
        <v>-90</v>
      </c>
      <c r="K20" s="45" t="s">
        <v>739</v>
      </c>
      <c r="L20" s="9" t="str">
        <f t="shared" si="3"/>
        <v>No</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1032540</v>
      </c>
      <c r="D22" s="44" t="str">
        <f t="shared" si="0"/>
        <v>N/A</v>
      </c>
      <c r="E22" s="36">
        <v>994575</v>
      </c>
      <c r="F22" s="44" t="str">
        <f t="shared" si="1"/>
        <v>N/A</v>
      </c>
      <c r="G22" s="36">
        <v>1014556</v>
      </c>
      <c r="H22" s="44" t="str">
        <f t="shared" si="2"/>
        <v>N/A</v>
      </c>
      <c r="I22" s="12">
        <v>-3.68</v>
      </c>
      <c r="J22" s="12">
        <v>2.0089999999999999</v>
      </c>
      <c r="K22" s="45" t="s">
        <v>739</v>
      </c>
      <c r="L22" s="9" t="str">
        <f t="shared" si="3"/>
        <v>Yes</v>
      </c>
    </row>
    <row r="23" spans="1:12" x14ac:dyDescent="0.2">
      <c r="A23" s="4" t="s">
        <v>1001</v>
      </c>
      <c r="B23" s="35" t="s">
        <v>213</v>
      </c>
      <c r="C23" s="36">
        <v>382616</v>
      </c>
      <c r="D23" s="44" t="str">
        <f t="shared" si="0"/>
        <v>N/A</v>
      </c>
      <c r="E23" s="36">
        <v>287546</v>
      </c>
      <c r="F23" s="44" t="str">
        <f t="shared" si="1"/>
        <v>N/A</v>
      </c>
      <c r="G23" s="36">
        <v>285875</v>
      </c>
      <c r="H23" s="44" t="str">
        <f t="shared" si="2"/>
        <v>N/A</v>
      </c>
      <c r="I23" s="12">
        <v>-24.8</v>
      </c>
      <c r="J23" s="12">
        <v>-0.58099999999999996</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77364</v>
      </c>
      <c r="D25" s="44" t="str">
        <f t="shared" si="0"/>
        <v>N/A</v>
      </c>
      <c r="E25" s="36">
        <v>135767</v>
      </c>
      <c r="F25" s="44" t="str">
        <f t="shared" si="1"/>
        <v>N/A</v>
      </c>
      <c r="G25" s="36">
        <v>163665</v>
      </c>
      <c r="H25" s="44" t="str">
        <f t="shared" si="2"/>
        <v>N/A</v>
      </c>
      <c r="I25" s="12">
        <v>75.489999999999995</v>
      </c>
      <c r="J25" s="12">
        <v>20.55</v>
      </c>
      <c r="K25" s="45" t="s">
        <v>739</v>
      </c>
      <c r="L25" s="9" t="str">
        <f t="shared" si="3"/>
        <v>Yes</v>
      </c>
    </row>
    <row r="26" spans="1:12" x14ac:dyDescent="0.2">
      <c r="A26" s="4" t="s">
        <v>1004</v>
      </c>
      <c r="B26" s="35" t="s">
        <v>213</v>
      </c>
      <c r="C26" s="36">
        <v>88751</v>
      </c>
      <c r="D26" s="44" t="str">
        <f t="shared" si="0"/>
        <v>N/A</v>
      </c>
      <c r="E26" s="36">
        <v>91430</v>
      </c>
      <c r="F26" s="44" t="str">
        <f t="shared" si="1"/>
        <v>N/A</v>
      </c>
      <c r="G26" s="36">
        <v>120788</v>
      </c>
      <c r="H26" s="44" t="str">
        <f t="shared" si="2"/>
        <v>N/A</v>
      </c>
      <c r="I26" s="12">
        <v>3.0190000000000001</v>
      </c>
      <c r="J26" s="12">
        <v>32.11</v>
      </c>
      <c r="K26" s="45" t="s">
        <v>739</v>
      </c>
      <c r="L26" s="9" t="str">
        <f t="shared" si="3"/>
        <v>No</v>
      </c>
    </row>
    <row r="27" spans="1:12" x14ac:dyDescent="0.2">
      <c r="A27" s="4" t="s">
        <v>1005</v>
      </c>
      <c r="B27" s="35" t="s">
        <v>213</v>
      </c>
      <c r="C27" s="36">
        <v>380136</v>
      </c>
      <c r="D27" s="44" t="str">
        <f t="shared" si="0"/>
        <v>N/A</v>
      </c>
      <c r="E27" s="36">
        <v>402014</v>
      </c>
      <c r="F27" s="44" t="str">
        <f t="shared" si="1"/>
        <v>N/A</v>
      </c>
      <c r="G27" s="36">
        <v>361539</v>
      </c>
      <c r="H27" s="44" t="str">
        <f t="shared" si="2"/>
        <v>N/A</v>
      </c>
      <c r="I27" s="12">
        <v>5.7549999999999999</v>
      </c>
      <c r="J27" s="12">
        <v>-10.1</v>
      </c>
      <c r="K27" s="45" t="s">
        <v>739</v>
      </c>
      <c r="L27" s="9" t="str">
        <f t="shared" si="3"/>
        <v>Yes</v>
      </c>
    </row>
    <row r="28" spans="1:12" x14ac:dyDescent="0.2">
      <c r="A28" s="58" t="s">
        <v>1006</v>
      </c>
      <c r="B28" s="35" t="s">
        <v>213</v>
      </c>
      <c r="C28" s="36">
        <v>103673</v>
      </c>
      <c r="D28" s="44" t="str">
        <f t="shared" si="0"/>
        <v>N/A</v>
      </c>
      <c r="E28" s="36">
        <v>77818</v>
      </c>
      <c r="F28" s="44" t="str">
        <f t="shared" si="1"/>
        <v>N/A</v>
      </c>
      <c r="G28" s="36">
        <v>82689</v>
      </c>
      <c r="H28" s="44" t="str">
        <f t="shared" si="2"/>
        <v>N/A</v>
      </c>
      <c r="I28" s="12">
        <v>-24.9</v>
      </c>
      <c r="J28" s="12">
        <v>6.2590000000000003</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383373</v>
      </c>
      <c r="D30" s="44" t="str">
        <f t="shared" si="0"/>
        <v>N/A</v>
      </c>
      <c r="E30" s="36">
        <v>430187</v>
      </c>
      <c r="F30" s="44" t="str">
        <f t="shared" si="1"/>
        <v>N/A</v>
      </c>
      <c r="G30" s="36">
        <v>489571</v>
      </c>
      <c r="H30" s="44" t="str">
        <f t="shared" si="2"/>
        <v>N/A</v>
      </c>
      <c r="I30" s="12">
        <v>12.21</v>
      </c>
      <c r="J30" s="12">
        <v>13.8</v>
      </c>
      <c r="K30" s="45" t="s">
        <v>739</v>
      </c>
      <c r="L30" s="9" t="str">
        <f t="shared" si="3"/>
        <v>Yes</v>
      </c>
    </row>
    <row r="31" spans="1:12" x14ac:dyDescent="0.2">
      <c r="A31" s="46" t="s">
        <v>1008</v>
      </c>
      <c r="B31" s="35" t="s">
        <v>213</v>
      </c>
      <c r="C31" s="36">
        <v>234899</v>
      </c>
      <c r="D31" s="44" t="str">
        <f t="shared" si="0"/>
        <v>N/A</v>
      </c>
      <c r="E31" s="36">
        <v>181545</v>
      </c>
      <c r="F31" s="44" t="str">
        <f t="shared" si="1"/>
        <v>N/A</v>
      </c>
      <c r="G31" s="36">
        <v>178835</v>
      </c>
      <c r="H31" s="44" t="str">
        <f t="shared" si="2"/>
        <v>N/A</v>
      </c>
      <c r="I31" s="12">
        <v>-22.7</v>
      </c>
      <c r="J31" s="12">
        <v>-1.49</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38716</v>
      </c>
      <c r="D33" s="44" t="str">
        <f t="shared" si="0"/>
        <v>N/A</v>
      </c>
      <c r="E33" s="36">
        <v>155594</v>
      </c>
      <c r="F33" s="44" t="str">
        <f t="shared" si="1"/>
        <v>N/A</v>
      </c>
      <c r="G33" s="36">
        <v>222363</v>
      </c>
      <c r="H33" s="44" t="str">
        <f t="shared" si="2"/>
        <v>N/A</v>
      </c>
      <c r="I33" s="12">
        <v>301.89999999999998</v>
      </c>
      <c r="J33" s="12">
        <v>42.91</v>
      </c>
      <c r="K33" s="45" t="s">
        <v>739</v>
      </c>
      <c r="L33" s="9" t="str">
        <f t="shared" si="3"/>
        <v>No</v>
      </c>
    </row>
    <row r="34" spans="1:12" x14ac:dyDescent="0.2">
      <c r="A34" s="46" t="s">
        <v>1011</v>
      </c>
      <c r="B34" s="35" t="s">
        <v>213</v>
      </c>
      <c r="C34" s="36">
        <v>69503</v>
      </c>
      <c r="D34" s="44" t="str">
        <f t="shared" si="0"/>
        <v>N/A</v>
      </c>
      <c r="E34" s="36">
        <v>54629</v>
      </c>
      <c r="F34" s="44" t="str">
        <f t="shared" si="1"/>
        <v>N/A</v>
      </c>
      <c r="G34" s="36">
        <v>53336</v>
      </c>
      <c r="H34" s="44" t="str">
        <f t="shared" si="2"/>
        <v>N/A</v>
      </c>
      <c r="I34" s="12">
        <v>-21.4</v>
      </c>
      <c r="J34" s="12">
        <v>-2.37</v>
      </c>
      <c r="K34" s="45" t="s">
        <v>739</v>
      </c>
      <c r="L34" s="9" t="str">
        <f t="shared" si="3"/>
        <v>Yes</v>
      </c>
    </row>
    <row r="35" spans="1:12" x14ac:dyDescent="0.2">
      <c r="A35" s="46" t="s">
        <v>1012</v>
      </c>
      <c r="B35" s="35" t="s">
        <v>213</v>
      </c>
      <c r="C35" s="36">
        <v>40255</v>
      </c>
      <c r="D35" s="44" t="str">
        <f t="shared" si="0"/>
        <v>N/A</v>
      </c>
      <c r="E35" s="36">
        <v>38419</v>
      </c>
      <c r="F35" s="44" t="str">
        <f t="shared" si="1"/>
        <v>N/A</v>
      </c>
      <c r="G35" s="36">
        <v>35037</v>
      </c>
      <c r="H35" s="44" t="str">
        <f t="shared" si="2"/>
        <v>N/A</v>
      </c>
      <c r="I35" s="12">
        <v>-4.5599999999999996</v>
      </c>
      <c r="J35" s="12">
        <v>-8.8000000000000007</v>
      </c>
      <c r="K35" s="45" t="s">
        <v>739</v>
      </c>
      <c r="L35" s="9" t="str">
        <f t="shared" si="3"/>
        <v>Yes</v>
      </c>
    </row>
    <row r="36" spans="1:12" x14ac:dyDescent="0.2">
      <c r="A36" s="46" t="s">
        <v>1013</v>
      </c>
      <c r="B36" s="35" t="s">
        <v>213</v>
      </c>
      <c r="C36" s="36">
        <v>0</v>
      </c>
      <c r="D36" s="44" t="str">
        <f t="shared" si="0"/>
        <v>N/A</v>
      </c>
      <c r="E36" s="36">
        <v>0</v>
      </c>
      <c r="F36" s="44" t="str">
        <f t="shared" si="1"/>
        <v>N/A</v>
      </c>
      <c r="G36" s="36">
        <v>0</v>
      </c>
      <c r="H36" s="44" t="str">
        <f t="shared" si="2"/>
        <v>N/A</v>
      </c>
      <c r="I36" s="12" t="s">
        <v>1747</v>
      </c>
      <c r="J36" s="12" t="s">
        <v>1747</v>
      </c>
      <c r="K36" s="45" t="s">
        <v>739</v>
      </c>
      <c r="L36" s="9" t="str">
        <f t="shared" si="3"/>
        <v>N/A</v>
      </c>
    </row>
    <row r="37" spans="1:12" x14ac:dyDescent="0.2">
      <c r="A37" s="46" t="s">
        <v>122</v>
      </c>
      <c r="B37" s="35" t="s">
        <v>213</v>
      </c>
      <c r="C37" s="36">
        <v>9350</v>
      </c>
      <c r="D37" s="44" t="str">
        <f t="shared" si="0"/>
        <v>N/A</v>
      </c>
      <c r="E37" s="36">
        <v>9214</v>
      </c>
      <c r="F37" s="44" t="str">
        <f t="shared" si="1"/>
        <v>N/A</v>
      </c>
      <c r="G37" s="36">
        <v>8654</v>
      </c>
      <c r="H37" s="44" t="str">
        <f t="shared" si="2"/>
        <v>N/A</v>
      </c>
      <c r="I37" s="12">
        <v>-1.45</v>
      </c>
      <c r="J37" s="12">
        <v>-6.08</v>
      </c>
      <c r="K37" s="45" t="s">
        <v>739</v>
      </c>
      <c r="L37" s="9" t="str">
        <f t="shared" si="3"/>
        <v>Yes</v>
      </c>
    </row>
    <row r="38" spans="1:12" x14ac:dyDescent="0.2">
      <c r="A38" s="46" t="s">
        <v>84</v>
      </c>
      <c r="B38" s="35" t="s">
        <v>213</v>
      </c>
      <c r="C38" s="47">
        <v>10826840405</v>
      </c>
      <c r="D38" s="44" t="str">
        <f t="shared" si="0"/>
        <v>N/A</v>
      </c>
      <c r="E38" s="47">
        <v>7687614335</v>
      </c>
      <c r="F38" s="44" t="str">
        <f t="shared" si="1"/>
        <v>N/A</v>
      </c>
      <c r="G38" s="47">
        <v>5494907268</v>
      </c>
      <c r="H38" s="44" t="str">
        <f t="shared" si="2"/>
        <v>N/A</v>
      </c>
      <c r="I38" s="12">
        <v>-29</v>
      </c>
      <c r="J38" s="12">
        <v>-28.5</v>
      </c>
      <c r="K38" s="45" t="s">
        <v>739</v>
      </c>
      <c r="L38" s="9" t="str">
        <f t="shared" si="3"/>
        <v>Yes</v>
      </c>
    </row>
    <row r="39" spans="1:12" x14ac:dyDescent="0.2">
      <c r="A39" s="46" t="s">
        <v>1302</v>
      </c>
      <c r="B39" s="35" t="s">
        <v>213</v>
      </c>
      <c r="C39" s="47">
        <v>5584.743375</v>
      </c>
      <c r="D39" s="44" t="str">
        <f t="shared" si="0"/>
        <v>N/A</v>
      </c>
      <c r="E39" s="47">
        <v>4411.1240352000004</v>
      </c>
      <c r="F39" s="44" t="str">
        <f t="shared" si="1"/>
        <v>N/A</v>
      </c>
      <c r="G39" s="47">
        <v>3295.7730431</v>
      </c>
      <c r="H39" s="44" t="str">
        <f t="shared" si="2"/>
        <v>N/A</v>
      </c>
      <c r="I39" s="12">
        <v>-21</v>
      </c>
      <c r="J39" s="12">
        <v>-25.3</v>
      </c>
      <c r="K39" s="45" t="s">
        <v>739</v>
      </c>
      <c r="L39" s="9" t="str">
        <f t="shared" si="3"/>
        <v>Yes</v>
      </c>
    </row>
    <row r="40" spans="1:12" x14ac:dyDescent="0.2">
      <c r="A40" s="46" t="s">
        <v>1303</v>
      </c>
      <c r="B40" s="35" t="s">
        <v>213</v>
      </c>
      <c r="C40" s="47">
        <v>7594.9366378000004</v>
      </c>
      <c r="D40" s="44" t="str">
        <f>IF($B40="N/A","N/A",IF(C40&gt;10,"No",IF(C40&lt;-10,"No","Yes")))</f>
        <v>N/A</v>
      </c>
      <c r="E40" s="47">
        <v>6920.1801920999997</v>
      </c>
      <c r="F40" s="44" t="str">
        <f>IF($B40="N/A","N/A",IF(E40&gt;10,"No",IF(E40&lt;-10,"No","Yes")))</f>
        <v>N/A</v>
      </c>
      <c r="G40" s="47">
        <v>5897.2785858999996</v>
      </c>
      <c r="H40" s="44" t="str">
        <f>IF($B40="N/A","N/A",IF(G40&gt;10,"No",IF(G40&lt;-10,"No","Yes")))</f>
        <v>N/A</v>
      </c>
      <c r="I40" s="12">
        <v>-8.8800000000000008</v>
      </c>
      <c r="J40" s="12">
        <v>-14.8</v>
      </c>
      <c r="K40" s="45" t="s">
        <v>739</v>
      </c>
      <c r="L40" s="9" t="str">
        <f>IF(J40="Div by 0", "N/A", IF(K40="N/A","N/A", IF(J40&gt;VALUE(MID(K40,1,2)), "No", IF(J40&lt;-1*VALUE(MID(K40,1,2)), "No", "Yes"))))</f>
        <v>Yes</v>
      </c>
    </row>
    <row r="41" spans="1:12" x14ac:dyDescent="0.2">
      <c r="A41" s="46" t="s">
        <v>107</v>
      </c>
      <c r="B41" s="35" t="s">
        <v>213</v>
      </c>
      <c r="C41" s="47">
        <v>75638590</v>
      </c>
      <c r="D41" s="44" t="str">
        <f t="shared" ref="D41:D44" si="4">IF($B41="N/A","N/A",IF(C41&gt;10,"No",IF(C41&lt;-10,"No","Yes")))</f>
        <v>N/A</v>
      </c>
      <c r="E41" s="47">
        <v>11387355</v>
      </c>
      <c r="F41" s="44" t="str">
        <f t="shared" ref="F41:F44" si="5">IF($B41="N/A","N/A",IF(E41&gt;10,"No",IF(E41&lt;-10,"No","Yes")))</f>
        <v>N/A</v>
      </c>
      <c r="G41" s="47">
        <v>15368660</v>
      </c>
      <c r="H41" s="44" t="str">
        <f t="shared" ref="H41:H44" si="6">IF($B41="N/A","N/A",IF(G41&gt;10,"No",IF(G41&lt;-10,"No","Yes")))</f>
        <v>N/A</v>
      </c>
      <c r="I41" s="12">
        <v>-84.9</v>
      </c>
      <c r="J41" s="12">
        <v>34.96</v>
      </c>
      <c r="K41" s="45" t="s">
        <v>739</v>
      </c>
      <c r="L41" s="9" t="str">
        <f t="shared" ref="L41:L43" si="7">IF(J41="Div by 0", "N/A", IF(K41="N/A","N/A", IF(J41&gt;VALUE(MID(K41,1,2)), "No", IF(J41&lt;-1*VALUE(MID(K41,1,2)), "No", "Yes"))))</f>
        <v>No</v>
      </c>
    </row>
    <row r="42" spans="1:12" x14ac:dyDescent="0.2">
      <c r="A42" s="46" t="s">
        <v>158</v>
      </c>
      <c r="B42" s="48" t="s">
        <v>217</v>
      </c>
      <c r="C42" s="1">
        <v>2277</v>
      </c>
      <c r="D42" s="44" t="str">
        <f>IF($B42="N/A","N/A",IF(C42&gt;0,"No",IF(C42&lt;0,"No","Yes")))</f>
        <v>No</v>
      </c>
      <c r="E42" s="1">
        <v>5163</v>
      </c>
      <c r="F42" s="44" t="str">
        <f>IF($B42="N/A","N/A",IF(E42&gt;0,"No",IF(E42&lt;0,"No","Yes")))</f>
        <v>No</v>
      </c>
      <c r="G42" s="1">
        <v>6740</v>
      </c>
      <c r="H42" s="44" t="str">
        <f>IF($B42="N/A","N/A",IF(G42&gt;0,"No",IF(G42&lt;0,"No","Yes")))</f>
        <v>No</v>
      </c>
      <c r="I42" s="12">
        <v>126.7</v>
      </c>
      <c r="J42" s="12">
        <v>30.54</v>
      </c>
      <c r="K42" s="45" t="s">
        <v>739</v>
      </c>
      <c r="L42" s="9" t="str">
        <f t="shared" si="7"/>
        <v>No</v>
      </c>
    </row>
    <row r="43" spans="1:12" x14ac:dyDescent="0.2">
      <c r="A43" s="46" t="s">
        <v>156</v>
      </c>
      <c r="B43" s="35" t="s">
        <v>213</v>
      </c>
      <c r="C43" s="47">
        <v>3301397</v>
      </c>
      <c r="D43" s="44" t="str">
        <f t="shared" si="4"/>
        <v>N/A</v>
      </c>
      <c r="E43" s="47">
        <v>3860733</v>
      </c>
      <c r="F43" s="44" t="str">
        <f t="shared" si="5"/>
        <v>N/A</v>
      </c>
      <c r="G43" s="47">
        <v>4450513</v>
      </c>
      <c r="H43" s="44" t="str">
        <f t="shared" si="6"/>
        <v>N/A</v>
      </c>
      <c r="I43" s="12">
        <v>16.940000000000001</v>
      </c>
      <c r="J43" s="12">
        <v>15.28</v>
      </c>
      <c r="K43" s="45" t="s">
        <v>739</v>
      </c>
      <c r="L43" s="9" t="str">
        <f t="shared" si="7"/>
        <v>Yes</v>
      </c>
    </row>
    <row r="44" spans="1:12" x14ac:dyDescent="0.2">
      <c r="A44" s="46" t="s">
        <v>1304</v>
      </c>
      <c r="B44" s="35" t="s">
        <v>213</v>
      </c>
      <c r="C44" s="47">
        <v>1449.8888889</v>
      </c>
      <c r="D44" s="44" t="str">
        <f t="shared" si="4"/>
        <v>N/A</v>
      </c>
      <c r="E44" s="47">
        <v>747.76932016000001</v>
      </c>
      <c r="F44" s="44" t="str">
        <f t="shared" si="5"/>
        <v>N/A</v>
      </c>
      <c r="G44" s="47">
        <v>660.31350148000001</v>
      </c>
      <c r="H44" s="44" t="str">
        <f t="shared" si="6"/>
        <v>N/A</v>
      </c>
      <c r="I44" s="12">
        <v>-48.4</v>
      </c>
      <c r="J44" s="12">
        <v>-11.7</v>
      </c>
      <c r="K44" s="45" t="s">
        <v>739</v>
      </c>
      <c r="L44" s="9" t="str">
        <f>IF(J44="Div by 0", "N/A", IF(OR(J44="N/A",K44="N/A"),"N/A", IF(J44&gt;VALUE(MID(K44,1,2)), "No", IF(J44&lt;-1*VALUE(MID(K44,1,2)), "No", "Yes"))))</f>
        <v>Yes</v>
      </c>
    </row>
    <row r="45" spans="1:12" x14ac:dyDescent="0.2">
      <c r="A45" s="46" t="s">
        <v>1305</v>
      </c>
      <c r="B45" s="35" t="s">
        <v>213</v>
      </c>
      <c r="C45" s="47">
        <v>8121.3043186000004</v>
      </c>
      <c r="D45" s="44" t="str">
        <f t="shared" ref="D45:D71" si="8">IF($B45="N/A","N/A",IF(C45&gt;10,"No",IF(C45&lt;-10,"No","Yes")))</f>
        <v>N/A</v>
      </c>
      <c r="E45" s="47">
        <v>9338.4821248999997</v>
      </c>
      <c r="F45" s="44" t="str">
        <f t="shared" ref="F45:F71" si="9">IF($B45="N/A","N/A",IF(E45&gt;10,"No",IF(E45&lt;-10,"No","Yes")))</f>
        <v>N/A</v>
      </c>
      <c r="G45" s="47">
        <v>13168.902667</v>
      </c>
      <c r="H45" s="44" t="str">
        <f t="shared" ref="H45:H71" si="10">IF($B45="N/A","N/A",IF(G45&gt;10,"No",IF(G45&lt;-10,"No","Yes")))</f>
        <v>N/A</v>
      </c>
      <c r="I45" s="12">
        <v>14.99</v>
      </c>
      <c r="J45" s="12">
        <v>41.02</v>
      </c>
      <c r="K45" s="45" t="s">
        <v>739</v>
      </c>
      <c r="L45" s="9" t="str">
        <f t="shared" ref="L45:L71" si="11">IF(J45="Div by 0", "N/A", IF(K45="N/A","N/A", IF(J45&gt;VALUE(MID(K45,1,2)), "No", IF(J45&lt;-1*VALUE(MID(K45,1,2)), "No", "Yes"))))</f>
        <v>No</v>
      </c>
    </row>
    <row r="46" spans="1:12" x14ac:dyDescent="0.2">
      <c r="A46" s="46" t="s">
        <v>1306</v>
      </c>
      <c r="B46" s="35" t="s">
        <v>213</v>
      </c>
      <c r="C46" s="47">
        <v>12216.16552</v>
      </c>
      <c r="D46" s="44" t="str">
        <f t="shared" si="8"/>
        <v>N/A</v>
      </c>
      <c r="E46" s="47">
        <v>10869.064097</v>
      </c>
      <c r="F46" s="44" t="str">
        <f t="shared" si="9"/>
        <v>N/A</v>
      </c>
      <c r="G46" s="47">
        <v>8534.1533923000006</v>
      </c>
      <c r="H46" s="44" t="str">
        <f t="shared" si="10"/>
        <v>N/A</v>
      </c>
      <c r="I46" s="12">
        <v>-11</v>
      </c>
      <c r="J46" s="12">
        <v>-21.5</v>
      </c>
      <c r="K46" s="45" t="s">
        <v>739</v>
      </c>
      <c r="L46" s="9" t="str">
        <f t="shared" si="11"/>
        <v>Yes</v>
      </c>
    </row>
    <row r="47" spans="1:12" x14ac:dyDescent="0.2">
      <c r="A47" s="46" t="s">
        <v>1307</v>
      </c>
      <c r="B47" s="35" t="s">
        <v>213</v>
      </c>
      <c r="C47" s="47">
        <v>7958.2852019000002</v>
      </c>
      <c r="D47" s="44" t="str">
        <f t="shared" si="8"/>
        <v>N/A</v>
      </c>
      <c r="E47" s="47">
        <v>9508.7373685999992</v>
      </c>
      <c r="F47" s="44" t="str">
        <f t="shared" si="9"/>
        <v>N/A</v>
      </c>
      <c r="G47" s="47">
        <v>15615.692192</v>
      </c>
      <c r="H47" s="44" t="str">
        <f t="shared" si="10"/>
        <v>N/A</v>
      </c>
      <c r="I47" s="12">
        <v>19.48</v>
      </c>
      <c r="J47" s="12">
        <v>64.22</v>
      </c>
      <c r="K47" s="45" t="s">
        <v>739</v>
      </c>
      <c r="L47" s="9" t="str">
        <f t="shared" si="11"/>
        <v>No</v>
      </c>
    </row>
    <row r="48" spans="1:12" x14ac:dyDescent="0.2">
      <c r="A48" s="46" t="s">
        <v>1308</v>
      </c>
      <c r="B48" s="35" t="s">
        <v>213</v>
      </c>
      <c r="C48" s="47">
        <v>4671.4707055999997</v>
      </c>
      <c r="D48" s="44" t="str">
        <f t="shared" si="8"/>
        <v>N/A</v>
      </c>
      <c r="E48" s="47">
        <v>5404.9801539</v>
      </c>
      <c r="F48" s="44" t="str">
        <f t="shared" si="9"/>
        <v>N/A</v>
      </c>
      <c r="G48" s="47">
        <v>5101.9056486999998</v>
      </c>
      <c r="H48" s="44" t="str">
        <f t="shared" si="10"/>
        <v>N/A</v>
      </c>
      <c r="I48" s="12">
        <v>15.7</v>
      </c>
      <c r="J48" s="12">
        <v>-5.61</v>
      </c>
      <c r="K48" s="45" t="s">
        <v>739</v>
      </c>
      <c r="L48" s="9" t="str">
        <f t="shared" si="11"/>
        <v>Yes</v>
      </c>
    </row>
    <row r="49" spans="1:12" x14ac:dyDescent="0.2">
      <c r="A49" s="46" t="s">
        <v>1309</v>
      </c>
      <c r="B49" s="35" t="s">
        <v>213</v>
      </c>
      <c r="C49" s="47">
        <v>5722.6699644</v>
      </c>
      <c r="D49" s="44" t="str">
        <f t="shared" si="8"/>
        <v>N/A</v>
      </c>
      <c r="E49" s="47">
        <v>4197.2220565999996</v>
      </c>
      <c r="F49" s="44" t="str">
        <f t="shared" si="9"/>
        <v>N/A</v>
      </c>
      <c r="G49" s="47">
        <v>7333.5700935000004</v>
      </c>
      <c r="H49" s="44" t="str">
        <f t="shared" si="10"/>
        <v>N/A</v>
      </c>
      <c r="I49" s="12">
        <v>-26.7</v>
      </c>
      <c r="J49" s="12">
        <v>74.72</v>
      </c>
      <c r="K49" s="45" t="s">
        <v>739</v>
      </c>
      <c r="L49" s="9" t="str">
        <f t="shared" si="11"/>
        <v>No</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17835.651335999999</v>
      </c>
      <c r="D51" s="44" t="str">
        <f t="shared" si="8"/>
        <v>N/A</v>
      </c>
      <c r="E51" s="47">
        <v>19365.260256000001</v>
      </c>
      <c r="F51" s="44" t="str">
        <f t="shared" si="9"/>
        <v>N/A</v>
      </c>
      <c r="G51" s="47">
        <v>22029.633035999999</v>
      </c>
      <c r="H51" s="44" t="str">
        <f t="shared" si="10"/>
        <v>N/A</v>
      </c>
      <c r="I51" s="12">
        <v>8.5760000000000005</v>
      </c>
      <c r="J51" s="12">
        <v>13.76</v>
      </c>
      <c r="K51" s="45" t="s">
        <v>739</v>
      </c>
      <c r="L51" s="9" t="str">
        <f t="shared" si="11"/>
        <v>Yes</v>
      </c>
    </row>
    <row r="52" spans="1:12" x14ac:dyDescent="0.2">
      <c r="A52" s="46" t="s">
        <v>1312</v>
      </c>
      <c r="B52" s="35" t="s">
        <v>213</v>
      </c>
      <c r="C52" s="47">
        <v>17315.703996</v>
      </c>
      <c r="D52" s="44" t="str">
        <f t="shared" si="8"/>
        <v>N/A</v>
      </c>
      <c r="E52" s="47">
        <v>19142.197463</v>
      </c>
      <c r="F52" s="44" t="str">
        <f t="shared" si="9"/>
        <v>N/A</v>
      </c>
      <c r="G52" s="47">
        <v>22223.214926000001</v>
      </c>
      <c r="H52" s="44" t="str">
        <f t="shared" si="10"/>
        <v>N/A</v>
      </c>
      <c r="I52" s="12">
        <v>10.55</v>
      </c>
      <c r="J52" s="12">
        <v>16.100000000000001</v>
      </c>
      <c r="K52" s="45" t="s">
        <v>739</v>
      </c>
      <c r="L52" s="9" t="str">
        <f t="shared" si="11"/>
        <v>Yes</v>
      </c>
    </row>
    <row r="53" spans="1:12" x14ac:dyDescent="0.2">
      <c r="A53" s="46" t="s">
        <v>1313</v>
      </c>
      <c r="B53" s="35" t="s">
        <v>213</v>
      </c>
      <c r="C53" s="47">
        <v>28269.879295999999</v>
      </c>
      <c r="D53" s="44" t="str">
        <f t="shared" si="8"/>
        <v>N/A</v>
      </c>
      <c r="E53" s="47">
        <v>24231.61045</v>
      </c>
      <c r="F53" s="44" t="str">
        <f t="shared" si="9"/>
        <v>N/A</v>
      </c>
      <c r="G53" s="47">
        <v>25406.514208000001</v>
      </c>
      <c r="H53" s="44" t="str">
        <f t="shared" si="10"/>
        <v>N/A</v>
      </c>
      <c r="I53" s="12">
        <v>-14.3</v>
      </c>
      <c r="J53" s="12">
        <v>4.8490000000000002</v>
      </c>
      <c r="K53" s="45" t="s">
        <v>739</v>
      </c>
      <c r="L53" s="9" t="str">
        <f t="shared" si="11"/>
        <v>Yes</v>
      </c>
    </row>
    <row r="54" spans="1:12" x14ac:dyDescent="0.2">
      <c r="A54" s="46" t="s">
        <v>1314</v>
      </c>
      <c r="B54" s="35" t="s">
        <v>213</v>
      </c>
      <c r="C54" s="47">
        <v>13680.181909000001</v>
      </c>
      <c r="D54" s="44" t="str">
        <f t="shared" si="8"/>
        <v>N/A</v>
      </c>
      <c r="E54" s="47">
        <v>13538.051335</v>
      </c>
      <c r="F54" s="44" t="str">
        <f t="shared" si="9"/>
        <v>N/A</v>
      </c>
      <c r="G54" s="47">
        <v>12862.984896</v>
      </c>
      <c r="H54" s="44" t="str">
        <f t="shared" si="10"/>
        <v>N/A</v>
      </c>
      <c r="I54" s="12">
        <v>-1.04</v>
      </c>
      <c r="J54" s="12">
        <v>-4.99</v>
      </c>
      <c r="K54" s="45" t="s">
        <v>739</v>
      </c>
      <c r="L54" s="9" t="str">
        <f t="shared" si="11"/>
        <v>Yes</v>
      </c>
    </row>
    <row r="55" spans="1:12" x14ac:dyDescent="0.2">
      <c r="A55" s="46" t="s">
        <v>1691</v>
      </c>
      <c r="B55" s="35" t="s">
        <v>213</v>
      </c>
      <c r="C55" s="47">
        <v>9241.2376254999999</v>
      </c>
      <c r="D55" s="44" t="str">
        <f t="shared" si="8"/>
        <v>N/A</v>
      </c>
      <c r="E55" s="47">
        <v>6327.8552419999996</v>
      </c>
      <c r="F55" s="44" t="str">
        <f t="shared" si="9"/>
        <v>N/A</v>
      </c>
      <c r="G55" s="47">
        <v>20408.935926999999</v>
      </c>
      <c r="H55" s="44" t="str">
        <f t="shared" si="10"/>
        <v>N/A</v>
      </c>
      <c r="I55" s="12">
        <v>-31.5</v>
      </c>
      <c r="J55" s="12">
        <v>222.5</v>
      </c>
      <c r="K55" s="45" t="s">
        <v>739</v>
      </c>
      <c r="L55" s="9" t="str">
        <f t="shared" si="11"/>
        <v>No</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1165.6270314000001</v>
      </c>
      <c r="D57" s="44" t="str">
        <f t="shared" si="8"/>
        <v>N/A</v>
      </c>
      <c r="E57" s="47">
        <v>999.17113139000003</v>
      </c>
      <c r="F57" s="44" t="str">
        <f t="shared" si="9"/>
        <v>N/A</v>
      </c>
      <c r="G57" s="47">
        <v>1003.4317268</v>
      </c>
      <c r="H57" s="44" t="str">
        <f t="shared" si="10"/>
        <v>N/A</v>
      </c>
      <c r="I57" s="12">
        <v>-14.3</v>
      </c>
      <c r="J57" s="12">
        <v>0.4264</v>
      </c>
      <c r="K57" s="45" t="s">
        <v>739</v>
      </c>
      <c r="L57" s="9" t="str">
        <f t="shared" si="11"/>
        <v>Yes</v>
      </c>
    </row>
    <row r="58" spans="1:12" x14ac:dyDescent="0.2">
      <c r="A58" s="46" t="s">
        <v>1316</v>
      </c>
      <c r="B58" s="35" t="s">
        <v>213</v>
      </c>
      <c r="C58" s="47">
        <v>1126.4371432</v>
      </c>
      <c r="D58" s="44" t="str">
        <f t="shared" si="8"/>
        <v>N/A</v>
      </c>
      <c r="E58" s="47">
        <v>1099.4924916</v>
      </c>
      <c r="F58" s="44" t="str">
        <f t="shared" si="9"/>
        <v>N/A</v>
      </c>
      <c r="G58" s="47">
        <v>1143.5556904</v>
      </c>
      <c r="H58" s="44" t="str">
        <f t="shared" si="10"/>
        <v>N/A</v>
      </c>
      <c r="I58" s="12">
        <v>-2.39</v>
      </c>
      <c r="J58" s="12">
        <v>4.008</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v>1223.4160591</v>
      </c>
      <c r="D60" s="44" t="str">
        <f t="shared" si="8"/>
        <v>N/A</v>
      </c>
      <c r="E60" s="47">
        <v>349.13434045000002</v>
      </c>
      <c r="F60" s="44" t="str">
        <f t="shared" si="9"/>
        <v>N/A</v>
      </c>
      <c r="G60" s="47">
        <v>239.29536553</v>
      </c>
      <c r="H60" s="44" t="str">
        <f t="shared" si="10"/>
        <v>N/A</v>
      </c>
      <c r="I60" s="12">
        <v>-71.5</v>
      </c>
      <c r="J60" s="12">
        <v>-31.5</v>
      </c>
      <c r="K60" s="45" t="s">
        <v>739</v>
      </c>
      <c r="L60" s="9" t="str">
        <f t="shared" si="11"/>
        <v>No</v>
      </c>
    </row>
    <row r="61" spans="1:12" x14ac:dyDescent="0.2">
      <c r="A61" s="3" t="s">
        <v>1695</v>
      </c>
      <c r="B61" s="35" t="s">
        <v>213</v>
      </c>
      <c r="C61" s="47">
        <v>839.28373765000003</v>
      </c>
      <c r="D61" s="44" t="str">
        <f t="shared" si="8"/>
        <v>N/A</v>
      </c>
      <c r="E61" s="47">
        <v>659.42389806000006</v>
      </c>
      <c r="F61" s="44" t="str">
        <f t="shared" si="9"/>
        <v>N/A</v>
      </c>
      <c r="G61" s="47">
        <v>560.46529456999997</v>
      </c>
      <c r="H61" s="44" t="str">
        <f t="shared" si="10"/>
        <v>N/A</v>
      </c>
      <c r="I61" s="12">
        <v>-21.4</v>
      </c>
      <c r="J61" s="12">
        <v>-15</v>
      </c>
      <c r="K61" s="45" t="s">
        <v>739</v>
      </c>
      <c r="L61" s="9" t="str">
        <f t="shared" si="11"/>
        <v>Yes</v>
      </c>
    </row>
    <row r="62" spans="1:12" x14ac:dyDescent="0.2">
      <c r="A62" s="3" t="s">
        <v>1696</v>
      </c>
      <c r="B62" s="35" t="s">
        <v>213</v>
      </c>
      <c r="C62" s="47">
        <v>436.84593672</v>
      </c>
      <c r="D62" s="44" t="str">
        <f t="shared" si="8"/>
        <v>N/A</v>
      </c>
      <c r="E62" s="47">
        <v>664.52060625000001</v>
      </c>
      <c r="F62" s="44" t="str">
        <f t="shared" si="9"/>
        <v>N/A</v>
      </c>
      <c r="G62" s="47">
        <v>489.98604576999998</v>
      </c>
      <c r="H62" s="44" t="str">
        <f t="shared" si="10"/>
        <v>N/A</v>
      </c>
      <c r="I62" s="12">
        <v>52.12</v>
      </c>
      <c r="J62" s="12">
        <v>-26.3</v>
      </c>
      <c r="K62" s="45" t="s">
        <v>739</v>
      </c>
      <c r="L62" s="9" t="str">
        <f t="shared" si="11"/>
        <v>Yes</v>
      </c>
    </row>
    <row r="63" spans="1:12" x14ac:dyDescent="0.2">
      <c r="A63" s="3" t="s">
        <v>1697</v>
      </c>
      <c r="B63" s="35" t="s">
        <v>213</v>
      </c>
      <c r="C63" s="47">
        <v>4218.7181136999998</v>
      </c>
      <c r="D63" s="44" t="str">
        <f t="shared" si="8"/>
        <v>N/A</v>
      </c>
      <c r="E63" s="47">
        <v>3890.5821789000001</v>
      </c>
      <c r="F63" s="44" t="str">
        <f t="shared" si="9"/>
        <v>N/A</v>
      </c>
      <c r="G63" s="47">
        <v>4923.4223777999996</v>
      </c>
      <c r="H63" s="44" t="str">
        <f t="shared" si="10"/>
        <v>N/A</v>
      </c>
      <c r="I63" s="12">
        <v>-7.78</v>
      </c>
      <c r="J63" s="12">
        <v>26.55</v>
      </c>
      <c r="K63" s="45" t="s">
        <v>739</v>
      </c>
      <c r="L63" s="9" t="str">
        <f t="shared" si="11"/>
        <v>Yes</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2665.4050336999999</v>
      </c>
      <c r="D65" s="44" t="str">
        <f t="shared" si="8"/>
        <v>N/A</v>
      </c>
      <c r="E65" s="47">
        <v>2215.9614191000001</v>
      </c>
      <c r="F65" s="44" t="str">
        <f t="shared" si="9"/>
        <v>N/A</v>
      </c>
      <c r="G65" s="47">
        <v>2113.308466</v>
      </c>
      <c r="H65" s="44" t="str">
        <f t="shared" si="10"/>
        <v>N/A</v>
      </c>
      <c r="I65" s="12">
        <v>-16.899999999999999</v>
      </c>
      <c r="J65" s="12">
        <v>-4.63</v>
      </c>
      <c r="K65" s="45" t="s">
        <v>739</v>
      </c>
      <c r="L65" s="9" t="str">
        <f t="shared" si="11"/>
        <v>Yes</v>
      </c>
    </row>
    <row r="66" spans="1:12" x14ac:dyDescent="0.2">
      <c r="A66" s="3" t="s">
        <v>1700</v>
      </c>
      <c r="B66" s="35" t="s">
        <v>213</v>
      </c>
      <c r="C66" s="47">
        <v>2459.0851982999998</v>
      </c>
      <c r="D66" s="44" t="str">
        <f t="shared" si="8"/>
        <v>N/A</v>
      </c>
      <c r="E66" s="47">
        <v>2437.5229942999999</v>
      </c>
      <c r="F66" s="44" t="str">
        <f t="shared" si="9"/>
        <v>N/A</v>
      </c>
      <c r="G66" s="47">
        <v>2435.5276819000001</v>
      </c>
      <c r="H66" s="44" t="str">
        <f t="shared" si="10"/>
        <v>N/A</v>
      </c>
      <c r="I66" s="12">
        <v>-0.877</v>
      </c>
      <c r="J66" s="12">
        <v>-8.2000000000000003E-2</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v>2434.1523400999999</v>
      </c>
      <c r="D68" s="44" t="str">
        <f t="shared" si="8"/>
        <v>N/A</v>
      </c>
      <c r="E68" s="47">
        <v>1296.3481882000001</v>
      </c>
      <c r="F68" s="44" t="str">
        <f t="shared" si="9"/>
        <v>N/A</v>
      </c>
      <c r="G68" s="47">
        <v>1058.3376011</v>
      </c>
      <c r="H68" s="44" t="str">
        <f t="shared" si="10"/>
        <v>N/A</v>
      </c>
      <c r="I68" s="12">
        <v>-46.7</v>
      </c>
      <c r="J68" s="12">
        <v>-18.399999999999999</v>
      </c>
      <c r="K68" s="45" t="s">
        <v>739</v>
      </c>
      <c r="L68" s="9" t="str">
        <f t="shared" si="11"/>
        <v>Yes</v>
      </c>
    </row>
    <row r="69" spans="1:12" x14ac:dyDescent="0.2">
      <c r="A69" s="2" t="s">
        <v>1703</v>
      </c>
      <c r="B69" s="35" t="s">
        <v>213</v>
      </c>
      <c r="C69" s="47">
        <v>3628.0372934000002</v>
      </c>
      <c r="D69" s="44" t="str">
        <f t="shared" si="8"/>
        <v>N/A</v>
      </c>
      <c r="E69" s="47">
        <v>3830.8908271999999</v>
      </c>
      <c r="F69" s="44" t="str">
        <f t="shared" si="9"/>
        <v>N/A</v>
      </c>
      <c r="G69" s="47">
        <v>4192.1631168000004</v>
      </c>
      <c r="H69" s="44" t="str">
        <f t="shared" si="10"/>
        <v>N/A</v>
      </c>
      <c r="I69" s="12">
        <v>5.5910000000000002</v>
      </c>
      <c r="J69" s="12">
        <v>9.4309999999999992</v>
      </c>
      <c r="K69" s="45" t="s">
        <v>739</v>
      </c>
      <c r="L69" s="9" t="str">
        <f t="shared" si="11"/>
        <v>Yes</v>
      </c>
    </row>
    <row r="70" spans="1:12" x14ac:dyDescent="0.2">
      <c r="A70" s="46" t="s">
        <v>1704</v>
      </c>
      <c r="B70" s="35" t="s">
        <v>213</v>
      </c>
      <c r="C70" s="47">
        <v>2429.6994659000002</v>
      </c>
      <c r="D70" s="44" t="str">
        <f t="shared" si="8"/>
        <v>N/A</v>
      </c>
      <c r="E70" s="47">
        <v>2597.0469819999998</v>
      </c>
      <c r="F70" s="44" t="str">
        <f t="shared" si="9"/>
        <v>N/A</v>
      </c>
      <c r="G70" s="47">
        <v>3999.4465850000001</v>
      </c>
      <c r="H70" s="44" t="str">
        <f t="shared" si="10"/>
        <v>N/A</v>
      </c>
      <c r="I70" s="12">
        <v>6.8879999999999999</v>
      </c>
      <c r="J70" s="12">
        <v>54</v>
      </c>
      <c r="K70" s="45" t="s">
        <v>739</v>
      </c>
      <c r="L70" s="9" t="str">
        <f t="shared" si="11"/>
        <v>No</v>
      </c>
    </row>
    <row r="71" spans="1:12" x14ac:dyDescent="0.2">
      <c r="A71" s="46" t="s">
        <v>1705</v>
      </c>
      <c r="B71" s="35" t="s">
        <v>213</v>
      </c>
      <c r="C71" s="47" t="s">
        <v>1747</v>
      </c>
      <c r="D71" s="44" t="str">
        <f t="shared" si="8"/>
        <v>N/A</v>
      </c>
      <c r="E71" s="47" t="s">
        <v>1747</v>
      </c>
      <c r="F71" s="44" t="str">
        <f t="shared" si="9"/>
        <v>N/A</v>
      </c>
      <c r="G71" s="47" t="s">
        <v>1747</v>
      </c>
      <c r="H71" s="44" t="str">
        <f t="shared" si="10"/>
        <v>N/A</v>
      </c>
      <c r="I71" s="12" t="s">
        <v>1747</v>
      </c>
      <c r="J71" s="12" t="s">
        <v>1747</v>
      </c>
      <c r="K71" s="45" t="s">
        <v>739</v>
      </c>
      <c r="L71" s="9" t="str">
        <f t="shared" si="11"/>
        <v>N/A</v>
      </c>
    </row>
    <row r="72" spans="1:12" x14ac:dyDescent="0.2">
      <c r="A72" s="46" t="s">
        <v>1623</v>
      </c>
      <c r="B72" s="35" t="s">
        <v>213</v>
      </c>
      <c r="C72" s="47">
        <v>2563898420</v>
      </c>
      <c r="D72" s="44" t="str">
        <f t="shared" ref="D72:D135" si="12">IF($B72="N/A","N/A",IF(C72&gt;10,"No",IF(C72&lt;-10,"No","Yes")))</f>
        <v>N/A</v>
      </c>
      <c r="E72" s="47">
        <v>1959751164</v>
      </c>
      <c r="F72" s="44" t="str">
        <f t="shared" ref="F72:F135" si="13">IF($B72="N/A","N/A",IF(E72&gt;10,"No",IF(E72&lt;-10,"No","Yes")))</f>
        <v>N/A</v>
      </c>
      <c r="G72" s="47">
        <v>1496715424</v>
      </c>
      <c r="H72" s="44" t="str">
        <f t="shared" ref="H72:H135" si="14">IF($B72="N/A","N/A",IF(G72&gt;10,"No",IF(G72&lt;-10,"No","Yes")))</f>
        <v>N/A</v>
      </c>
      <c r="I72" s="12">
        <v>-23.6</v>
      </c>
      <c r="J72" s="12">
        <v>-23.6</v>
      </c>
      <c r="K72" s="45" t="s">
        <v>739</v>
      </c>
      <c r="L72" s="9" t="str">
        <f t="shared" ref="L72:L132" si="15">IF(J72="Div by 0", "N/A", IF(K72="N/A","N/A", IF(J72&gt;VALUE(MID(K72,1,2)), "No", IF(J72&lt;-1*VALUE(MID(K72,1,2)), "No", "Yes"))))</f>
        <v>Yes</v>
      </c>
    </row>
    <row r="73" spans="1:12" x14ac:dyDescent="0.2">
      <c r="A73" s="46" t="s">
        <v>1624</v>
      </c>
      <c r="B73" s="35" t="s">
        <v>213</v>
      </c>
      <c r="C73" s="36">
        <v>170009</v>
      </c>
      <c r="D73" s="44" t="str">
        <f t="shared" si="12"/>
        <v>N/A</v>
      </c>
      <c r="E73" s="36">
        <v>130905</v>
      </c>
      <c r="F73" s="44" t="str">
        <f t="shared" si="13"/>
        <v>N/A</v>
      </c>
      <c r="G73" s="36">
        <v>109916</v>
      </c>
      <c r="H73" s="44" t="str">
        <f t="shared" si="14"/>
        <v>N/A</v>
      </c>
      <c r="I73" s="12">
        <v>-23</v>
      </c>
      <c r="J73" s="12">
        <v>-16</v>
      </c>
      <c r="K73" s="45" t="s">
        <v>739</v>
      </c>
      <c r="L73" s="9" t="str">
        <f t="shared" si="15"/>
        <v>Yes</v>
      </c>
    </row>
    <row r="74" spans="1:12" x14ac:dyDescent="0.2">
      <c r="A74" s="46" t="s">
        <v>1317</v>
      </c>
      <c r="B74" s="35" t="s">
        <v>213</v>
      </c>
      <c r="C74" s="47">
        <v>15080.957007999999</v>
      </c>
      <c r="D74" s="44" t="str">
        <f t="shared" si="12"/>
        <v>N/A</v>
      </c>
      <c r="E74" s="47">
        <v>14970.789229</v>
      </c>
      <c r="F74" s="44" t="str">
        <f t="shared" si="13"/>
        <v>N/A</v>
      </c>
      <c r="G74" s="47">
        <v>13616.902216</v>
      </c>
      <c r="H74" s="44" t="str">
        <f t="shared" si="14"/>
        <v>N/A</v>
      </c>
      <c r="I74" s="12">
        <v>-0.73099999999999998</v>
      </c>
      <c r="J74" s="12">
        <v>-9.0399999999999991</v>
      </c>
      <c r="K74" s="45" t="s">
        <v>739</v>
      </c>
      <c r="L74" s="9" t="str">
        <f t="shared" si="15"/>
        <v>Yes</v>
      </c>
    </row>
    <row r="75" spans="1:12" ht="25.5" x14ac:dyDescent="0.2">
      <c r="A75" s="46" t="s">
        <v>1318</v>
      </c>
      <c r="B75" s="35" t="s">
        <v>213</v>
      </c>
      <c r="C75" s="36">
        <v>9.3285414301999996</v>
      </c>
      <c r="D75" s="44" t="str">
        <f t="shared" si="12"/>
        <v>N/A</v>
      </c>
      <c r="E75" s="36">
        <v>8.9466406935999991</v>
      </c>
      <c r="F75" s="44" t="str">
        <f t="shared" si="13"/>
        <v>N/A</v>
      </c>
      <c r="G75" s="36">
        <v>7.9820863204999997</v>
      </c>
      <c r="H75" s="44" t="str">
        <f t="shared" si="14"/>
        <v>N/A</v>
      </c>
      <c r="I75" s="12">
        <v>-4.09</v>
      </c>
      <c r="J75" s="12">
        <v>-10.8</v>
      </c>
      <c r="K75" s="45" t="s">
        <v>739</v>
      </c>
      <c r="L75" s="9" t="str">
        <f t="shared" si="15"/>
        <v>Yes</v>
      </c>
    </row>
    <row r="76" spans="1:12" ht="25.5" x14ac:dyDescent="0.2">
      <c r="A76" s="46" t="s">
        <v>548</v>
      </c>
      <c r="B76" s="35" t="s">
        <v>213</v>
      </c>
      <c r="C76" s="47">
        <v>0</v>
      </c>
      <c r="D76" s="44" t="str">
        <f t="shared" si="12"/>
        <v>N/A</v>
      </c>
      <c r="E76" s="47">
        <v>0</v>
      </c>
      <c r="F76" s="44" t="str">
        <f t="shared" si="13"/>
        <v>N/A</v>
      </c>
      <c r="G76" s="47">
        <v>0</v>
      </c>
      <c r="H76" s="44" t="str">
        <f t="shared" si="14"/>
        <v>N/A</v>
      </c>
      <c r="I76" s="12" t="s">
        <v>1747</v>
      </c>
      <c r="J76" s="12" t="s">
        <v>1747</v>
      </c>
      <c r="K76" s="45" t="s">
        <v>739</v>
      </c>
      <c r="L76" s="9" t="str">
        <f t="shared" si="15"/>
        <v>N/A</v>
      </c>
    </row>
    <row r="77" spans="1:12" x14ac:dyDescent="0.2">
      <c r="A77" s="46" t="s">
        <v>549</v>
      </c>
      <c r="B77" s="35" t="s">
        <v>213</v>
      </c>
      <c r="C77" s="36">
        <v>0</v>
      </c>
      <c r="D77" s="44" t="str">
        <f t="shared" si="12"/>
        <v>N/A</v>
      </c>
      <c r="E77" s="36">
        <v>0</v>
      </c>
      <c r="F77" s="44" t="str">
        <f t="shared" si="13"/>
        <v>N/A</v>
      </c>
      <c r="G77" s="36">
        <v>0</v>
      </c>
      <c r="H77" s="44" t="str">
        <f t="shared" si="14"/>
        <v>N/A</v>
      </c>
      <c r="I77" s="12" t="s">
        <v>1747</v>
      </c>
      <c r="J77" s="12" t="s">
        <v>1747</v>
      </c>
      <c r="K77" s="45" t="s">
        <v>739</v>
      </c>
      <c r="L77" s="9" t="str">
        <f t="shared" si="15"/>
        <v>N/A</v>
      </c>
    </row>
    <row r="78" spans="1:12" x14ac:dyDescent="0.2">
      <c r="A78" s="46" t="s">
        <v>1319</v>
      </c>
      <c r="B78" s="35" t="s">
        <v>213</v>
      </c>
      <c r="C78" s="47" t="s">
        <v>1747</v>
      </c>
      <c r="D78" s="44" t="str">
        <f t="shared" si="12"/>
        <v>N/A</v>
      </c>
      <c r="E78" s="47" t="s">
        <v>1747</v>
      </c>
      <c r="F78" s="44" t="str">
        <f t="shared" si="13"/>
        <v>N/A</v>
      </c>
      <c r="G78" s="47" t="s">
        <v>1747</v>
      </c>
      <c r="H78" s="44" t="str">
        <f t="shared" si="14"/>
        <v>N/A</v>
      </c>
      <c r="I78" s="12" t="s">
        <v>1747</v>
      </c>
      <c r="J78" s="12" t="s">
        <v>1747</v>
      </c>
      <c r="K78" s="45" t="s">
        <v>739</v>
      </c>
      <c r="L78" s="9" t="str">
        <f t="shared" si="15"/>
        <v>N/A</v>
      </c>
    </row>
    <row r="79" spans="1:12" ht="25.5" x14ac:dyDescent="0.2">
      <c r="A79" s="46" t="s">
        <v>550</v>
      </c>
      <c r="B79" s="35" t="s">
        <v>213</v>
      </c>
      <c r="C79" s="47">
        <v>206412</v>
      </c>
      <c r="D79" s="44" t="str">
        <f t="shared" si="12"/>
        <v>N/A</v>
      </c>
      <c r="E79" s="47">
        <v>0</v>
      </c>
      <c r="F79" s="44" t="str">
        <f t="shared" si="13"/>
        <v>N/A</v>
      </c>
      <c r="G79" s="47">
        <v>0</v>
      </c>
      <c r="H79" s="44" t="str">
        <f t="shared" si="14"/>
        <v>N/A</v>
      </c>
      <c r="I79" s="12">
        <v>-100</v>
      </c>
      <c r="J79" s="12" t="s">
        <v>1747</v>
      </c>
      <c r="K79" s="45" t="s">
        <v>739</v>
      </c>
      <c r="L79" s="9" t="str">
        <f t="shared" si="15"/>
        <v>N/A</v>
      </c>
    </row>
    <row r="80" spans="1:12" x14ac:dyDescent="0.2">
      <c r="A80" s="46" t="s">
        <v>551</v>
      </c>
      <c r="B80" s="35" t="s">
        <v>213</v>
      </c>
      <c r="C80" s="36">
        <v>31</v>
      </c>
      <c r="D80" s="44" t="str">
        <f t="shared" si="12"/>
        <v>N/A</v>
      </c>
      <c r="E80" s="36">
        <v>0</v>
      </c>
      <c r="F80" s="44" t="str">
        <f t="shared" si="13"/>
        <v>N/A</v>
      </c>
      <c r="G80" s="36">
        <v>0</v>
      </c>
      <c r="H80" s="44" t="str">
        <f t="shared" si="14"/>
        <v>N/A</v>
      </c>
      <c r="I80" s="12">
        <v>-100</v>
      </c>
      <c r="J80" s="12" t="s">
        <v>1747</v>
      </c>
      <c r="K80" s="45" t="s">
        <v>739</v>
      </c>
      <c r="L80" s="9" t="str">
        <f t="shared" si="15"/>
        <v>N/A</v>
      </c>
    </row>
    <row r="81" spans="1:12" ht="25.5" x14ac:dyDescent="0.2">
      <c r="A81" s="46" t="s">
        <v>1320</v>
      </c>
      <c r="B81" s="35" t="s">
        <v>213</v>
      </c>
      <c r="C81" s="47">
        <v>6658.4516129000003</v>
      </c>
      <c r="D81" s="44" t="str">
        <f t="shared" si="12"/>
        <v>N/A</v>
      </c>
      <c r="E81" s="47" t="s">
        <v>1747</v>
      </c>
      <c r="F81" s="44" t="str">
        <f t="shared" si="13"/>
        <v>N/A</v>
      </c>
      <c r="G81" s="47" t="s">
        <v>1747</v>
      </c>
      <c r="H81" s="44" t="str">
        <f t="shared" si="14"/>
        <v>N/A</v>
      </c>
      <c r="I81" s="12" t="s">
        <v>1747</v>
      </c>
      <c r="J81" s="12" t="s">
        <v>1747</v>
      </c>
      <c r="K81" s="45" t="s">
        <v>739</v>
      </c>
      <c r="L81" s="9" t="str">
        <f t="shared" si="15"/>
        <v>N/A</v>
      </c>
    </row>
    <row r="82" spans="1:12" ht="25.5" x14ac:dyDescent="0.2">
      <c r="A82" s="46" t="s">
        <v>552</v>
      </c>
      <c r="B82" s="35" t="s">
        <v>213</v>
      </c>
      <c r="C82" s="47">
        <v>219618147</v>
      </c>
      <c r="D82" s="44" t="str">
        <f t="shared" si="12"/>
        <v>N/A</v>
      </c>
      <c r="E82" s="47">
        <v>208456032</v>
      </c>
      <c r="F82" s="44" t="str">
        <f t="shared" si="13"/>
        <v>N/A</v>
      </c>
      <c r="G82" s="47">
        <v>201633866</v>
      </c>
      <c r="H82" s="44" t="str">
        <f t="shared" si="14"/>
        <v>N/A</v>
      </c>
      <c r="I82" s="12">
        <v>-5.08</v>
      </c>
      <c r="J82" s="12">
        <v>-3.27</v>
      </c>
      <c r="K82" s="45" t="s">
        <v>739</v>
      </c>
      <c r="L82" s="9" t="str">
        <f t="shared" si="15"/>
        <v>Yes</v>
      </c>
    </row>
    <row r="83" spans="1:12" x14ac:dyDescent="0.2">
      <c r="A83" s="46" t="s">
        <v>553</v>
      </c>
      <c r="B83" s="35" t="s">
        <v>213</v>
      </c>
      <c r="C83" s="36">
        <v>2944</v>
      </c>
      <c r="D83" s="44" t="str">
        <f t="shared" si="12"/>
        <v>N/A</v>
      </c>
      <c r="E83" s="36">
        <v>2691</v>
      </c>
      <c r="F83" s="44" t="str">
        <f t="shared" si="13"/>
        <v>N/A</v>
      </c>
      <c r="G83" s="36">
        <v>2581</v>
      </c>
      <c r="H83" s="44" t="str">
        <f t="shared" si="14"/>
        <v>N/A</v>
      </c>
      <c r="I83" s="12">
        <v>-8.59</v>
      </c>
      <c r="J83" s="12">
        <v>-4.09</v>
      </c>
      <c r="K83" s="45" t="s">
        <v>739</v>
      </c>
      <c r="L83" s="9" t="str">
        <f t="shared" si="15"/>
        <v>Yes</v>
      </c>
    </row>
    <row r="84" spans="1:12" x14ac:dyDescent="0.2">
      <c r="A84" s="46" t="s">
        <v>1321</v>
      </c>
      <c r="B84" s="35" t="s">
        <v>213</v>
      </c>
      <c r="C84" s="47">
        <v>74598.555366999994</v>
      </c>
      <c r="D84" s="44" t="str">
        <f t="shared" si="12"/>
        <v>N/A</v>
      </c>
      <c r="E84" s="47">
        <v>77464.151616000003</v>
      </c>
      <c r="F84" s="44" t="str">
        <f t="shared" si="13"/>
        <v>N/A</v>
      </c>
      <c r="G84" s="47">
        <v>78122.381248000005</v>
      </c>
      <c r="H84" s="44" t="str">
        <f t="shared" si="14"/>
        <v>N/A</v>
      </c>
      <c r="I84" s="12">
        <v>3.8410000000000002</v>
      </c>
      <c r="J84" s="12">
        <v>0.84970000000000001</v>
      </c>
      <c r="K84" s="45" t="s">
        <v>739</v>
      </c>
      <c r="L84" s="9" t="str">
        <f t="shared" si="15"/>
        <v>Yes</v>
      </c>
    </row>
    <row r="85" spans="1:12" x14ac:dyDescent="0.2">
      <c r="A85" s="46" t="s">
        <v>554</v>
      </c>
      <c r="B85" s="35" t="s">
        <v>213</v>
      </c>
      <c r="C85" s="47">
        <v>780518247</v>
      </c>
      <c r="D85" s="44" t="str">
        <f t="shared" si="12"/>
        <v>N/A</v>
      </c>
      <c r="E85" s="47">
        <v>745520919</v>
      </c>
      <c r="F85" s="44" t="str">
        <f t="shared" si="13"/>
        <v>N/A</v>
      </c>
      <c r="G85" s="47">
        <v>705556622</v>
      </c>
      <c r="H85" s="44" t="str">
        <f t="shared" si="14"/>
        <v>N/A</v>
      </c>
      <c r="I85" s="12">
        <v>-4.4800000000000004</v>
      </c>
      <c r="J85" s="12">
        <v>-5.36</v>
      </c>
      <c r="K85" s="45" t="s">
        <v>739</v>
      </c>
      <c r="L85" s="9" t="str">
        <f t="shared" si="15"/>
        <v>Yes</v>
      </c>
    </row>
    <row r="86" spans="1:12" x14ac:dyDescent="0.2">
      <c r="A86" s="46" t="s">
        <v>555</v>
      </c>
      <c r="B86" s="35" t="s">
        <v>213</v>
      </c>
      <c r="C86" s="36">
        <v>15557</v>
      </c>
      <c r="D86" s="44" t="str">
        <f t="shared" si="12"/>
        <v>N/A</v>
      </c>
      <c r="E86" s="36">
        <v>12810</v>
      </c>
      <c r="F86" s="44" t="str">
        <f t="shared" si="13"/>
        <v>N/A</v>
      </c>
      <c r="G86" s="36">
        <v>10482</v>
      </c>
      <c r="H86" s="44" t="str">
        <f t="shared" si="14"/>
        <v>N/A</v>
      </c>
      <c r="I86" s="12">
        <v>-17.7</v>
      </c>
      <c r="J86" s="12">
        <v>-18.2</v>
      </c>
      <c r="K86" s="45" t="s">
        <v>739</v>
      </c>
      <c r="L86" s="9" t="str">
        <f t="shared" si="15"/>
        <v>Yes</v>
      </c>
    </row>
    <row r="87" spans="1:12" x14ac:dyDescent="0.2">
      <c r="A87" s="46" t="s">
        <v>1322</v>
      </c>
      <c r="B87" s="35" t="s">
        <v>213</v>
      </c>
      <c r="C87" s="47">
        <v>50171.514238000003</v>
      </c>
      <c r="D87" s="44" t="str">
        <f t="shared" si="12"/>
        <v>N/A</v>
      </c>
      <c r="E87" s="47">
        <v>58198.354333000003</v>
      </c>
      <c r="F87" s="44" t="str">
        <f t="shared" si="13"/>
        <v>N/A</v>
      </c>
      <c r="G87" s="47">
        <v>67311.259491999997</v>
      </c>
      <c r="H87" s="44" t="str">
        <f t="shared" si="14"/>
        <v>N/A</v>
      </c>
      <c r="I87" s="12">
        <v>16</v>
      </c>
      <c r="J87" s="12">
        <v>15.66</v>
      </c>
      <c r="K87" s="45" t="s">
        <v>739</v>
      </c>
      <c r="L87" s="9" t="str">
        <f t="shared" si="15"/>
        <v>Yes</v>
      </c>
    </row>
    <row r="88" spans="1:12" ht="25.5" x14ac:dyDescent="0.2">
      <c r="A88" s="46" t="s">
        <v>556</v>
      </c>
      <c r="B88" s="35" t="s">
        <v>213</v>
      </c>
      <c r="C88" s="47">
        <v>530678559</v>
      </c>
      <c r="D88" s="44" t="str">
        <f t="shared" si="12"/>
        <v>N/A</v>
      </c>
      <c r="E88" s="47">
        <v>372241858</v>
      </c>
      <c r="F88" s="44" t="str">
        <f t="shared" si="13"/>
        <v>N/A</v>
      </c>
      <c r="G88" s="47">
        <v>257272847</v>
      </c>
      <c r="H88" s="44" t="str">
        <f t="shared" si="14"/>
        <v>N/A</v>
      </c>
      <c r="I88" s="12">
        <v>-29.9</v>
      </c>
      <c r="J88" s="12">
        <v>-30.9</v>
      </c>
      <c r="K88" s="45" t="s">
        <v>739</v>
      </c>
      <c r="L88" s="9" t="str">
        <f t="shared" si="15"/>
        <v>No</v>
      </c>
    </row>
    <row r="89" spans="1:12" x14ac:dyDescent="0.2">
      <c r="A89" s="46" t="s">
        <v>557</v>
      </c>
      <c r="B89" s="35" t="s">
        <v>213</v>
      </c>
      <c r="C89" s="36">
        <v>799720</v>
      </c>
      <c r="D89" s="44" t="str">
        <f t="shared" si="12"/>
        <v>N/A</v>
      </c>
      <c r="E89" s="36">
        <v>584748</v>
      </c>
      <c r="F89" s="44" t="str">
        <f t="shared" si="13"/>
        <v>N/A</v>
      </c>
      <c r="G89" s="36">
        <v>468228</v>
      </c>
      <c r="H89" s="44" t="str">
        <f t="shared" si="14"/>
        <v>N/A</v>
      </c>
      <c r="I89" s="12">
        <v>-26.9</v>
      </c>
      <c r="J89" s="12">
        <v>-19.899999999999999</v>
      </c>
      <c r="K89" s="45" t="s">
        <v>739</v>
      </c>
      <c r="L89" s="9" t="str">
        <f t="shared" si="15"/>
        <v>Yes</v>
      </c>
    </row>
    <row r="90" spans="1:12" x14ac:dyDescent="0.2">
      <c r="A90" s="46" t="s">
        <v>1323</v>
      </c>
      <c r="B90" s="35" t="s">
        <v>213</v>
      </c>
      <c r="C90" s="47">
        <v>663.58045190999997</v>
      </c>
      <c r="D90" s="44" t="str">
        <f t="shared" si="12"/>
        <v>N/A</v>
      </c>
      <c r="E90" s="47">
        <v>636.58508964999999</v>
      </c>
      <c r="F90" s="44" t="str">
        <f t="shared" si="13"/>
        <v>N/A</v>
      </c>
      <c r="G90" s="47">
        <v>549.46061960999998</v>
      </c>
      <c r="H90" s="44" t="str">
        <f t="shared" si="14"/>
        <v>N/A</v>
      </c>
      <c r="I90" s="12">
        <v>-4.07</v>
      </c>
      <c r="J90" s="12">
        <v>-13.7</v>
      </c>
      <c r="K90" s="45" t="s">
        <v>739</v>
      </c>
      <c r="L90" s="9" t="str">
        <f t="shared" si="15"/>
        <v>Yes</v>
      </c>
    </row>
    <row r="91" spans="1:12" x14ac:dyDescent="0.2">
      <c r="A91" s="46" t="s">
        <v>558</v>
      </c>
      <c r="B91" s="35" t="s">
        <v>213</v>
      </c>
      <c r="C91" s="47">
        <v>3185036</v>
      </c>
      <c r="D91" s="44" t="str">
        <f t="shared" si="12"/>
        <v>N/A</v>
      </c>
      <c r="E91" s="47">
        <v>1778605</v>
      </c>
      <c r="F91" s="44" t="str">
        <f t="shared" si="13"/>
        <v>N/A</v>
      </c>
      <c r="G91" s="47">
        <v>1760990</v>
      </c>
      <c r="H91" s="44" t="str">
        <f t="shared" si="14"/>
        <v>N/A</v>
      </c>
      <c r="I91" s="12">
        <v>-44.2</v>
      </c>
      <c r="J91" s="12">
        <v>-0.99</v>
      </c>
      <c r="K91" s="45" t="s">
        <v>739</v>
      </c>
      <c r="L91" s="9" t="str">
        <f t="shared" si="15"/>
        <v>Yes</v>
      </c>
    </row>
    <row r="92" spans="1:12" x14ac:dyDescent="0.2">
      <c r="A92" s="46" t="s">
        <v>559</v>
      </c>
      <c r="B92" s="35" t="s">
        <v>213</v>
      </c>
      <c r="C92" s="36">
        <v>12730</v>
      </c>
      <c r="D92" s="44" t="str">
        <f t="shared" si="12"/>
        <v>N/A</v>
      </c>
      <c r="E92" s="36">
        <v>8581</v>
      </c>
      <c r="F92" s="44" t="str">
        <f t="shared" si="13"/>
        <v>N/A</v>
      </c>
      <c r="G92" s="36">
        <v>8538</v>
      </c>
      <c r="H92" s="44" t="str">
        <f t="shared" si="14"/>
        <v>N/A</v>
      </c>
      <c r="I92" s="12">
        <v>-32.6</v>
      </c>
      <c r="J92" s="12">
        <v>-0.501</v>
      </c>
      <c r="K92" s="45" t="s">
        <v>739</v>
      </c>
      <c r="L92" s="9" t="str">
        <f t="shared" si="15"/>
        <v>Yes</v>
      </c>
    </row>
    <row r="93" spans="1:12" x14ac:dyDescent="0.2">
      <c r="A93" s="46" t="s">
        <v>1324</v>
      </c>
      <c r="B93" s="35" t="s">
        <v>213</v>
      </c>
      <c r="C93" s="47">
        <v>250.19921445</v>
      </c>
      <c r="D93" s="44" t="str">
        <f t="shared" si="12"/>
        <v>N/A</v>
      </c>
      <c r="E93" s="47">
        <v>207.27246242000001</v>
      </c>
      <c r="F93" s="44" t="str">
        <f t="shared" si="13"/>
        <v>N/A</v>
      </c>
      <c r="G93" s="47">
        <v>206.25322088999999</v>
      </c>
      <c r="H93" s="44" t="str">
        <f t="shared" si="14"/>
        <v>N/A</v>
      </c>
      <c r="I93" s="12">
        <v>-17.2</v>
      </c>
      <c r="J93" s="12">
        <v>-0.49199999999999999</v>
      </c>
      <c r="K93" s="45" t="s">
        <v>739</v>
      </c>
      <c r="L93" s="9" t="str">
        <f t="shared" si="15"/>
        <v>Yes</v>
      </c>
    </row>
    <row r="94" spans="1:12" ht="25.5" x14ac:dyDescent="0.2">
      <c r="A94" s="46" t="s">
        <v>560</v>
      </c>
      <c r="B94" s="35" t="s">
        <v>213</v>
      </c>
      <c r="C94" s="47">
        <v>5704197</v>
      </c>
      <c r="D94" s="44" t="str">
        <f t="shared" si="12"/>
        <v>N/A</v>
      </c>
      <c r="E94" s="47">
        <v>4963557</v>
      </c>
      <c r="F94" s="44" t="str">
        <f t="shared" si="13"/>
        <v>N/A</v>
      </c>
      <c r="G94" s="47">
        <v>3565431</v>
      </c>
      <c r="H94" s="44" t="str">
        <f t="shared" si="14"/>
        <v>N/A</v>
      </c>
      <c r="I94" s="12">
        <v>-13</v>
      </c>
      <c r="J94" s="12">
        <v>-28.2</v>
      </c>
      <c r="K94" s="45" t="s">
        <v>739</v>
      </c>
      <c r="L94" s="9" t="str">
        <f t="shared" si="15"/>
        <v>Yes</v>
      </c>
    </row>
    <row r="95" spans="1:12" x14ac:dyDescent="0.2">
      <c r="A95" s="46" t="s">
        <v>561</v>
      </c>
      <c r="B95" s="35" t="s">
        <v>213</v>
      </c>
      <c r="C95" s="36">
        <v>93215</v>
      </c>
      <c r="D95" s="44" t="str">
        <f t="shared" si="12"/>
        <v>N/A</v>
      </c>
      <c r="E95" s="36">
        <v>87840</v>
      </c>
      <c r="F95" s="44" t="str">
        <f t="shared" si="13"/>
        <v>N/A</v>
      </c>
      <c r="G95" s="36">
        <v>66372</v>
      </c>
      <c r="H95" s="44" t="str">
        <f t="shared" si="14"/>
        <v>N/A</v>
      </c>
      <c r="I95" s="12">
        <v>-5.77</v>
      </c>
      <c r="J95" s="12">
        <v>-24.4</v>
      </c>
      <c r="K95" s="45" t="s">
        <v>739</v>
      </c>
      <c r="L95" s="9" t="str">
        <f t="shared" si="15"/>
        <v>Yes</v>
      </c>
    </row>
    <row r="96" spans="1:12" ht="25.5" x14ac:dyDescent="0.2">
      <c r="A96" s="46" t="s">
        <v>1325</v>
      </c>
      <c r="B96" s="35" t="s">
        <v>213</v>
      </c>
      <c r="C96" s="47">
        <v>61.193981655000002</v>
      </c>
      <c r="D96" s="44" t="str">
        <f t="shared" si="12"/>
        <v>N/A</v>
      </c>
      <c r="E96" s="47">
        <v>56.506796448000003</v>
      </c>
      <c r="F96" s="44" t="str">
        <f t="shared" si="13"/>
        <v>N/A</v>
      </c>
      <c r="G96" s="47">
        <v>53.718902548999999</v>
      </c>
      <c r="H96" s="44" t="str">
        <f t="shared" si="14"/>
        <v>N/A</v>
      </c>
      <c r="I96" s="12">
        <v>-7.66</v>
      </c>
      <c r="J96" s="12">
        <v>-4.93</v>
      </c>
      <c r="K96" s="45" t="s">
        <v>739</v>
      </c>
      <c r="L96" s="9" t="str">
        <f t="shared" si="15"/>
        <v>Yes</v>
      </c>
    </row>
    <row r="97" spans="1:12" ht="25.5" x14ac:dyDescent="0.2">
      <c r="A97" s="46" t="s">
        <v>562</v>
      </c>
      <c r="B97" s="35" t="s">
        <v>213</v>
      </c>
      <c r="C97" s="47">
        <v>243173008</v>
      </c>
      <c r="D97" s="44" t="str">
        <f t="shared" si="12"/>
        <v>N/A</v>
      </c>
      <c r="E97" s="47">
        <v>174135857</v>
      </c>
      <c r="F97" s="44" t="str">
        <f t="shared" si="13"/>
        <v>N/A</v>
      </c>
      <c r="G97" s="47">
        <v>136159251</v>
      </c>
      <c r="H97" s="44" t="str">
        <f t="shared" si="14"/>
        <v>N/A</v>
      </c>
      <c r="I97" s="12">
        <v>-28.4</v>
      </c>
      <c r="J97" s="12">
        <v>-21.8</v>
      </c>
      <c r="K97" s="45" t="s">
        <v>739</v>
      </c>
      <c r="L97" s="9" t="str">
        <f t="shared" si="15"/>
        <v>Yes</v>
      </c>
    </row>
    <row r="98" spans="1:12" x14ac:dyDescent="0.2">
      <c r="A98" s="46" t="s">
        <v>563</v>
      </c>
      <c r="B98" s="35" t="s">
        <v>213</v>
      </c>
      <c r="C98" s="36">
        <v>560980</v>
      </c>
      <c r="D98" s="44" t="str">
        <f t="shared" si="12"/>
        <v>N/A</v>
      </c>
      <c r="E98" s="36">
        <v>401238</v>
      </c>
      <c r="F98" s="44" t="str">
        <f t="shared" si="13"/>
        <v>N/A</v>
      </c>
      <c r="G98" s="36">
        <v>331719</v>
      </c>
      <c r="H98" s="44" t="str">
        <f t="shared" si="14"/>
        <v>N/A</v>
      </c>
      <c r="I98" s="12">
        <v>-28.5</v>
      </c>
      <c r="J98" s="12">
        <v>-17.3</v>
      </c>
      <c r="K98" s="45" t="s">
        <v>739</v>
      </c>
      <c r="L98" s="9" t="str">
        <f t="shared" si="15"/>
        <v>Yes</v>
      </c>
    </row>
    <row r="99" spans="1:12" x14ac:dyDescent="0.2">
      <c r="A99" s="46" t="s">
        <v>1326</v>
      </c>
      <c r="B99" s="35" t="s">
        <v>213</v>
      </c>
      <c r="C99" s="47">
        <v>433.47892616000001</v>
      </c>
      <c r="D99" s="44" t="str">
        <f t="shared" si="12"/>
        <v>N/A</v>
      </c>
      <c r="E99" s="47">
        <v>433.99642356999999</v>
      </c>
      <c r="F99" s="44" t="str">
        <f t="shared" si="13"/>
        <v>N/A</v>
      </c>
      <c r="G99" s="47">
        <v>410.46563809000003</v>
      </c>
      <c r="H99" s="44" t="str">
        <f t="shared" si="14"/>
        <v>N/A</v>
      </c>
      <c r="I99" s="12">
        <v>0.11940000000000001</v>
      </c>
      <c r="J99" s="12">
        <v>-5.42</v>
      </c>
      <c r="K99" s="45" t="s">
        <v>739</v>
      </c>
      <c r="L99" s="9" t="str">
        <f t="shared" si="15"/>
        <v>Yes</v>
      </c>
    </row>
    <row r="100" spans="1:12" x14ac:dyDescent="0.2">
      <c r="A100" s="46" t="s">
        <v>564</v>
      </c>
      <c r="B100" s="35" t="s">
        <v>213</v>
      </c>
      <c r="C100" s="47">
        <v>746007592</v>
      </c>
      <c r="D100" s="44" t="str">
        <f t="shared" si="12"/>
        <v>N/A</v>
      </c>
      <c r="E100" s="47">
        <v>520753349</v>
      </c>
      <c r="F100" s="44" t="str">
        <f t="shared" si="13"/>
        <v>N/A</v>
      </c>
      <c r="G100" s="47">
        <v>403309029</v>
      </c>
      <c r="H100" s="44" t="str">
        <f t="shared" si="14"/>
        <v>N/A</v>
      </c>
      <c r="I100" s="12">
        <v>-30.2</v>
      </c>
      <c r="J100" s="12">
        <v>-22.6</v>
      </c>
      <c r="K100" s="45" t="s">
        <v>739</v>
      </c>
      <c r="L100" s="9" t="str">
        <f t="shared" si="15"/>
        <v>Yes</v>
      </c>
    </row>
    <row r="101" spans="1:12" x14ac:dyDescent="0.2">
      <c r="A101" s="46" t="s">
        <v>565</v>
      </c>
      <c r="B101" s="35" t="s">
        <v>213</v>
      </c>
      <c r="C101" s="36">
        <v>676753</v>
      </c>
      <c r="D101" s="44" t="str">
        <f t="shared" si="12"/>
        <v>N/A</v>
      </c>
      <c r="E101" s="36">
        <v>521599</v>
      </c>
      <c r="F101" s="44" t="str">
        <f t="shared" si="13"/>
        <v>N/A</v>
      </c>
      <c r="G101" s="36">
        <v>446167</v>
      </c>
      <c r="H101" s="44" t="str">
        <f t="shared" si="14"/>
        <v>N/A</v>
      </c>
      <c r="I101" s="12">
        <v>-22.9</v>
      </c>
      <c r="J101" s="12">
        <v>-14.5</v>
      </c>
      <c r="K101" s="45" t="s">
        <v>739</v>
      </c>
      <c r="L101" s="9" t="str">
        <f t="shared" si="15"/>
        <v>Yes</v>
      </c>
    </row>
    <row r="102" spans="1:12" x14ac:dyDescent="0.2">
      <c r="A102" s="46" t="s">
        <v>1327</v>
      </c>
      <c r="B102" s="35" t="s">
        <v>213</v>
      </c>
      <c r="C102" s="47">
        <v>1102.3336313</v>
      </c>
      <c r="D102" s="44" t="str">
        <f t="shared" si="12"/>
        <v>N/A</v>
      </c>
      <c r="E102" s="47">
        <v>998.37873347000004</v>
      </c>
      <c r="F102" s="44" t="str">
        <f t="shared" si="13"/>
        <v>N/A</v>
      </c>
      <c r="G102" s="47">
        <v>903.94186258000002</v>
      </c>
      <c r="H102" s="44" t="str">
        <f t="shared" si="14"/>
        <v>N/A</v>
      </c>
      <c r="I102" s="12">
        <v>-9.43</v>
      </c>
      <c r="J102" s="12">
        <v>-9.4600000000000009</v>
      </c>
      <c r="K102" s="45" t="s">
        <v>739</v>
      </c>
      <c r="L102" s="9" t="str">
        <f t="shared" si="15"/>
        <v>Yes</v>
      </c>
    </row>
    <row r="103" spans="1:12" ht="25.5" x14ac:dyDescent="0.2">
      <c r="A103" s="46" t="s">
        <v>566</v>
      </c>
      <c r="B103" s="35" t="s">
        <v>213</v>
      </c>
      <c r="C103" s="47">
        <v>164701024</v>
      </c>
      <c r="D103" s="44" t="str">
        <f t="shared" si="12"/>
        <v>N/A</v>
      </c>
      <c r="E103" s="47">
        <v>155673907</v>
      </c>
      <c r="F103" s="44" t="str">
        <f t="shared" si="13"/>
        <v>N/A</v>
      </c>
      <c r="G103" s="47">
        <v>122447548</v>
      </c>
      <c r="H103" s="44" t="str">
        <f t="shared" si="14"/>
        <v>N/A</v>
      </c>
      <c r="I103" s="12">
        <v>-5.48</v>
      </c>
      <c r="J103" s="12">
        <v>-21.3</v>
      </c>
      <c r="K103" s="45" t="s">
        <v>739</v>
      </c>
      <c r="L103" s="9" t="str">
        <f t="shared" si="15"/>
        <v>Yes</v>
      </c>
    </row>
    <row r="104" spans="1:12" x14ac:dyDescent="0.2">
      <c r="A104" s="46" t="s">
        <v>567</v>
      </c>
      <c r="B104" s="35" t="s">
        <v>213</v>
      </c>
      <c r="C104" s="36">
        <v>16701</v>
      </c>
      <c r="D104" s="44" t="str">
        <f t="shared" si="12"/>
        <v>N/A</v>
      </c>
      <c r="E104" s="36">
        <v>11874</v>
      </c>
      <c r="F104" s="44" t="str">
        <f t="shared" si="13"/>
        <v>N/A</v>
      </c>
      <c r="G104" s="36">
        <v>8528</v>
      </c>
      <c r="H104" s="44" t="str">
        <f t="shared" si="14"/>
        <v>N/A</v>
      </c>
      <c r="I104" s="12">
        <v>-28.9</v>
      </c>
      <c r="J104" s="12">
        <v>-28.2</v>
      </c>
      <c r="K104" s="45" t="s">
        <v>739</v>
      </c>
      <c r="L104" s="9" t="str">
        <f t="shared" si="15"/>
        <v>Yes</v>
      </c>
    </row>
    <row r="105" spans="1:12" ht="25.5" x14ac:dyDescent="0.2">
      <c r="A105" s="46" t="s">
        <v>1328</v>
      </c>
      <c r="B105" s="35" t="s">
        <v>213</v>
      </c>
      <c r="C105" s="47">
        <v>9861.7462426999991</v>
      </c>
      <c r="D105" s="44" t="str">
        <f t="shared" si="12"/>
        <v>N/A</v>
      </c>
      <c r="E105" s="47">
        <v>13110.485683000001</v>
      </c>
      <c r="F105" s="44" t="str">
        <f t="shared" si="13"/>
        <v>N/A</v>
      </c>
      <c r="G105" s="47">
        <v>14358.295966</v>
      </c>
      <c r="H105" s="44" t="str">
        <f t="shared" si="14"/>
        <v>N/A</v>
      </c>
      <c r="I105" s="12">
        <v>32.94</v>
      </c>
      <c r="J105" s="12">
        <v>9.5180000000000007</v>
      </c>
      <c r="K105" s="45" t="s">
        <v>739</v>
      </c>
      <c r="L105" s="9" t="str">
        <f t="shared" si="15"/>
        <v>Yes</v>
      </c>
    </row>
    <row r="106" spans="1:12" ht="25.5" x14ac:dyDescent="0.2">
      <c r="A106" s="46" t="s">
        <v>568</v>
      </c>
      <c r="B106" s="35" t="s">
        <v>213</v>
      </c>
      <c r="C106" s="47">
        <v>302474289</v>
      </c>
      <c r="D106" s="44" t="str">
        <f t="shared" si="12"/>
        <v>N/A</v>
      </c>
      <c r="E106" s="47">
        <v>203305879</v>
      </c>
      <c r="F106" s="44" t="str">
        <f t="shared" si="13"/>
        <v>N/A</v>
      </c>
      <c r="G106" s="47">
        <v>146141259</v>
      </c>
      <c r="H106" s="44" t="str">
        <f t="shared" si="14"/>
        <v>N/A</v>
      </c>
      <c r="I106" s="12">
        <v>-32.799999999999997</v>
      </c>
      <c r="J106" s="12">
        <v>-28.1</v>
      </c>
      <c r="K106" s="45" t="s">
        <v>739</v>
      </c>
      <c r="L106" s="9" t="str">
        <f t="shared" si="15"/>
        <v>Yes</v>
      </c>
    </row>
    <row r="107" spans="1:12" x14ac:dyDescent="0.2">
      <c r="A107" s="46" t="s">
        <v>569</v>
      </c>
      <c r="B107" s="35" t="s">
        <v>213</v>
      </c>
      <c r="C107" s="36">
        <v>890109</v>
      </c>
      <c r="D107" s="44" t="str">
        <f t="shared" si="12"/>
        <v>N/A</v>
      </c>
      <c r="E107" s="36">
        <v>661449</v>
      </c>
      <c r="F107" s="44" t="str">
        <f t="shared" si="13"/>
        <v>N/A</v>
      </c>
      <c r="G107" s="36">
        <v>531592</v>
      </c>
      <c r="H107" s="44" t="str">
        <f t="shared" si="14"/>
        <v>N/A</v>
      </c>
      <c r="I107" s="12">
        <v>-25.7</v>
      </c>
      <c r="J107" s="12">
        <v>-19.600000000000001</v>
      </c>
      <c r="K107" s="45" t="s">
        <v>739</v>
      </c>
      <c r="L107" s="9" t="str">
        <f t="shared" si="15"/>
        <v>Yes</v>
      </c>
    </row>
    <row r="108" spans="1:12" x14ac:dyDescent="0.2">
      <c r="A108" s="46" t="s">
        <v>1329</v>
      </c>
      <c r="B108" s="35" t="s">
        <v>213</v>
      </c>
      <c r="C108" s="47">
        <v>339.81713363</v>
      </c>
      <c r="D108" s="44" t="str">
        <f t="shared" si="12"/>
        <v>N/A</v>
      </c>
      <c r="E108" s="47">
        <v>307.36440601999999</v>
      </c>
      <c r="F108" s="44" t="str">
        <f t="shared" si="13"/>
        <v>N/A</v>
      </c>
      <c r="G108" s="47">
        <v>274.91244977000002</v>
      </c>
      <c r="H108" s="44" t="str">
        <f t="shared" si="14"/>
        <v>N/A</v>
      </c>
      <c r="I108" s="12">
        <v>-9.5500000000000007</v>
      </c>
      <c r="J108" s="12">
        <v>-10.6</v>
      </c>
      <c r="K108" s="45" t="s">
        <v>739</v>
      </c>
      <c r="L108" s="9" t="str">
        <f t="shared" si="15"/>
        <v>Yes</v>
      </c>
    </row>
    <row r="109" spans="1:12" x14ac:dyDescent="0.2">
      <c r="A109" s="46" t="s">
        <v>570</v>
      </c>
      <c r="B109" s="35" t="s">
        <v>213</v>
      </c>
      <c r="C109" s="47">
        <v>2106624811</v>
      </c>
      <c r="D109" s="44" t="str">
        <f t="shared" si="12"/>
        <v>N/A</v>
      </c>
      <c r="E109" s="47">
        <v>1379921648</v>
      </c>
      <c r="F109" s="44" t="str">
        <f t="shared" si="13"/>
        <v>N/A</v>
      </c>
      <c r="G109" s="47">
        <v>799844508</v>
      </c>
      <c r="H109" s="44" t="str">
        <f t="shared" si="14"/>
        <v>N/A</v>
      </c>
      <c r="I109" s="12">
        <v>-34.5</v>
      </c>
      <c r="J109" s="12">
        <v>-42</v>
      </c>
      <c r="K109" s="45" t="s">
        <v>739</v>
      </c>
      <c r="L109" s="9" t="str">
        <f t="shared" si="15"/>
        <v>No</v>
      </c>
    </row>
    <row r="110" spans="1:12" x14ac:dyDescent="0.2">
      <c r="A110" s="46" t="s">
        <v>571</v>
      </c>
      <c r="B110" s="35" t="s">
        <v>213</v>
      </c>
      <c r="C110" s="36">
        <v>944102</v>
      </c>
      <c r="D110" s="44" t="str">
        <f t="shared" si="12"/>
        <v>N/A</v>
      </c>
      <c r="E110" s="36">
        <v>662032</v>
      </c>
      <c r="F110" s="44" t="str">
        <f t="shared" si="13"/>
        <v>N/A</v>
      </c>
      <c r="G110" s="36">
        <v>512249</v>
      </c>
      <c r="H110" s="44" t="str">
        <f t="shared" si="14"/>
        <v>N/A</v>
      </c>
      <c r="I110" s="12">
        <v>-29.9</v>
      </c>
      <c r="J110" s="12">
        <v>-22.6</v>
      </c>
      <c r="K110" s="45" t="s">
        <v>739</v>
      </c>
      <c r="L110" s="9" t="str">
        <f t="shared" si="15"/>
        <v>Yes</v>
      </c>
    </row>
    <row r="111" spans="1:12" x14ac:dyDescent="0.2">
      <c r="A111" s="46" t="s">
        <v>1330</v>
      </c>
      <c r="B111" s="35" t="s">
        <v>213</v>
      </c>
      <c r="C111" s="47">
        <v>2231.3529798999998</v>
      </c>
      <c r="D111" s="44" t="str">
        <f t="shared" si="12"/>
        <v>N/A</v>
      </c>
      <c r="E111" s="47">
        <v>2084.3730332999999</v>
      </c>
      <c r="F111" s="44" t="str">
        <f t="shared" si="13"/>
        <v>N/A</v>
      </c>
      <c r="G111" s="47">
        <v>1561.4369340000001</v>
      </c>
      <c r="H111" s="44" t="str">
        <f t="shared" si="14"/>
        <v>N/A</v>
      </c>
      <c r="I111" s="12">
        <v>-6.59</v>
      </c>
      <c r="J111" s="12">
        <v>-25.1</v>
      </c>
      <c r="K111" s="45" t="s">
        <v>739</v>
      </c>
      <c r="L111" s="9" t="str">
        <f t="shared" si="15"/>
        <v>Yes</v>
      </c>
    </row>
    <row r="112" spans="1:12" ht="25.5" x14ac:dyDescent="0.2">
      <c r="A112" s="46" t="s">
        <v>572</v>
      </c>
      <c r="B112" s="35" t="s">
        <v>213</v>
      </c>
      <c r="C112" s="47">
        <v>395814649</v>
      </c>
      <c r="D112" s="44" t="str">
        <f t="shared" si="12"/>
        <v>N/A</v>
      </c>
      <c r="E112" s="47">
        <v>270433543</v>
      </c>
      <c r="F112" s="44" t="str">
        <f t="shared" si="13"/>
        <v>N/A</v>
      </c>
      <c r="G112" s="47">
        <v>175179741</v>
      </c>
      <c r="H112" s="44" t="str">
        <f t="shared" si="14"/>
        <v>N/A</v>
      </c>
      <c r="I112" s="12">
        <v>-31.7</v>
      </c>
      <c r="J112" s="12">
        <v>-35.200000000000003</v>
      </c>
      <c r="K112" s="45" t="s">
        <v>739</v>
      </c>
      <c r="L112" s="9" t="str">
        <f t="shared" si="15"/>
        <v>No</v>
      </c>
    </row>
    <row r="113" spans="1:12" x14ac:dyDescent="0.2">
      <c r="A113" s="46" t="s">
        <v>573</v>
      </c>
      <c r="B113" s="35" t="s">
        <v>213</v>
      </c>
      <c r="C113" s="36">
        <v>435851</v>
      </c>
      <c r="D113" s="44" t="str">
        <f t="shared" si="12"/>
        <v>N/A</v>
      </c>
      <c r="E113" s="36">
        <v>368604</v>
      </c>
      <c r="F113" s="44" t="str">
        <f t="shared" si="13"/>
        <v>N/A</v>
      </c>
      <c r="G113" s="36">
        <v>313668</v>
      </c>
      <c r="H113" s="44" t="str">
        <f t="shared" si="14"/>
        <v>N/A</v>
      </c>
      <c r="I113" s="12">
        <v>-15.4</v>
      </c>
      <c r="J113" s="12">
        <v>-14.9</v>
      </c>
      <c r="K113" s="45" t="s">
        <v>739</v>
      </c>
      <c r="L113" s="9" t="str">
        <f t="shared" si="15"/>
        <v>Yes</v>
      </c>
    </row>
    <row r="114" spans="1:12" ht="25.5" x14ac:dyDescent="0.2">
      <c r="A114" s="46" t="s">
        <v>1331</v>
      </c>
      <c r="B114" s="35" t="s">
        <v>213</v>
      </c>
      <c r="C114" s="47">
        <v>908.14211508000005</v>
      </c>
      <c r="D114" s="44" t="str">
        <f t="shared" si="12"/>
        <v>N/A</v>
      </c>
      <c r="E114" s="47">
        <v>733.66958308000005</v>
      </c>
      <c r="F114" s="44" t="str">
        <f t="shared" si="13"/>
        <v>N/A</v>
      </c>
      <c r="G114" s="47">
        <v>558.48776731999999</v>
      </c>
      <c r="H114" s="44" t="str">
        <f t="shared" si="14"/>
        <v>N/A</v>
      </c>
      <c r="I114" s="12">
        <v>-19.2</v>
      </c>
      <c r="J114" s="12">
        <v>-23.9</v>
      </c>
      <c r="K114" s="45" t="s">
        <v>739</v>
      </c>
      <c r="L114" s="9" t="str">
        <f t="shared" si="15"/>
        <v>Yes</v>
      </c>
    </row>
    <row r="115" spans="1:12" ht="25.5" x14ac:dyDescent="0.2">
      <c r="A115" s="46" t="s">
        <v>574</v>
      </c>
      <c r="B115" s="35" t="s">
        <v>213</v>
      </c>
      <c r="C115" s="47">
        <v>107824527</v>
      </c>
      <c r="D115" s="44" t="str">
        <f t="shared" si="12"/>
        <v>N/A</v>
      </c>
      <c r="E115" s="47">
        <v>67150468</v>
      </c>
      <c r="F115" s="44" t="str">
        <f t="shared" si="13"/>
        <v>N/A</v>
      </c>
      <c r="G115" s="47">
        <v>36614820</v>
      </c>
      <c r="H115" s="44" t="str">
        <f t="shared" si="14"/>
        <v>N/A</v>
      </c>
      <c r="I115" s="12">
        <v>-37.700000000000003</v>
      </c>
      <c r="J115" s="12">
        <v>-45.5</v>
      </c>
      <c r="K115" s="45" t="s">
        <v>739</v>
      </c>
      <c r="L115" s="9" t="str">
        <f t="shared" si="15"/>
        <v>No</v>
      </c>
    </row>
    <row r="116" spans="1:12" x14ac:dyDescent="0.2">
      <c r="A116" s="3" t="s">
        <v>575</v>
      </c>
      <c r="B116" s="35" t="s">
        <v>213</v>
      </c>
      <c r="C116" s="36">
        <v>112770</v>
      </c>
      <c r="D116" s="44" t="str">
        <f t="shared" si="12"/>
        <v>N/A</v>
      </c>
      <c r="E116" s="36">
        <v>72876</v>
      </c>
      <c r="F116" s="44" t="str">
        <f t="shared" si="13"/>
        <v>N/A</v>
      </c>
      <c r="G116" s="36">
        <v>46738</v>
      </c>
      <c r="H116" s="44" t="str">
        <f t="shared" si="14"/>
        <v>N/A</v>
      </c>
      <c r="I116" s="12">
        <v>-35.4</v>
      </c>
      <c r="J116" s="12">
        <v>-35.9</v>
      </c>
      <c r="K116" s="45" t="s">
        <v>739</v>
      </c>
      <c r="L116" s="9" t="str">
        <f t="shared" si="15"/>
        <v>No</v>
      </c>
    </row>
    <row r="117" spans="1:12" ht="25.5" x14ac:dyDescent="0.2">
      <c r="A117" s="3" t="s">
        <v>1332</v>
      </c>
      <c r="B117" s="35" t="s">
        <v>213</v>
      </c>
      <c r="C117" s="47">
        <v>956.14549081999996</v>
      </c>
      <c r="D117" s="44" t="str">
        <f t="shared" si="12"/>
        <v>N/A</v>
      </c>
      <c r="E117" s="47">
        <v>921.43460124000001</v>
      </c>
      <c r="F117" s="44" t="str">
        <f t="shared" si="13"/>
        <v>N/A</v>
      </c>
      <c r="G117" s="47">
        <v>783.40579400000001</v>
      </c>
      <c r="H117" s="44" t="str">
        <f t="shared" si="14"/>
        <v>N/A</v>
      </c>
      <c r="I117" s="12">
        <v>-3.63</v>
      </c>
      <c r="J117" s="12">
        <v>-15</v>
      </c>
      <c r="K117" s="45" t="s">
        <v>739</v>
      </c>
      <c r="L117" s="9" t="str">
        <f t="shared" si="15"/>
        <v>Yes</v>
      </c>
    </row>
    <row r="118" spans="1:12" ht="25.5" x14ac:dyDescent="0.2">
      <c r="A118" s="4" t="s">
        <v>576</v>
      </c>
      <c r="B118" s="35" t="s">
        <v>213</v>
      </c>
      <c r="C118" s="47">
        <v>1041745325</v>
      </c>
      <c r="D118" s="44" t="str">
        <f t="shared" si="12"/>
        <v>N/A</v>
      </c>
      <c r="E118" s="47">
        <v>600587923</v>
      </c>
      <c r="F118" s="44" t="str">
        <f t="shared" si="13"/>
        <v>N/A</v>
      </c>
      <c r="G118" s="47">
        <v>288931924</v>
      </c>
      <c r="H118" s="44" t="str">
        <f t="shared" si="14"/>
        <v>N/A</v>
      </c>
      <c r="I118" s="12">
        <v>-42.3</v>
      </c>
      <c r="J118" s="12">
        <v>-51.9</v>
      </c>
      <c r="K118" s="45" t="s">
        <v>739</v>
      </c>
      <c r="L118" s="9" t="str">
        <f t="shared" si="15"/>
        <v>No</v>
      </c>
    </row>
    <row r="119" spans="1:12" x14ac:dyDescent="0.2">
      <c r="A119" s="4" t="s">
        <v>577</v>
      </c>
      <c r="B119" s="35" t="s">
        <v>213</v>
      </c>
      <c r="C119" s="36">
        <v>98911</v>
      </c>
      <c r="D119" s="44" t="str">
        <f t="shared" si="12"/>
        <v>N/A</v>
      </c>
      <c r="E119" s="36">
        <v>54552</v>
      </c>
      <c r="F119" s="44" t="str">
        <f t="shared" si="13"/>
        <v>N/A</v>
      </c>
      <c r="G119" s="36">
        <v>23272</v>
      </c>
      <c r="H119" s="44" t="str">
        <f t="shared" si="14"/>
        <v>N/A</v>
      </c>
      <c r="I119" s="12">
        <v>-44.8</v>
      </c>
      <c r="J119" s="12">
        <v>-57.3</v>
      </c>
      <c r="K119" s="45" t="s">
        <v>739</v>
      </c>
      <c r="L119" s="9" t="str">
        <f t="shared" si="15"/>
        <v>No</v>
      </c>
    </row>
    <row r="120" spans="1:12" ht="25.5" x14ac:dyDescent="0.2">
      <c r="A120" s="4" t="s">
        <v>1333</v>
      </c>
      <c r="B120" s="35" t="s">
        <v>213</v>
      </c>
      <c r="C120" s="47">
        <v>10532.148345</v>
      </c>
      <c r="D120" s="44" t="str">
        <f t="shared" si="12"/>
        <v>N/A</v>
      </c>
      <c r="E120" s="47">
        <v>11009.457453000001</v>
      </c>
      <c r="F120" s="44" t="str">
        <f t="shared" si="13"/>
        <v>N/A</v>
      </c>
      <c r="G120" s="47">
        <v>12415.431592000001</v>
      </c>
      <c r="H120" s="44" t="str">
        <f t="shared" si="14"/>
        <v>N/A</v>
      </c>
      <c r="I120" s="12">
        <v>4.532</v>
      </c>
      <c r="J120" s="12">
        <v>12.77</v>
      </c>
      <c r="K120" s="45" t="s">
        <v>739</v>
      </c>
      <c r="L120" s="9" t="str">
        <f t="shared" si="15"/>
        <v>Yes</v>
      </c>
    </row>
    <row r="121" spans="1:12" ht="25.5" x14ac:dyDescent="0.2">
      <c r="A121" s="4" t="s">
        <v>578</v>
      </c>
      <c r="B121" s="35" t="s">
        <v>213</v>
      </c>
      <c r="C121" s="47">
        <v>137006402</v>
      </c>
      <c r="D121" s="44" t="str">
        <f t="shared" si="12"/>
        <v>N/A</v>
      </c>
      <c r="E121" s="47">
        <v>85329149</v>
      </c>
      <c r="F121" s="44" t="str">
        <f t="shared" si="13"/>
        <v>N/A</v>
      </c>
      <c r="G121" s="47">
        <v>56877140</v>
      </c>
      <c r="H121" s="44" t="str">
        <f t="shared" si="14"/>
        <v>N/A</v>
      </c>
      <c r="I121" s="12">
        <v>-37.700000000000003</v>
      </c>
      <c r="J121" s="12">
        <v>-33.299999999999997</v>
      </c>
      <c r="K121" s="45" t="s">
        <v>739</v>
      </c>
      <c r="L121" s="9" t="str">
        <f t="shared" si="15"/>
        <v>No</v>
      </c>
    </row>
    <row r="122" spans="1:12" ht="25.5" x14ac:dyDescent="0.2">
      <c r="A122" s="4" t="s">
        <v>579</v>
      </c>
      <c r="B122" s="35" t="s">
        <v>213</v>
      </c>
      <c r="C122" s="36">
        <v>91419</v>
      </c>
      <c r="D122" s="44" t="str">
        <f t="shared" si="12"/>
        <v>N/A</v>
      </c>
      <c r="E122" s="36">
        <v>55406</v>
      </c>
      <c r="F122" s="44" t="str">
        <f t="shared" si="13"/>
        <v>N/A</v>
      </c>
      <c r="G122" s="36">
        <v>39974</v>
      </c>
      <c r="H122" s="44" t="str">
        <f t="shared" si="14"/>
        <v>N/A</v>
      </c>
      <c r="I122" s="12">
        <v>-39.4</v>
      </c>
      <c r="J122" s="12">
        <v>-27.9</v>
      </c>
      <c r="K122" s="45" t="s">
        <v>739</v>
      </c>
      <c r="L122" s="9" t="str">
        <f t="shared" si="15"/>
        <v>Yes</v>
      </c>
    </row>
    <row r="123" spans="1:12" ht="25.5" x14ac:dyDescent="0.2">
      <c r="A123" s="4" t="s">
        <v>1334</v>
      </c>
      <c r="B123" s="35" t="s">
        <v>213</v>
      </c>
      <c r="C123" s="47">
        <v>1498.6644133</v>
      </c>
      <c r="D123" s="44" t="str">
        <f t="shared" si="12"/>
        <v>N/A</v>
      </c>
      <c r="E123" s="47">
        <v>1540.0705519000001</v>
      </c>
      <c r="F123" s="44" t="str">
        <f t="shared" si="13"/>
        <v>N/A</v>
      </c>
      <c r="G123" s="47">
        <v>1422.8533547</v>
      </c>
      <c r="H123" s="44" t="str">
        <f t="shared" si="14"/>
        <v>N/A</v>
      </c>
      <c r="I123" s="12">
        <v>2.7629999999999999</v>
      </c>
      <c r="J123" s="12">
        <v>-7.61</v>
      </c>
      <c r="K123" s="45" t="s">
        <v>739</v>
      </c>
      <c r="L123" s="9" t="str">
        <f t="shared" si="15"/>
        <v>Yes</v>
      </c>
    </row>
    <row r="124" spans="1:12" ht="25.5" x14ac:dyDescent="0.2">
      <c r="A124" s="4" t="s">
        <v>580</v>
      </c>
      <c r="B124" s="35" t="s">
        <v>213</v>
      </c>
      <c r="C124" s="47">
        <v>13130168</v>
      </c>
      <c r="D124" s="44" t="str">
        <f t="shared" si="12"/>
        <v>N/A</v>
      </c>
      <c r="E124" s="47">
        <v>7926357</v>
      </c>
      <c r="F124" s="44" t="str">
        <f t="shared" si="13"/>
        <v>N/A</v>
      </c>
      <c r="G124" s="47">
        <v>5026217</v>
      </c>
      <c r="H124" s="44" t="str">
        <f t="shared" si="14"/>
        <v>N/A</v>
      </c>
      <c r="I124" s="12">
        <v>-39.6</v>
      </c>
      <c r="J124" s="12">
        <v>-36.6</v>
      </c>
      <c r="K124" s="45" t="s">
        <v>739</v>
      </c>
      <c r="L124" s="9" t="str">
        <f t="shared" si="15"/>
        <v>No</v>
      </c>
    </row>
    <row r="125" spans="1:12" x14ac:dyDescent="0.2">
      <c r="A125" s="2" t="s">
        <v>581</v>
      </c>
      <c r="B125" s="35" t="s">
        <v>213</v>
      </c>
      <c r="C125" s="36">
        <v>24931</v>
      </c>
      <c r="D125" s="44" t="str">
        <f t="shared" si="12"/>
        <v>N/A</v>
      </c>
      <c r="E125" s="36">
        <v>17785</v>
      </c>
      <c r="F125" s="44" t="str">
        <f t="shared" si="13"/>
        <v>N/A</v>
      </c>
      <c r="G125" s="36">
        <v>10928</v>
      </c>
      <c r="H125" s="44" t="str">
        <f t="shared" si="14"/>
        <v>N/A</v>
      </c>
      <c r="I125" s="12">
        <v>-28.7</v>
      </c>
      <c r="J125" s="12">
        <v>-38.6</v>
      </c>
      <c r="K125" s="45" t="s">
        <v>739</v>
      </c>
      <c r="L125" s="9" t="str">
        <f t="shared" si="15"/>
        <v>No</v>
      </c>
    </row>
    <row r="126" spans="1:12" ht="25.5" x14ac:dyDescent="0.2">
      <c r="A126" s="2" t="s">
        <v>1335</v>
      </c>
      <c r="B126" s="35" t="s">
        <v>213</v>
      </c>
      <c r="C126" s="47">
        <v>526.66030243</v>
      </c>
      <c r="D126" s="44" t="str">
        <f t="shared" si="12"/>
        <v>N/A</v>
      </c>
      <c r="E126" s="47">
        <v>445.67652515999998</v>
      </c>
      <c r="F126" s="44" t="str">
        <f t="shared" si="13"/>
        <v>N/A</v>
      </c>
      <c r="G126" s="47">
        <v>459.93933016</v>
      </c>
      <c r="H126" s="44" t="str">
        <f t="shared" si="14"/>
        <v>N/A</v>
      </c>
      <c r="I126" s="12">
        <v>-15.4</v>
      </c>
      <c r="J126" s="12">
        <v>3.2</v>
      </c>
      <c r="K126" s="45" t="s">
        <v>739</v>
      </c>
      <c r="L126" s="9" t="str">
        <f t="shared" si="15"/>
        <v>Yes</v>
      </c>
    </row>
    <row r="127" spans="1:12" ht="25.5" x14ac:dyDescent="0.2">
      <c r="A127" s="2" t="s">
        <v>582</v>
      </c>
      <c r="B127" s="35" t="s">
        <v>213</v>
      </c>
      <c r="C127" s="47">
        <v>2422670</v>
      </c>
      <c r="D127" s="44" t="str">
        <f t="shared" si="12"/>
        <v>N/A</v>
      </c>
      <c r="E127" s="47">
        <v>1978872</v>
      </c>
      <c r="F127" s="44" t="str">
        <f t="shared" si="13"/>
        <v>N/A</v>
      </c>
      <c r="G127" s="47">
        <v>1521893</v>
      </c>
      <c r="H127" s="44" t="str">
        <f t="shared" si="14"/>
        <v>N/A</v>
      </c>
      <c r="I127" s="12">
        <v>-18.3</v>
      </c>
      <c r="J127" s="12">
        <v>-23.1</v>
      </c>
      <c r="K127" s="45" t="s">
        <v>739</v>
      </c>
      <c r="L127" s="9" t="str">
        <f t="shared" si="15"/>
        <v>Yes</v>
      </c>
    </row>
    <row r="128" spans="1:12" x14ac:dyDescent="0.2">
      <c r="A128" s="2" t="s">
        <v>583</v>
      </c>
      <c r="B128" s="35" t="s">
        <v>213</v>
      </c>
      <c r="C128" s="36">
        <v>9030</v>
      </c>
      <c r="D128" s="44" t="str">
        <f t="shared" si="12"/>
        <v>N/A</v>
      </c>
      <c r="E128" s="36">
        <v>7686</v>
      </c>
      <c r="F128" s="44" t="str">
        <f t="shared" si="13"/>
        <v>N/A</v>
      </c>
      <c r="G128" s="36">
        <v>6141</v>
      </c>
      <c r="H128" s="44" t="str">
        <f t="shared" si="14"/>
        <v>N/A</v>
      </c>
      <c r="I128" s="12">
        <v>-14.9</v>
      </c>
      <c r="J128" s="12">
        <v>-20.100000000000001</v>
      </c>
      <c r="K128" s="45" t="s">
        <v>739</v>
      </c>
      <c r="L128" s="9" t="str">
        <f t="shared" si="15"/>
        <v>Yes</v>
      </c>
    </row>
    <row r="129" spans="1:12" ht="25.5" x14ac:dyDescent="0.2">
      <c r="A129" s="2" t="s">
        <v>1336</v>
      </c>
      <c r="B129" s="35" t="s">
        <v>213</v>
      </c>
      <c r="C129" s="47">
        <v>268.29125138000001</v>
      </c>
      <c r="D129" s="44" t="str">
        <f t="shared" si="12"/>
        <v>N/A</v>
      </c>
      <c r="E129" s="47">
        <v>257.46448086999999</v>
      </c>
      <c r="F129" s="44" t="str">
        <f t="shared" si="13"/>
        <v>N/A</v>
      </c>
      <c r="G129" s="47">
        <v>247.82494707999999</v>
      </c>
      <c r="H129" s="44" t="str">
        <f t="shared" si="14"/>
        <v>N/A</v>
      </c>
      <c r="I129" s="12">
        <v>-4.04</v>
      </c>
      <c r="J129" s="12">
        <v>-3.74</v>
      </c>
      <c r="K129" s="45" t="s">
        <v>739</v>
      </c>
      <c r="L129" s="9" t="str">
        <f t="shared" si="15"/>
        <v>Yes</v>
      </c>
    </row>
    <row r="130" spans="1:12" ht="25.5" x14ac:dyDescent="0.2">
      <c r="A130" s="2" t="s">
        <v>584</v>
      </c>
      <c r="B130" s="35" t="s">
        <v>213</v>
      </c>
      <c r="C130" s="47">
        <v>52327398</v>
      </c>
      <c r="D130" s="44" t="str">
        <f t="shared" si="12"/>
        <v>N/A</v>
      </c>
      <c r="E130" s="47">
        <v>42135339</v>
      </c>
      <c r="F130" s="44" t="str">
        <f t="shared" si="13"/>
        <v>N/A</v>
      </c>
      <c r="G130" s="47">
        <v>28775837</v>
      </c>
      <c r="H130" s="44" t="str">
        <f t="shared" si="14"/>
        <v>N/A</v>
      </c>
      <c r="I130" s="12">
        <v>-19.5</v>
      </c>
      <c r="J130" s="12">
        <v>-31.7</v>
      </c>
      <c r="K130" s="45" t="s">
        <v>739</v>
      </c>
      <c r="L130" s="9" t="str">
        <f t="shared" si="15"/>
        <v>No</v>
      </c>
    </row>
    <row r="131" spans="1:12" x14ac:dyDescent="0.2">
      <c r="A131" s="2" t="s">
        <v>585</v>
      </c>
      <c r="B131" s="35" t="s">
        <v>213</v>
      </c>
      <c r="C131" s="36">
        <v>4197</v>
      </c>
      <c r="D131" s="44" t="str">
        <f t="shared" si="12"/>
        <v>N/A</v>
      </c>
      <c r="E131" s="36">
        <v>3553</v>
      </c>
      <c r="F131" s="44" t="str">
        <f t="shared" si="13"/>
        <v>N/A</v>
      </c>
      <c r="G131" s="36">
        <v>2266</v>
      </c>
      <c r="H131" s="44" t="str">
        <f t="shared" si="14"/>
        <v>N/A</v>
      </c>
      <c r="I131" s="12">
        <v>-15.3</v>
      </c>
      <c r="J131" s="12">
        <v>-36.200000000000003</v>
      </c>
      <c r="K131" s="45" t="s">
        <v>739</v>
      </c>
      <c r="L131" s="9" t="str">
        <f t="shared" si="15"/>
        <v>No</v>
      </c>
    </row>
    <row r="132" spans="1:12" x14ac:dyDescent="0.2">
      <c r="A132" s="2" t="s">
        <v>1337</v>
      </c>
      <c r="B132" s="35" t="s">
        <v>213</v>
      </c>
      <c r="C132" s="47">
        <v>12467.809864000001</v>
      </c>
      <c r="D132" s="44" t="str">
        <f t="shared" si="12"/>
        <v>N/A</v>
      </c>
      <c r="E132" s="47">
        <v>11859.087813</v>
      </c>
      <c r="F132" s="44" t="str">
        <f t="shared" si="13"/>
        <v>N/A</v>
      </c>
      <c r="G132" s="47">
        <v>12698.957193</v>
      </c>
      <c r="H132" s="44" t="str">
        <f t="shared" si="14"/>
        <v>N/A</v>
      </c>
      <c r="I132" s="12">
        <v>-4.88</v>
      </c>
      <c r="J132" s="12">
        <v>7.0819999999999999</v>
      </c>
      <c r="K132" s="45" t="s">
        <v>739</v>
      </c>
      <c r="L132" s="9" t="str">
        <f t="shared" si="15"/>
        <v>Yes</v>
      </c>
    </row>
    <row r="133" spans="1:12" ht="25.5" x14ac:dyDescent="0.2">
      <c r="A133" s="2" t="s">
        <v>586</v>
      </c>
      <c r="B133" s="35" t="s">
        <v>213</v>
      </c>
      <c r="C133" s="47">
        <v>468721</v>
      </c>
      <c r="D133" s="44" t="str">
        <f t="shared" si="12"/>
        <v>N/A</v>
      </c>
      <c r="E133" s="47">
        <v>319589</v>
      </c>
      <c r="F133" s="44" t="str">
        <f t="shared" si="13"/>
        <v>N/A</v>
      </c>
      <c r="G133" s="47">
        <v>192621</v>
      </c>
      <c r="H133" s="44" t="str">
        <f t="shared" si="14"/>
        <v>N/A</v>
      </c>
      <c r="I133" s="12">
        <v>-31.8</v>
      </c>
      <c r="J133" s="12">
        <v>-39.700000000000003</v>
      </c>
      <c r="K133" s="45" t="s">
        <v>739</v>
      </c>
      <c r="L133" s="9" t="str">
        <f>IF(J133="Div by 0", "N/A", IF(OR(J133="N/A",K133="N/A"),"N/A", IF(J133&gt;VALUE(MID(K133,1,2)), "No", IF(J133&lt;-1*VALUE(MID(K133,1,2)), "No", "Yes"))))</f>
        <v>No</v>
      </c>
    </row>
    <row r="134" spans="1:12" x14ac:dyDescent="0.2">
      <c r="A134" s="2" t="s">
        <v>587</v>
      </c>
      <c r="B134" s="35" t="s">
        <v>213</v>
      </c>
      <c r="C134" s="36">
        <v>2547</v>
      </c>
      <c r="D134" s="44" t="str">
        <f t="shared" si="12"/>
        <v>N/A</v>
      </c>
      <c r="E134" s="36">
        <v>2049</v>
      </c>
      <c r="F134" s="44" t="str">
        <f t="shared" si="13"/>
        <v>N/A</v>
      </c>
      <c r="G134" s="36">
        <v>1339</v>
      </c>
      <c r="H134" s="44" t="str">
        <f t="shared" si="14"/>
        <v>N/A</v>
      </c>
      <c r="I134" s="12">
        <v>-19.600000000000001</v>
      </c>
      <c r="J134" s="12">
        <v>-34.700000000000003</v>
      </c>
      <c r="K134" s="45" t="s">
        <v>739</v>
      </c>
      <c r="L134" s="9" t="str">
        <f t="shared" ref="L134:L138" si="16">IF(J134="Div by 0", "N/A", IF(OR(J134="N/A",K134="N/A"),"N/A", IF(J134&gt;VALUE(MID(K134,1,2)), "No", IF(J134&lt;-1*VALUE(MID(K134,1,2)), "No", "Yes"))))</f>
        <v>No</v>
      </c>
    </row>
    <row r="135" spans="1:12" ht="25.5" x14ac:dyDescent="0.2">
      <c r="A135" s="2" t="s">
        <v>1338</v>
      </c>
      <c r="B135" s="35" t="s">
        <v>213</v>
      </c>
      <c r="C135" s="47">
        <v>184.02866116999999</v>
      </c>
      <c r="D135" s="44" t="str">
        <f t="shared" si="12"/>
        <v>N/A</v>
      </c>
      <c r="E135" s="47">
        <v>155.97315764000001</v>
      </c>
      <c r="F135" s="44" t="str">
        <f t="shared" si="13"/>
        <v>N/A</v>
      </c>
      <c r="G135" s="47">
        <v>143.85436892999999</v>
      </c>
      <c r="H135" s="44" t="str">
        <f t="shared" si="14"/>
        <v>N/A</v>
      </c>
      <c r="I135" s="12">
        <v>-15.2</v>
      </c>
      <c r="J135" s="12">
        <v>-7.77</v>
      </c>
      <c r="K135" s="45" t="s">
        <v>739</v>
      </c>
      <c r="L135" s="9" t="str">
        <f t="shared" si="16"/>
        <v>Yes</v>
      </c>
    </row>
    <row r="136" spans="1:12" ht="25.5" x14ac:dyDescent="0.2">
      <c r="A136" s="2" t="s">
        <v>588</v>
      </c>
      <c r="B136" s="35" t="s">
        <v>213</v>
      </c>
      <c r="C136" s="47">
        <v>31574773</v>
      </c>
      <c r="D136" s="44" t="str">
        <f t="shared" ref="D136:D150" si="17">IF($B136="N/A","N/A",IF(C136&gt;10,"No",IF(C136&lt;-10,"No","Yes")))</f>
        <v>N/A</v>
      </c>
      <c r="E136" s="47">
        <v>25294730</v>
      </c>
      <c r="F136" s="44" t="str">
        <f t="shared" ref="F136:F150" si="18">IF($B136="N/A","N/A",IF(E136&gt;10,"No",IF(E136&lt;-10,"No","Yes")))</f>
        <v>N/A</v>
      </c>
      <c r="G136" s="47">
        <v>16005959</v>
      </c>
      <c r="H136" s="44" t="str">
        <f t="shared" ref="H136:H150" si="19">IF($B136="N/A","N/A",IF(G136&gt;10,"No",IF(G136&lt;-10,"No","Yes")))</f>
        <v>N/A</v>
      </c>
      <c r="I136" s="12">
        <v>-19.899999999999999</v>
      </c>
      <c r="J136" s="12">
        <v>-36.700000000000003</v>
      </c>
      <c r="K136" s="45" t="s">
        <v>739</v>
      </c>
      <c r="L136" s="9" t="str">
        <f t="shared" si="16"/>
        <v>No</v>
      </c>
    </row>
    <row r="137" spans="1:12" x14ac:dyDescent="0.2">
      <c r="A137" s="2" t="s">
        <v>589</v>
      </c>
      <c r="B137" s="35" t="s">
        <v>213</v>
      </c>
      <c r="C137" s="36">
        <v>1218</v>
      </c>
      <c r="D137" s="44" t="str">
        <f t="shared" si="17"/>
        <v>N/A</v>
      </c>
      <c r="E137" s="36">
        <v>833</v>
      </c>
      <c r="F137" s="44" t="str">
        <f t="shared" si="18"/>
        <v>N/A</v>
      </c>
      <c r="G137" s="36">
        <v>641</v>
      </c>
      <c r="H137" s="44" t="str">
        <f t="shared" si="19"/>
        <v>N/A</v>
      </c>
      <c r="I137" s="12">
        <v>-31.6</v>
      </c>
      <c r="J137" s="12">
        <v>-23</v>
      </c>
      <c r="K137" s="45" t="s">
        <v>739</v>
      </c>
      <c r="L137" s="9" t="str">
        <f t="shared" si="16"/>
        <v>Yes</v>
      </c>
    </row>
    <row r="138" spans="1:12" ht="25.5" x14ac:dyDescent="0.2">
      <c r="A138" s="2" t="s">
        <v>1339</v>
      </c>
      <c r="B138" s="35" t="s">
        <v>213</v>
      </c>
      <c r="C138" s="47">
        <v>25923.458949</v>
      </c>
      <c r="D138" s="44" t="str">
        <f t="shared" si="17"/>
        <v>N/A</v>
      </c>
      <c r="E138" s="47">
        <v>30365.822328999999</v>
      </c>
      <c r="F138" s="44" t="str">
        <f t="shared" si="18"/>
        <v>N/A</v>
      </c>
      <c r="G138" s="47">
        <v>24970.294851999999</v>
      </c>
      <c r="H138" s="44" t="str">
        <f t="shared" si="19"/>
        <v>N/A</v>
      </c>
      <c r="I138" s="12">
        <v>17.14</v>
      </c>
      <c r="J138" s="12">
        <v>-17.8</v>
      </c>
      <c r="K138" s="45" t="s">
        <v>739</v>
      </c>
      <c r="L138" s="9" t="str">
        <f t="shared" si="16"/>
        <v>Yes</v>
      </c>
    </row>
    <row r="139" spans="1:12" ht="25.5" x14ac:dyDescent="0.2">
      <c r="A139" s="2" t="s">
        <v>590</v>
      </c>
      <c r="B139" s="35" t="s">
        <v>213</v>
      </c>
      <c r="C139" s="47">
        <v>140404144</v>
      </c>
      <c r="D139" s="44" t="str">
        <f t="shared" si="17"/>
        <v>N/A</v>
      </c>
      <c r="E139" s="47">
        <v>105040343</v>
      </c>
      <c r="F139" s="44" t="str">
        <f t="shared" si="18"/>
        <v>N/A</v>
      </c>
      <c r="G139" s="47">
        <v>63079921</v>
      </c>
      <c r="H139" s="44" t="str">
        <f t="shared" si="19"/>
        <v>N/A</v>
      </c>
      <c r="I139" s="12">
        <v>-25.2</v>
      </c>
      <c r="J139" s="12">
        <v>-39.9</v>
      </c>
      <c r="K139" s="45" t="s">
        <v>739</v>
      </c>
      <c r="L139" s="9" t="str">
        <f t="shared" ref="L139:L150" si="20">IF(J139="Div by 0", "N/A", IF(K139="N/A","N/A", IF(J139&gt;VALUE(MID(K139,1,2)), "No", IF(J139&lt;-1*VALUE(MID(K139,1,2)), "No", "Yes"))))</f>
        <v>No</v>
      </c>
    </row>
    <row r="140" spans="1:12" ht="25.5" x14ac:dyDescent="0.2">
      <c r="A140" s="2" t="s">
        <v>591</v>
      </c>
      <c r="B140" s="35" t="s">
        <v>213</v>
      </c>
      <c r="C140" s="36">
        <v>360950</v>
      </c>
      <c r="D140" s="44" t="str">
        <f t="shared" si="17"/>
        <v>N/A</v>
      </c>
      <c r="E140" s="36">
        <v>263121</v>
      </c>
      <c r="F140" s="44" t="str">
        <f t="shared" si="18"/>
        <v>N/A</v>
      </c>
      <c r="G140" s="36">
        <v>204686</v>
      </c>
      <c r="H140" s="44" t="str">
        <f t="shared" si="19"/>
        <v>N/A</v>
      </c>
      <c r="I140" s="12">
        <v>-27.1</v>
      </c>
      <c r="J140" s="12">
        <v>-22.2</v>
      </c>
      <c r="K140" s="45" t="s">
        <v>739</v>
      </c>
      <c r="L140" s="9" t="str">
        <f t="shared" si="20"/>
        <v>Yes</v>
      </c>
    </row>
    <row r="141" spans="1:12" ht="25.5" x14ac:dyDescent="0.2">
      <c r="A141" s="2" t="s">
        <v>1340</v>
      </c>
      <c r="B141" s="35" t="s">
        <v>213</v>
      </c>
      <c r="C141" s="47">
        <v>388.98502286000002</v>
      </c>
      <c r="D141" s="44" t="str">
        <f t="shared" si="17"/>
        <v>N/A</v>
      </c>
      <c r="E141" s="47">
        <v>399.20927253999997</v>
      </c>
      <c r="F141" s="44" t="str">
        <f t="shared" si="18"/>
        <v>N/A</v>
      </c>
      <c r="G141" s="47">
        <v>308.17897169000003</v>
      </c>
      <c r="H141" s="44" t="str">
        <f t="shared" si="19"/>
        <v>N/A</v>
      </c>
      <c r="I141" s="12">
        <v>2.6280000000000001</v>
      </c>
      <c r="J141" s="12">
        <v>-22.8</v>
      </c>
      <c r="K141" s="45" t="s">
        <v>739</v>
      </c>
      <c r="L141" s="9" t="str">
        <f t="shared" si="20"/>
        <v>Yes</v>
      </c>
    </row>
    <row r="142" spans="1:12" ht="25.5" x14ac:dyDescent="0.2">
      <c r="A142" s="2" t="s">
        <v>592</v>
      </c>
      <c r="B142" s="35" t="s">
        <v>213</v>
      </c>
      <c r="C142" s="47">
        <v>315389356</v>
      </c>
      <c r="D142" s="44" t="str">
        <f t="shared" si="17"/>
        <v>N/A</v>
      </c>
      <c r="E142" s="47">
        <v>167793716</v>
      </c>
      <c r="F142" s="44" t="str">
        <f t="shared" si="18"/>
        <v>N/A</v>
      </c>
      <c r="G142" s="47">
        <v>89920363</v>
      </c>
      <c r="H142" s="44" t="str">
        <f t="shared" si="19"/>
        <v>N/A</v>
      </c>
      <c r="I142" s="12">
        <v>-46.8</v>
      </c>
      <c r="J142" s="12">
        <v>-46.4</v>
      </c>
      <c r="K142" s="45" t="s">
        <v>739</v>
      </c>
      <c r="L142" s="9" t="str">
        <f t="shared" si="20"/>
        <v>No</v>
      </c>
    </row>
    <row r="143" spans="1:12" x14ac:dyDescent="0.2">
      <c r="A143" s="3" t="s">
        <v>593</v>
      </c>
      <c r="B143" s="35" t="s">
        <v>213</v>
      </c>
      <c r="C143" s="36">
        <v>20972</v>
      </c>
      <c r="D143" s="44" t="str">
        <f t="shared" si="17"/>
        <v>N/A</v>
      </c>
      <c r="E143" s="36">
        <v>15607</v>
      </c>
      <c r="F143" s="44" t="str">
        <f t="shared" si="18"/>
        <v>N/A</v>
      </c>
      <c r="G143" s="36">
        <v>13308</v>
      </c>
      <c r="H143" s="44" t="str">
        <f t="shared" si="19"/>
        <v>N/A</v>
      </c>
      <c r="I143" s="12">
        <v>-25.6</v>
      </c>
      <c r="J143" s="12">
        <v>-14.7</v>
      </c>
      <c r="K143" s="45" t="s">
        <v>739</v>
      </c>
      <c r="L143" s="9" t="str">
        <f t="shared" si="20"/>
        <v>Yes</v>
      </c>
    </row>
    <row r="144" spans="1:12" ht="25.5" x14ac:dyDescent="0.2">
      <c r="A144" s="3" t="s">
        <v>1341</v>
      </c>
      <c r="B144" s="35" t="s">
        <v>213</v>
      </c>
      <c r="C144" s="47">
        <v>15038.592218</v>
      </c>
      <c r="D144" s="44" t="str">
        <f t="shared" si="17"/>
        <v>N/A</v>
      </c>
      <c r="E144" s="47">
        <v>10751.183187000001</v>
      </c>
      <c r="F144" s="44" t="str">
        <f t="shared" si="18"/>
        <v>N/A</v>
      </c>
      <c r="G144" s="47">
        <v>6756.8652689999999</v>
      </c>
      <c r="H144" s="44" t="str">
        <f t="shared" si="19"/>
        <v>N/A</v>
      </c>
      <c r="I144" s="12">
        <v>-28.5</v>
      </c>
      <c r="J144" s="12">
        <v>-37.200000000000003</v>
      </c>
      <c r="K144" s="45" t="s">
        <v>739</v>
      </c>
      <c r="L144" s="9" t="str">
        <f t="shared" si="20"/>
        <v>No</v>
      </c>
    </row>
    <row r="145" spans="1:12" ht="25.5" x14ac:dyDescent="0.2">
      <c r="A145" s="2" t="s">
        <v>594</v>
      </c>
      <c r="B145" s="35" t="s">
        <v>213</v>
      </c>
      <c r="C145" s="47">
        <v>760802245</v>
      </c>
      <c r="D145" s="44" t="str">
        <f t="shared" si="17"/>
        <v>N/A</v>
      </c>
      <c r="E145" s="47">
        <v>497593333</v>
      </c>
      <c r="F145" s="44" t="str">
        <f t="shared" si="18"/>
        <v>N/A</v>
      </c>
      <c r="G145" s="47">
        <v>411002781</v>
      </c>
      <c r="H145" s="44" t="str">
        <f t="shared" si="19"/>
        <v>N/A</v>
      </c>
      <c r="I145" s="12">
        <v>-34.6</v>
      </c>
      <c r="J145" s="12">
        <v>-17.399999999999999</v>
      </c>
      <c r="K145" s="45" t="s">
        <v>739</v>
      </c>
      <c r="L145" s="9" t="str">
        <f t="shared" si="20"/>
        <v>Yes</v>
      </c>
    </row>
    <row r="146" spans="1:12" x14ac:dyDescent="0.2">
      <c r="A146" s="2" t="s">
        <v>595</v>
      </c>
      <c r="B146" s="35" t="s">
        <v>213</v>
      </c>
      <c r="C146" s="36">
        <v>207322</v>
      </c>
      <c r="D146" s="44" t="str">
        <f t="shared" si="17"/>
        <v>N/A</v>
      </c>
      <c r="E146" s="36">
        <v>140646</v>
      </c>
      <c r="F146" s="44" t="str">
        <f t="shared" si="18"/>
        <v>N/A</v>
      </c>
      <c r="G146" s="36">
        <v>107912</v>
      </c>
      <c r="H146" s="44" t="str">
        <f t="shared" si="19"/>
        <v>N/A</v>
      </c>
      <c r="I146" s="12">
        <v>-32.200000000000003</v>
      </c>
      <c r="J146" s="12">
        <v>-23.3</v>
      </c>
      <c r="K146" s="45" t="s">
        <v>739</v>
      </c>
      <c r="L146" s="9" t="str">
        <f t="shared" si="20"/>
        <v>Yes</v>
      </c>
    </row>
    <row r="147" spans="1:12" ht="25.5" x14ac:dyDescent="0.2">
      <c r="A147" s="2" t="s">
        <v>1342</v>
      </c>
      <c r="B147" s="35" t="s">
        <v>213</v>
      </c>
      <c r="C147" s="47">
        <v>3669.6647968000002</v>
      </c>
      <c r="D147" s="44" t="str">
        <f t="shared" si="17"/>
        <v>N/A</v>
      </c>
      <c r="E147" s="47">
        <v>3537.9131507000002</v>
      </c>
      <c r="F147" s="44" t="str">
        <f t="shared" si="18"/>
        <v>N/A</v>
      </c>
      <c r="G147" s="47">
        <v>3808.6846783000001</v>
      </c>
      <c r="H147" s="44" t="str">
        <f t="shared" si="19"/>
        <v>N/A</v>
      </c>
      <c r="I147" s="12">
        <v>-3.59</v>
      </c>
      <c r="J147" s="12">
        <v>7.6529999999999996</v>
      </c>
      <c r="K147" s="45" t="s">
        <v>739</v>
      </c>
      <c r="L147" s="9" t="str">
        <f t="shared" si="20"/>
        <v>Yes</v>
      </c>
    </row>
    <row r="148" spans="1:12" ht="25.5" x14ac:dyDescent="0.2">
      <c r="A148" s="2" t="s">
        <v>596</v>
      </c>
      <c r="B148" s="35" t="s">
        <v>213</v>
      </c>
      <c r="C148" s="47">
        <v>159288445</v>
      </c>
      <c r="D148" s="44" t="str">
        <f t="shared" si="17"/>
        <v>N/A</v>
      </c>
      <c r="E148" s="47">
        <v>87942138</v>
      </c>
      <c r="F148" s="44" t="str">
        <f t="shared" si="18"/>
        <v>N/A</v>
      </c>
      <c r="G148" s="47">
        <v>45801955</v>
      </c>
      <c r="H148" s="44" t="str">
        <f t="shared" si="19"/>
        <v>N/A</v>
      </c>
      <c r="I148" s="12">
        <v>-44.8</v>
      </c>
      <c r="J148" s="12">
        <v>-47.9</v>
      </c>
      <c r="K148" s="45" t="s">
        <v>739</v>
      </c>
      <c r="L148" s="9" t="str">
        <f t="shared" si="20"/>
        <v>No</v>
      </c>
    </row>
    <row r="149" spans="1:12" x14ac:dyDescent="0.2">
      <c r="A149" s="2" t="s">
        <v>597</v>
      </c>
      <c r="B149" s="35" t="s">
        <v>213</v>
      </c>
      <c r="C149" s="36">
        <v>16709</v>
      </c>
      <c r="D149" s="44" t="str">
        <f t="shared" si="17"/>
        <v>N/A</v>
      </c>
      <c r="E149" s="36">
        <v>8570</v>
      </c>
      <c r="F149" s="44" t="str">
        <f t="shared" si="18"/>
        <v>N/A</v>
      </c>
      <c r="G149" s="36">
        <v>4179</v>
      </c>
      <c r="H149" s="44" t="str">
        <f t="shared" si="19"/>
        <v>N/A</v>
      </c>
      <c r="I149" s="12">
        <v>-48.7</v>
      </c>
      <c r="J149" s="12">
        <v>-51.2</v>
      </c>
      <c r="K149" s="45" t="s">
        <v>739</v>
      </c>
      <c r="L149" s="9" t="str">
        <f t="shared" si="20"/>
        <v>No</v>
      </c>
    </row>
    <row r="150" spans="1:12" ht="25.5" x14ac:dyDescent="0.2">
      <c r="A150" s="4" t="s">
        <v>1343</v>
      </c>
      <c r="B150" s="35" t="s">
        <v>213</v>
      </c>
      <c r="C150" s="47">
        <v>9533.0926447000002</v>
      </c>
      <c r="D150" s="44" t="str">
        <f t="shared" si="17"/>
        <v>N/A</v>
      </c>
      <c r="E150" s="47">
        <v>10261.626371</v>
      </c>
      <c r="F150" s="44" t="str">
        <f t="shared" si="18"/>
        <v>N/A</v>
      </c>
      <c r="G150" s="47">
        <v>10960.027518999999</v>
      </c>
      <c r="H150" s="44" t="str">
        <f t="shared" si="19"/>
        <v>N/A</v>
      </c>
      <c r="I150" s="12">
        <v>7.6420000000000003</v>
      </c>
      <c r="J150" s="12">
        <v>6.806</v>
      </c>
      <c r="K150" s="45" t="s">
        <v>739</v>
      </c>
      <c r="L150" s="9" t="str">
        <f t="shared" si="20"/>
        <v>Yes</v>
      </c>
    </row>
    <row r="151" spans="1:12" ht="25.5" x14ac:dyDescent="0.2">
      <c r="A151" s="4" t="s">
        <v>1344</v>
      </c>
      <c r="B151" s="35" t="s">
        <v>213</v>
      </c>
      <c r="C151" s="47">
        <v>1322.5201609999999</v>
      </c>
      <c r="D151" s="44" t="str">
        <f t="shared" ref="D151:D170" si="21">IF($B151="N/A","N/A",IF(C151&gt;10,"No",IF(C151&lt;-10,"No","Yes")))</f>
        <v>N/A</v>
      </c>
      <c r="E151" s="47">
        <v>1124.4978071999999</v>
      </c>
      <c r="F151" s="44" t="str">
        <f t="shared" ref="F151:F170" si="22">IF($B151="N/A","N/A",IF(E151&gt;10,"No",IF(E151&lt;-10,"No","Yes")))</f>
        <v>N/A</v>
      </c>
      <c r="G151" s="47">
        <v>897.71020819</v>
      </c>
      <c r="H151" s="44" t="str">
        <f t="shared" ref="H151:H170" si="23">IF($B151="N/A","N/A",IF(G151&gt;10,"No",IF(G151&lt;-10,"No","Yes")))</f>
        <v>N/A</v>
      </c>
      <c r="I151" s="12">
        <v>-15</v>
      </c>
      <c r="J151" s="12">
        <v>-20.2</v>
      </c>
      <c r="K151" s="45" t="s">
        <v>739</v>
      </c>
      <c r="L151" s="9" t="str">
        <f t="shared" ref="L151:L170" si="24">IF(J151="Div by 0", "N/A", IF(K151="N/A","N/A", IF(J151&gt;VALUE(MID(K151,1,2)), "No", IF(J151&lt;-1*VALUE(MID(K151,1,2)), "No", "Yes"))))</f>
        <v>Yes</v>
      </c>
    </row>
    <row r="152" spans="1:12" ht="25.5" x14ac:dyDescent="0.2">
      <c r="A152" s="4" t="s">
        <v>1345</v>
      </c>
      <c r="B152" s="35" t="s">
        <v>213</v>
      </c>
      <c r="C152" s="47">
        <v>1827.8418319</v>
      </c>
      <c r="D152" s="44" t="str">
        <f t="shared" si="21"/>
        <v>N/A</v>
      </c>
      <c r="E152" s="47">
        <v>2131.4711118999999</v>
      </c>
      <c r="F152" s="44" t="str">
        <f t="shared" si="22"/>
        <v>N/A</v>
      </c>
      <c r="G152" s="47">
        <v>2581.9375292</v>
      </c>
      <c r="H152" s="44" t="str">
        <f t="shared" si="23"/>
        <v>N/A</v>
      </c>
      <c r="I152" s="12">
        <v>16.61</v>
      </c>
      <c r="J152" s="12">
        <v>21.13</v>
      </c>
      <c r="K152" s="45" t="s">
        <v>739</v>
      </c>
      <c r="L152" s="9" t="str">
        <f t="shared" si="24"/>
        <v>Yes</v>
      </c>
    </row>
    <row r="153" spans="1:12" ht="25.5" x14ac:dyDescent="0.2">
      <c r="A153" s="4" t="s">
        <v>1346</v>
      </c>
      <c r="B153" s="35" t="s">
        <v>213</v>
      </c>
      <c r="C153" s="47">
        <v>3703.5859227999999</v>
      </c>
      <c r="D153" s="44" t="str">
        <f t="shared" si="21"/>
        <v>N/A</v>
      </c>
      <c r="E153" s="47">
        <v>4240.2704721</v>
      </c>
      <c r="F153" s="44" t="str">
        <f t="shared" si="22"/>
        <v>N/A</v>
      </c>
      <c r="G153" s="47">
        <v>4710.2412830000003</v>
      </c>
      <c r="H153" s="44" t="str">
        <f t="shared" si="23"/>
        <v>N/A</v>
      </c>
      <c r="I153" s="12">
        <v>14.49</v>
      </c>
      <c r="J153" s="12">
        <v>11.08</v>
      </c>
      <c r="K153" s="45" t="s">
        <v>739</v>
      </c>
      <c r="L153" s="9" t="str">
        <f t="shared" si="24"/>
        <v>Yes</v>
      </c>
    </row>
    <row r="154" spans="1:12" ht="25.5" x14ac:dyDescent="0.2">
      <c r="A154" s="4" t="s">
        <v>1347</v>
      </c>
      <c r="B154" s="35" t="s">
        <v>213</v>
      </c>
      <c r="C154" s="47">
        <v>262.87610359000001</v>
      </c>
      <c r="D154" s="44" t="str">
        <f t="shared" si="21"/>
        <v>N/A</v>
      </c>
      <c r="E154" s="47">
        <v>215.15955357999999</v>
      </c>
      <c r="F154" s="44" t="str">
        <f t="shared" si="22"/>
        <v>N/A</v>
      </c>
      <c r="G154" s="47">
        <v>213.22718805</v>
      </c>
      <c r="H154" s="44" t="str">
        <f t="shared" si="23"/>
        <v>N/A</v>
      </c>
      <c r="I154" s="12">
        <v>-18.2</v>
      </c>
      <c r="J154" s="12">
        <v>-0.89800000000000002</v>
      </c>
      <c r="K154" s="45" t="s">
        <v>739</v>
      </c>
      <c r="L154" s="9" t="str">
        <f t="shared" si="24"/>
        <v>Yes</v>
      </c>
    </row>
    <row r="155" spans="1:12" ht="25.5" x14ac:dyDescent="0.2">
      <c r="A155" s="2" t="s">
        <v>1348</v>
      </c>
      <c r="B155" s="35" t="s">
        <v>213</v>
      </c>
      <c r="C155" s="47">
        <v>1293.4209347000001</v>
      </c>
      <c r="D155" s="44" t="str">
        <f t="shared" si="21"/>
        <v>N/A</v>
      </c>
      <c r="E155" s="47">
        <v>1127.8148712</v>
      </c>
      <c r="F155" s="44" t="str">
        <f t="shared" si="22"/>
        <v>N/A</v>
      </c>
      <c r="G155" s="47">
        <v>1120.1212919</v>
      </c>
      <c r="H155" s="44" t="str">
        <f t="shared" si="23"/>
        <v>N/A</v>
      </c>
      <c r="I155" s="12">
        <v>-12.8</v>
      </c>
      <c r="J155" s="12">
        <v>-0.68200000000000005</v>
      </c>
      <c r="K155" s="45" t="s">
        <v>739</v>
      </c>
      <c r="L155" s="9" t="str">
        <f t="shared" si="24"/>
        <v>Yes</v>
      </c>
    </row>
    <row r="156" spans="1:12" ht="25.5" x14ac:dyDescent="0.2">
      <c r="A156" s="2" t="s">
        <v>1349</v>
      </c>
      <c r="B156" s="35" t="s">
        <v>213</v>
      </c>
      <c r="C156" s="47">
        <v>516.00075826</v>
      </c>
      <c r="D156" s="44" t="str">
        <f t="shared" si="21"/>
        <v>N/A</v>
      </c>
      <c r="E156" s="47">
        <v>547.38836707999997</v>
      </c>
      <c r="F156" s="44" t="str">
        <f t="shared" si="22"/>
        <v>N/A</v>
      </c>
      <c r="G156" s="47">
        <v>544.12091223000004</v>
      </c>
      <c r="H156" s="44" t="str">
        <f t="shared" si="23"/>
        <v>N/A</v>
      </c>
      <c r="I156" s="12">
        <v>6.0830000000000002</v>
      </c>
      <c r="J156" s="12">
        <v>-0.59699999999999998</v>
      </c>
      <c r="K156" s="45" t="s">
        <v>739</v>
      </c>
      <c r="L156" s="9" t="str">
        <f t="shared" si="24"/>
        <v>Yes</v>
      </c>
    </row>
    <row r="157" spans="1:12" ht="25.5" x14ac:dyDescent="0.2">
      <c r="A157" s="2" t="s">
        <v>1350</v>
      </c>
      <c r="B157" s="35" t="s">
        <v>213</v>
      </c>
      <c r="C157" s="47">
        <v>1645.3851723</v>
      </c>
      <c r="D157" s="44" t="str">
        <f t="shared" si="21"/>
        <v>N/A</v>
      </c>
      <c r="E157" s="47">
        <v>2822.2445415000002</v>
      </c>
      <c r="F157" s="44" t="str">
        <f t="shared" si="22"/>
        <v>N/A</v>
      </c>
      <c r="G157" s="47">
        <v>6721.7013920999998</v>
      </c>
      <c r="H157" s="44" t="str">
        <f t="shared" si="23"/>
        <v>N/A</v>
      </c>
      <c r="I157" s="12">
        <v>71.52</v>
      </c>
      <c r="J157" s="12">
        <v>138.19999999999999</v>
      </c>
      <c r="K157" s="45" t="s">
        <v>739</v>
      </c>
      <c r="L157" s="9" t="str">
        <f t="shared" si="24"/>
        <v>No</v>
      </c>
    </row>
    <row r="158" spans="1:12" ht="25.5" x14ac:dyDescent="0.2">
      <c r="A158" s="2" t="s">
        <v>1351</v>
      </c>
      <c r="B158" s="35" t="s">
        <v>213</v>
      </c>
      <c r="C158" s="47">
        <v>1920.9066244999999</v>
      </c>
      <c r="D158" s="44" t="str">
        <f t="shared" si="21"/>
        <v>N/A</v>
      </c>
      <c r="E158" s="47">
        <v>2973.9384705000002</v>
      </c>
      <c r="F158" s="44" t="str">
        <f t="shared" si="22"/>
        <v>N/A</v>
      </c>
      <c r="G158" s="47">
        <v>5305.7234037999997</v>
      </c>
      <c r="H158" s="44" t="str">
        <f t="shared" si="23"/>
        <v>N/A</v>
      </c>
      <c r="I158" s="12">
        <v>54.82</v>
      </c>
      <c r="J158" s="12">
        <v>78.41</v>
      </c>
      <c r="K158" s="45" t="s">
        <v>739</v>
      </c>
      <c r="L158" s="9" t="str">
        <f t="shared" si="24"/>
        <v>No</v>
      </c>
    </row>
    <row r="159" spans="1:12" ht="25.5" x14ac:dyDescent="0.2">
      <c r="A159" s="2" t="s">
        <v>1352</v>
      </c>
      <c r="B159" s="35" t="s">
        <v>213</v>
      </c>
      <c r="C159" s="47">
        <v>11.059283902000001</v>
      </c>
      <c r="D159" s="44" t="str">
        <f t="shared" si="21"/>
        <v>N/A</v>
      </c>
      <c r="E159" s="47">
        <v>9.4356644797999998</v>
      </c>
      <c r="F159" s="44" t="str">
        <f t="shared" si="22"/>
        <v>N/A</v>
      </c>
      <c r="G159" s="47">
        <v>9.7371470870000003</v>
      </c>
      <c r="H159" s="44" t="str">
        <f t="shared" si="23"/>
        <v>N/A</v>
      </c>
      <c r="I159" s="12">
        <v>-14.7</v>
      </c>
      <c r="J159" s="12">
        <v>3.1949999999999998</v>
      </c>
      <c r="K159" s="45" t="s">
        <v>739</v>
      </c>
      <c r="L159" s="9" t="str">
        <f t="shared" si="24"/>
        <v>Yes</v>
      </c>
    </row>
    <row r="160" spans="1:12" ht="25.5" x14ac:dyDescent="0.2">
      <c r="A160" s="4" t="s">
        <v>1353</v>
      </c>
      <c r="B160" s="35" t="s">
        <v>213</v>
      </c>
      <c r="C160" s="47">
        <v>13.760862137</v>
      </c>
      <c r="D160" s="44" t="str">
        <f t="shared" si="21"/>
        <v>N/A</v>
      </c>
      <c r="E160" s="47">
        <v>11.975684993</v>
      </c>
      <c r="F160" s="44" t="str">
        <f t="shared" si="22"/>
        <v>N/A</v>
      </c>
      <c r="G160" s="47">
        <v>15.464104287</v>
      </c>
      <c r="H160" s="44" t="str">
        <f t="shared" si="23"/>
        <v>N/A</v>
      </c>
      <c r="I160" s="12">
        <v>-13</v>
      </c>
      <c r="J160" s="12">
        <v>29.13</v>
      </c>
      <c r="K160" s="45" t="s">
        <v>739</v>
      </c>
      <c r="L160" s="9" t="str">
        <f t="shared" si="24"/>
        <v>Yes</v>
      </c>
    </row>
    <row r="161" spans="1:12" x14ac:dyDescent="0.2">
      <c r="A161" s="4" t="s">
        <v>1354</v>
      </c>
      <c r="B161" s="35" t="s">
        <v>213</v>
      </c>
      <c r="C161" s="47">
        <v>1086.6474906000001</v>
      </c>
      <c r="D161" s="44" t="str">
        <f t="shared" si="21"/>
        <v>N/A</v>
      </c>
      <c r="E161" s="47">
        <v>791.79382353999995</v>
      </c>
      <c r="F161" s="44" t="str">
        <f t="shared" si="22"/>
        <v>N/A</v>
      </c>
      <c r="G161" s="47">
        <v>479.73620655000002</v>
      </c>
      <c r="H161" s="44" t="str">
        <f t="shared" si="23"/>
        <v>N/A</v>
      </c>
      <c r="I161" s="12">
        <v>-27.1</v>
      </c>
      <c r="J161" s="12">
        <v>-39.4</v>
      </c>
      <c r="K161" s="45" t="s">
        <v>739</v>
      </c>
      <c r="L161" s="9" t="str">
        <f t="shared" si="24"/>
        <v>No</v>
      </c>
    </row>
    <row r="162" spans="1:12" x14ac:dyDescent="0.2">
      <c r="A162" s="4" t="s">
        <v>1355</v>
      </c>
      <c r="B162" s="35" t="s">
        <v>213</v>
      </c>
      <c r="C162" s="47">
        <v>1629.2603792</v>
      </c>
      <c r="D162" s="44" t="str">
        <f t="shared" si="21"/>
        <v>N/A</v>
      </c>
      <c r="E162" s="47">
        <v>1483.9869715</v>
      </c>
      <c r="F162" s="44" t="str">
        <f t="shared" si="22"/>
        <v>N/A</v>
      </c>
      <c r="G162" s="47">
        <v>1123.5184839000001</v>
      </c>
      <c r="H162" s="44" t="str">
        <f t="shared" si="23"/>
        <v>N/A</v>
      </c>
      <c r="I162" s="12">
        <v>-8.92</v>
      </c>
      <c r="J162" s="12">
        <v>-24.3</v>
      </c>
      <c r="K162" s="45" t="s">
        <v>739</v>
      </c>
      <c r="L162" s="9" t="str">
        <f t="shared" si="24"/>
        <v>Yes</v>
      </c>
    </row>
    <row r="163" spans="1:12" ht="25.5" x14ac:dyDescent="0.2">
      <c r="A163" s="4" t="s">
        <v>1706</v>
      </c>
      <c r="B163" s="35" t="s">
        <v>213</v>
      </c>
      <c r="C163" s="47">
        <v>3798.3189757</v>
      </c>
      <c r="D163" s="44" t="str">
        <f t="shared" si="21"/>
        <v>N/A</v>
      </c>
      <c r="E163" s="47">
        <v>3872.1089133</v>
      </c>
      <c r="F163" s="44" t="str">
        <f t="shared" si="22"/>
        <v>N/A</v>
      </c>
      <c r="G163" s="47">
        <v>3664.9396587000001</v>
      </c>
      <c r="H163" s="44" t="str">
        <f t="shared" si="23"/>
        <v>N/A</v>
      </c>
      <c r="I163" s="12">
        <v>1.9430000000000001</v>
      </c>
      <c r="J163" s="12">
        <v>-5.35</v>
      </c>
      <c r="K163" s="45" t="s">
        <v>739</v>
      </c>
      <c r="L163" s="9" t="str">
        <f t="shared" si="24"/>
        <v>Yes</v>
      </c>
    </row>
    <row r="164" spans="1:12" x14ac:dyDescent="0.2">
      <c r="A164" s="4" t="s">
        <v>1356</v>
      </c>
      <c r="B164" s="35" t="s">
        <v>213</v>
      </c>
      <c r="C164" s="47">
        <v>149.11106882000001</v>
      </c>
      <c r="D164" s="44" t="str">
        <f t="shared" si="21"/>
        <v>N/A</v>
      </c>
      <c r="E164" s="47">
        <v>134.39497976999999</v>
      </c>
      <c r="F164" s="44" t="str">
        <f t="shared" si="22"/>
        <v>N/A</v>
      </c>
      <c r="G164" s="47">
        <v>128.65163579</v>
      </c>
      <c r="H164" s="44" t="str">
        <f t="shared" si="23"/>
        <v>N/A</v>
      </c>
      <c r="I164" s="12">
        <v>-9.8699999999999992</v>
      </c>
      <c r="J164" s="12">
        <v>-4.2699999999999996</v>
      </c>
      <c r="K164" s="45" t="s">
        <v>739</v>
      </c>
      <c r="L164" s="9" t="str">
        <f t="shared" si="24"/>
        <v>Yes</v>
      </c>
    </row>
    <row r="165" spans="1:12" x14ac:dyDescent="0.2">
      <c r="A165" s="4" t="s">
        <v>1357</v>
      </c>
      <c r="B165" s="35" t="s">
        <v>213</v>
      </c>
      <c r="C165" s="47">
        <v>334.74248839000001</v>
      </c>
      <c r="D165" s="44" t="str">
        <f t="shared" si="21"/>
        <v>N/A</v>
      </c>
      <c r="E165" s="47">
        <v>265.91098056999999</v>
      </c>
      <c r="F165" s="44" t="str">
        <f t="shared" si="22"/>
        <v>N/A</v>
      </c>
      <c r="G165" s="47">
        <v>234.69408727000001</v>
      </c>
      <c r="H165" s="44" t="str">
        <f t="shared" si="23"/>
        <v>N/A</v>
      </c>
      <c r="I165" s="12">
        <v>-20.6</v>
      </c>
      <c r="J165" s="12">
        <v>-11.7</v>
      </c>
      <c r="K165" s="45" t="s">
        <v>739</v>
      </c>
      <c r="L165" s="9" t="str">
        <f t="shared" si="24"/>
        <v>Yes</v>
      </c>
    </row>
    <row r="166" spans="1:12" x14ac:dyDescent="0.2">
      <c r="A166" s="4" t="s">
        <v>1358</v>
      </c>
      <c r="B166" s="35" t="s">
        <v>213</v>
      </c>
      <c r="C166" s="47">
        <v>2659.5749652</v>
      </c>
      <c r="D166" s="44" t="str">
        <f t="shared" si="21"/>
        <v>N/A</v>
      </c>
      <c r="E166" s="47">
        <v>1947.4440374000001</v>
      </c>
      <c r="F166" s="44" t="str">
        <f t="shared" si="22"/>
        <v>N/A</v>
      </c>
      <c r="G166" s="47">
        <v>1374.2057161</v>
      </c>
      <c r="H166" s="44" t="str">
        <f t="shared" si="23"/>
        <v>N/A</v>
      </c>
      <c r="I166" s="12">
        <v>-26.8</v>
      </c>
      <c r="J166" s="12">
        <v>-29.4</v>
      </c>
      <c r="K166" s="45" t="s">
        <v>739</v>
      </c>
      <c r="L166" s="9" t="str">
        <f t="shared" si="24"/>
        <v>Yes</v>
      </c>
    </row>
    <row r="167" spans="1:12" x14ac:dyDescent="0.2">
      <c r="A167" s="46" t="s">
        <v>1359</v>
      </c>
      <c r="B167" s="35" t="s">
        <v>213</v>
      </c>
      <c r="C167" s="47">
        <v>3018.8169351000001</v>
      </c>
      <c r="D167" s="44" t="str">
        <f t="shared" si="21"/>
        <v>N/A</v>
      </c>
      <c r="E167" s="47">
        <v>2900.7795000000001</v>
      </c>
      <c r="F167" s="44" t="str">
        <f t="shared" si="22"/>
        <v>N/A</v>
      </c>
      <c r="G167" s="47">
        <v>2741.7452619999999</v>
      </c>
      <c r="H167" s="44" t="str">
        <f t="shared" si="23"/>
        <v>N/A</v>
      </c>
      <c r="I167" s="12">
        <v>-3.91</v>
      </c>
      <c r="J167" s="12">
        <v>-5.48</v>
      </c>
      <c r="K167" s="45" t="s">
        <v>739</v>
      </c>
      <c r="L167" s="9" t="str">
        <f t="shared" si="24"/>
        <v>Yes</v>
      </c>
    </row>
    <row r="168" spans="1:12" x14ac:dyDescent="0.2">
      <c r="A168" s="46" t="s">
        <v>1360</v>
      </c>
      <c r="B168" s="35" t="s">
        <v>213</v>
      </c>
      <c r="C168" s="47">
        <v>8412.8398130000005</v>
      </c>
      <c r="D168" s="44" t="str">
        <f t="shared" si="21"/>
        <v>N/A</v>
      </c>
      <c r="E168" s="47">
        <v>8278.9424005000001</v>
      </c>
      <c r="F168" s="44" t="str">
        <f t="shared" si="22"/>
        <v>N/A</v>
      </c>
      <c r="G168" s="47">
        <v>8348.7286901999996</v>
      </c>
      <c r="H168" s="44" t="str">
        <f t="shared" si="23"/>
        <v>N/A</v>
      </c>
      <c r="I168" s="12">
        <v>-1.59</v>
      </c>
      <c r="J168" s="12">
        <v>0.84289999999999998</v>
      </c>
      <c r="K168" s="45" t="s">
        <v>739</v>
      </c>
      <c r="L168" s="9" t="str">
        <f t="shared" si="24"/>
        <v>Yes</v>
      </c>
    </row>
    <row r="169" spans="1:12" x14ac:dyDescent="0.2">
      <c r="A169" s="46" t="s">
        <v>1361</v>
      </c>
      <c r="B169" s="35" t="s">
        <v>213</v>
      </c>
      <c r="C169" s="47">
        <v>742.58057509000002</v>
      </c>
      <c r="D169" s="44" t="str">
        <f t="shared" si="21"/>
        <v>N/A</v>
      </c>
      <c r="E169" s="47">
        <v>640.18093355999997</v>
      </c>
      <c r="F169" s="44" t="str">
        <f t="shared" si="22"/>
        <v>N/A</v>
      </c>
      <c r="G169" s="47">
        <v>651.81575585999997</v>
      </c>
      <c r="H169" s="44" t="str">
        <f t="shared" si="23"/>
        <v>N/A</v>
      </c>
      <c r="I169" s="12">
        <v>-13.8</v>
      </c>
      <c r="J169" s="12">
        <v>1.8169999999999999</v>
      </c>
      <c r="K169" s="45" t="s">
        <v>739</v>
      </c>
      <c r="L169" s="9" t="str">
        <f t="shared" si="24"/>
        <v>Yes</v>
      </c>
    </row>
    <row r="170" spans="1:12" x14ac:dyDescent="0.2">
      <c r="A170" s="46" t="s">
        <v>1362</v>
      </c>
      <c r="B170" s="35" t="s">
        <v>213</v>
      </c>
      <c r="C170" s="47">
        <v>1023.4807485</v>
      </c>
      <c r="D170" s="44" t="str">
        <f t="shared" si="21"/>
        <v>N/A</v>
      </c>
      <c r="E170" s="47">
        <v>810.25988232999998</v>
      </c>
      <c r="F170" s="44" t="str">
        <f t="shared" si="22"/>
        <v>N/A</v>
      </c>
      <c r="G170" s="47">
        <v>743.02898252</v>
      </c>
      <c r="H170" s="44" t="str">
        <f t="shared" si="23"/>
        <v>N/A</v>
      </c>
      <c r="I170" s="12">
        <v>-20.8</v>
      </c>
      <c r="J170" s="12">
        <v>-8.3000000000000007</v>
      </c>
      <c r="K170" s="45" t="s">
        <v>739</v>
      </c>
      <c r="L170" s="9" t="str">
        <f t="shared" si="24"/>
        <v>Yes</v>
      </c>
    </row>
    <row r="171" spans="1:12" x14ac:dyDescent="0.2">
      <c r="A171" s="46" t="s">
        <v>85</v>
      </c>
      <c r="B171" s="35" t="s">
        <v>213</v>
      </c>
      <c r="C171" s="8">
        <v>8.7694710637999993</v>
      </c>
      <c r="D171" s="44" t="str">
        <f t="shared" ref="D171:D202" si="25">IF($B171="N/A","N/A",IF(C171&gt;10,"No",IF(C171&lt;-10,"No","Yes")))</f>
        <v>N/A</v>
      </c>
      <c r="E171" s="8">
        <v>7.5112793992000002</v>
      </c>
      <c r="F171" s="44" t="str">
        <f t="shared" ref="F171:F202" si="26">IF($B171="N/A","N/A",IF(E171&gt;10,"No",IF(E171&lt;-10,"No","Yes")))</f>
        <v>N/A</v>
      </c>
      <c r="G171" s="8">
        <v>6.5926169839000002</v>
      </c>
      <c r="H171" s="44" t="str">
        <f t="shared" ref="H171:H202" si="27">IF($B171="N/A","N/A",IF(G171&gt;10,"No",IF(G171&lt;-10,"No","Yes")))</f>
        <v>N/A</v>
      </c>
      <c r="I171" s="12">
        <v>-14.3</v>
      </c>
      <c r="J171" s="12">
        <v>-12.2</v>
      </c>
      <c r="K171" s="45" t="s">
        <v>739</v>
      </c>
      <c r="L171" s="9" t="str">
        <f t="shared" ref="L171:L202" si="28">IF(J171="Div by 0", "N/A", IF(K171="N/A","N/A", IF(J171&gt;VALUE(MID(K171,1,2)), "No", IF(J171&lt;-1*VALUE(MID(K171,1,2)), "No", "Yes"))))</f>
        <v>Yes</v>
      </c>
    </row>
    <row r="172" spans="1:12" x14ac:dyDescent="0.2">
      <c r="A172" s="46" t="s">
        <v>465</v>
      </c>
      <c r="B172" s="35" t="s">
        <v>213</v>
      </c>
      <c r="C172" s="8">
        <v>12.140175219</v>
      </c>
      <c r="D172" s="44" t="str">
        <f t="shared" si="25"/>
        <v>N/A</v>
      </c>
      <c r="E172" s="8">
        <v>12.500599836999999</v>
      </c>
      <c r="F172" s="44" t="str">
        <f t="shared" si="26"/>
        <v>N/A</v>
      </c>
      <c r="G172" s="8">
        <v>12.915301825</v>
      </c>
      <c r="H172" s="44" t="str">
        <f t="shared" si="27"/>
        <v>N/A</v>
      </c>
      <c r="I172" s="12">
        <v>2.9689999999999999</v>
      </c>
      <c r="J172" s="12">
        <v>3.3170000000000002</v>
      </c>
      <c r="K172" s="45" t="s">
        <v>739</v>
      </c>
      <c r="L172" s="9" t="str">
        <f t="shared" si="28"/>
        <v>Yes</v>
      </c>
    </row>
    <row r="173" spans="1:12" x14ac:dyDescent="0.2">
      <c r="A173" s="46" t="s">
        <v>466</v>
      </c>
      <c r="B173" s="35" t="s">
        <v>213</v>
      </c>
      <c r="C173" s="8">
        <v>16.879708135000001</v>
      </c>
      <c r="D173" s="44" t="str">
        <f t="shared" si="25"/>
        <v>N/A</v>
      </c>
      <c r="E173" s="8">
        <v>17.195546050000001</v>
      </c>
      <c r="F173" s="44" t="str">
        <f t="shared" si="26"/>
        <v>N/A</v>
      </c>
      <c r="G173" s="8">
        <v>16.337067571999999</v>
      </c>
      <c r="H173" s="44" t="str">
        <f t="shared" si="27"/>
        <v>N/A</v>
      </c>
      <c r="I173" s="12">
        <v>1.871</v>
      </c>
      <c r="J173" s="12">
        <v>-4.99</v>
      </c>
      <c r="K173" s="45" t="s">
        <v>739</v>
      </c>
      <c r="L173" s="9" t="str">
        <f t="shared" si="28"/>
        <v>Yes</v>
      </c>
    </row>
    <row r="174" spans="1:12" x14ac:dyDescent="0.2">
      <c r="A174" s="2" t="s">
        <v>467</v>
      </c>
      <c r="B174" s="35" t="s">
        <v>213</v>
      </c>
      <c r="C174" s="8">
        <v>2.2484358959000001</v>
      </c>
      <c r="D174" s="44" t="str">
        <f t="shared" si="25"/>
        <v>N/A</v>
      </c>
      <c r="E174" s="8">
        <v>1.8229897192</v>
      </c>
      <c r="F174" s="44" t="str">
        <f t="shared" si="26"/>
        <v>N/A</v>
      </c>
      <c r="G174" s="8">
        <v>1.7364246034999999</v>
      </c>
      <c r="H174" s="44" t="str">
        <f t="shared" si="27"/>
        <v>N/A</v>
      </c>
      <c r="I174" s="12">
        <v>-18.899999999999999</v>
      </c>
      <c r="J174" s="12">
        <v>-4.75</v>
      </c>
      <c r="K174" s="45" t="s">
        <v>739</v>
      </c>
      <c r="L174" s="9" t="str">
        <f t="shared" si="28"/>
        <v>Yes</v>
      </c>
    </row>
    <row r="175" spans="1:12" x14ac:dyDescent="0.2">
      <c r="A175" s="2" t="s">
        <v>468</v>
      </c>
      <c r="B175" s="35" t="s">
        <v>213</v>
      </c>
      <c r="C175" s="8">
        <v>16.192846132</v>
      </c>
      <c r="D175" s="44" t="str">
        <f t="shared" si="25"/>
        <v>N/A</v>
      </c>
      <c r="E175" s="8">
        <v>13.958115889</v>
      </c>
      <c r="F175" s="44" t="str">
        <f t="shared" si="26"/>
        <v>N/A</v>
      </c>
      <c r="G175" s="8">
        <v>13.528783363000001</v>
      </c>
      <c r="H175" s="44" t="str">
        <f t="shared" si="27"/>
        <v>N/A</v>
      </c>
      <c r="I175" s="12">
        <v>-13.8</v>
      </c>
      <c r="J175" s="12">
        <v>-3.08</v>
      </c>
      <c r="K175" s="45" t="s">
        <v>739</v>
      </c>
      <c r="L175" s="9" t="str">
        <f t="shared" si="28"/>
        <v>Yes</v>
      </c>
    </row>
    <row r="176" spans="1:12" x14ac:dyDescent="0.2">
      <c r="A176" s="2" t="s">
        <v>1363</v>
      </c>
      <c r="B176" s="35" t="s">
        <v>213</v>
      </c>
      <c r="C176" s="8">
        <v>0.95252047049999999</v>
      </c>
      <c r="D176" s="44" t="str">
        <f t="shared" si="25"/>
        <v>N/A</v>
      </c>
      <c r="E176" s="8">
        <v>0.88519542640000004</v>
      </c>
      <c r="F176" s="44" t="str">
        <f t="shared" si="26"/>
        <v>N/A</v>
      </c>
      <c r="G176" s="8">
        <v>0.77810346200000002</v>
      </c>
      <c r="H176" s="44" t="str">
        <f t="shared" si="27"/>
        <v>N/A</v>
      </c>
      <c r="I176" s="12">
        <v>-7.07</v>
      </c>
      <c r="J176" s="12">
        <v>-12.1</v>
      </c>
      <c r="K176" s="45" t="s">
        <v>739</v>
      </c>
      <c r="L176" s="9" t="str">
        <f t="shared" si="28"/>
        <v>Yes</v>
      </c>
    </row>
    <row r="177" spans="1:12" x14ac:dyDescent="0.2">
      <c r="A177" s="2" t="s">
        <v>1364</v>
      </c>
      <c r="B177" s="35" t="s">
        <v>213</v>
      </c>
      <c r="C177" s="8">
        <v>4.0870981200000003</v>
      </c>
      <c r="D177" s="44" t="str">
        <f t="shared" si="25"/>
        <v>N/A</v>
      </c>
      <c r="E177" s="8">
        <v>6.3798646767999996</v>
      </c>
      <c r="F177" s="44" t="str">
        <f t="shared" si="26"/>
        <v>N/A</v>
      </c>
      <c r="G177" s="8">
        <v>13.921385119</v>
      </c>
      <c r="H177" s="44" t="str">
        <f t="shared" si="27"/>
        <v>N/A</v>
      </c>
      <c r="I177" s="12">
        <v>56.1</v>
      </c>
      <c r="J177" s="12">
        <v>118.2</v>
      </c>
      <c r="K177" s="45" t="s">
        <v>739</v>
      </c>
      <c r="L177" s="9" t="str">
        <f t="shared" si="28"/>
        <v>No</v>
      </c>
    </row>
    <row r="178" spans="1:12" x14ac:dyDescent="0.2">
      <c r="A178" s="2" t="s">
        <v>1365</v>
      </c>
      <c r="B178" s="35" t="s">
        <v>213</v>
      </c>
      <c r="C178" s="8">
        <v>3.366664734</v>
      </c>
      <c r="D178" s="44" t="str">
        <f t="shared" si="25"/>
        <v>N/A</v>
      </c>
      <c r="E178" s="8">
        <v>4.5299432942999998</v>
      </c>
      <c r="F178" s="44" t="str">
        <f t="shared" si="26"/>
        <v>N/A</v>
      </c>
      <c r="G178" s="8">
        <v>7.0578487495999997</v>
      </c>
      <c r="H178" s="44" t="str">
        <f t="shared" si="27"/>
        <v>N/A</v>
      </c>
      <c r="I178" s="12">
        <v>34.549999999999997</v>
      </c>
      <c r="J178" s="12">
        <v>55.8</v>
      </c>
      <c r="K178" s="45" t="s">
        <v>739</v>
      </c>
      <c r="L178" s="9" t="str">
        <f t="shared" si="28"/>
        <v>No</v>
      </c>
    </row>
    <row r="179" spans="1:12" x14ac:dyDescent="0.2">
      <c r="A179" s="2" t="s">
        <v>1366</v>
      </c>
      <c r="B179" s="35" t="s">
        <v>213</v>
      </c>
      <c r="C179" s="8">
        <v>1.4333585100000001E-2</v>
      </c>
      <c r="D179" s="44" t="str">
        <f t="shared" si="25"/>
        <v>N/A</v>
      </c>
      <c r="E179" s="8">
        <v>9.1496367999999995E-3</v>
      </c>
      <c r="F179" s="44" t="str">
        <f t="shared" si="26"/>
        <v>N/A</v>
      </c>
      <c r="G179" s="8">
        <v>9.3637019999999998E-3</v>
      </c>
      <c r="H179" s="44" t="str">
        <f t="shared" si="27"/>
        <v>N/A</v>
      </c>
      <c r="I179" s="12">
        <v>-36.200000000000003</v>
      </c>
      <c r="J179" s="12">
        <v>2.34</v>
      </c>
      <c r="K179" s="45" t="s">
        <v>739</v>
      </c>
      <c r="L179" s="9" t="str">
        <f t="shared" si="28"/>
        <v>Yes</v>
      </c>
    </row>
    <row r="180" spans="1:12" x14ac:dyDescent="0.2">
      <c r="A180" s="2" t="s">
        <v>1367</v>
      </c>
      <c r="B180" s="35" t="s">
        <v>213</v>
      </c>
      <c r="C180" s="8">
        <v>4.7995033600000001E-2</v>
      </c>
      <c r="D180" s="44" t="str">
        <f t="shared" si="25"/>
        <v>N/A</v>
      </c>
      <c r="E180" s="8">
        <v>3.6960670600000002E-2</v>
      </c>
      <c r="F180" s="44" t="str">
        <f t="shared" si="26"/>
        <v>N/A</v>
      </c>
      <c r="G180" s="8">
        <v>3.9013748799999998E-2</v>
      </c>
      <c r="H180" s="44" t="str">
        <f t="shared" si="27"/>
        <v>N/A</v>
      </c>
      <c r="I180" s="12">
        <v>-23</v>
      </c>
      <c r="J180" s="12">
        <v>5.5549999999999997</v>
      </c>
      <c r="K180" s="45" t="s">
        <v>739</v>
      </c>
      <c r="L180" s="9" t="str">
        <f t="shared" si="28"/>
        <v>Yes</v>
      </c>
    </row>
    <row r="181" spans="1:12" x14ac:dyDescent="0.2">
      <c r="A181" s="2" t="s">
        <v>86</v>
      </c>
      <c r="B181" s="35" t="s">
        <v>213</v>
      </c>
      <c r="C181" s="8">
        <v>1.7220838297000001</v>
      </c>
      <c r="D181" s="44" t="str">
        <f t="shared" si="25"/>
        <v>N/A</v>
      </c>
      <c r="E181" s="8">
        <v>2.0483567771</v>
      </c>
      <c r="F181" s="44" t="str">
        <f t="shared" si="26"/>
        <v>N/A</v>
      </c>
      <c r="G181" s="8">
        <v>2.1660371541000001</v>
      </c>
      <c r="H181" s="44" t="str">
        <f t="shared" si="27"/>
        <v>N/A</v>
      </c>
      <c r="I181" s="12">
        <v>18.95</v>
      </c>
      <c r="J181" s="12">
        <v>5.7450000000000001</v>
      </c>
      <c r="K181" s="45" t="s">
        <v>739</v>
      </c>
      <c r="L181" s="9" t="str">
        <f t="shared" si="28"/>
        <v>Yes</v>
      </c>
    </row>
    <row r="182" spans="1:12" x14ac:dyDescent="0.2">
      <c r="A182" s="2" t="s">
        <v>87</v>
      </c>
      <c r="B182" s="35" t="s">
        <v>213</v>
      </c>
      <c r="C182" s="8">
        <v>48.699040463999999</v>
      </c>
      <c r="D182" s="44" t="str">
        <f t="shared" si="25"/>
        <v>N/A</v>
      </c>
      <c r="E182" s="8">
        <v>37.987145816999998</v>
      </c>
      <c r="F182" s="44" t="str">
        <f t="shared" si="26"/>
        <v>N/A</v>
      </c>
      <c r="G182" s="8">
        <v>30.724020682999999</v>
      </c>
      <c r="H182" s="44" t="str">
        <f t="shared" si="27"/>
        <v>N/A</v>
      </c>
      <c r="I182" s="12">
        <v>-22</v>
      </c>
      <c r="J182" s="12">
        <v>-19.100000000000001</v>
      </c>
      <c r="K182" s="45" t="s">
        <v>739</v>
      </c>
      <c r="L182" s="9" t="str">
        <f t="shared" si="28"/>
        <v>Yes</v>
      </c>
    </row>
    <row r="183" spans="1:12" x14ac:dyDescent="0.2">
      <c r="A183" s="2" t="s">
        <v>469</v>
      </c>
      <c r="B183" s="35" t="s">
        <v>213</v>
      </c>
      <c r="C183" s="8">
        <v>69.138842908000001</v>
      </c>
      <c r="D183" s="44" t="str">
        <f t="shared" si="25"/>
        <v>N/A</v>
      </c>
      <c r="E183" s="8">
        <v>58.268151062999998</v>
      </c>
      <c r="F183" s="44" t="str">
        <f t="shared" si="26"/>
        <v>N/A</v>
      </c>
      <c r="G183" s="8">
        <v>42.308142255</v>
      </c>
      <c r="H183" s="44" t="str">
        <f t="shared" si="27"/>
        <v>N/A</v>
      </c>
      <c r="I183" s="12">
        <v>-15.7</v>
      </c>
      <c r="J183" s="12">
        <v>-27.4</v>
      </c>
      <c r="K183" s="45" t="s">
        <v>739</v>
      </c>
      <c r="L183" s="9" t="str">
        <f t="shared" si="28"/>
        <v>Yes</v>
      </c>
    </row>
    <row r="184" spans="1:12" x14ac:dyDescent="0.2">
      <c r="A184" s="2" t="s">
        <v>470</v>
      </c>
      <c r="B184" s="35" t="s">
        <v>213</v>
      </c>
      <c r="C184" s="8">
        <v>76.245132975999994</v>
      </c>
      <c r="D184" s="44" t="str">
        <f t="shared" si="25"/>
        <v>N/A</v>
      </c>
      <c r="E184" s="8">
        <v>69.480963599000006</v>
      </c>
      <c r="F184" s="44" t="str">
        <f t="shared" si="26"/>
        <v>N/A</v>
      </c>
      <c r="G184" s="8">
        <v>59.877701389000002</v>
      </c>
      <c r="H184" s="44" t="str">
        <f t="shared" si="27"/>
        <v>N/A</v>
      </c>
      <c r="I184" s="12">
        <v>-8.8699999999999992</v>
      </c>
      <c r="J184" s="12">
        <v>-13.8</v>
      </c>
      <c r="K184" s="45" t="s">
        <v>739</v>
      </c>
      <c r="L184" s="9" t="str">
        <f t="shared" si="28"/>
        <v>Yes</v>
      </c>
    </row>
    <row r="185" spans="1:12" x14ac:dyDescent="0.2">
      <c r="A185" s="2" t="s">
        <v>471</v>
      </c>
      <c r="B185" s="35" t="s">
        <v>213</v>
      </c>
      <c r="C185" s="8">
        <v>36.519650570000003</v>
      </c>
      <c r="D185" s="44" t="str">
        <f t="shared" si="25"/>
        <v>N/A</v>
      </c>
      <c r="E185" s="8">
        <v>29.320865695999998</v>
      </c>
      <c r="F185" s="44" t="str">
        <f t="shared" si="26"/>
        <v>N/A</v>
      </c>
      <c r="G185" s="8">
        <v>26.069137633</v>
      </c>
      <c r="H185" s="44" t="str">
        <f t="shared" si="27"/>
        <v>N/A</v>
      </c>
      <c r="I185" s="12">
        <v>-19.7</v>
      </c>
      <c r="J185" s="12">
        <v>-11.1</v>
      </c>
      <c r="K185" s="45" t="s">
        <v>739</v>
      </c>
      <c r="L185" s="9" t="str">
        <f t="shared" si="28"/>
        <v>Yes</v>
      </c>
    </row>
    <row r="186" spans="1:12" x14ac:dyDescent="0.2">
      <c r="A186" s="2" t="s">
        <v>472</v>
      </c>
      <c r="B186" s="35" t="s">
        <v>213</v>
      </c>
      <c r="C186" s="8">
        <v>45.319832122000001</v>
      </c>
      <c r="D186" s="44" t="str">
        <f t="shared" si="25"/>
        <v>N/A</v>
      </c>
      <c r="E186" s="8">
        <v>35.827674940999998</v>
      </c>
      <c r="F186" s="44" t="str">
        <f t="shared" si="26"/>
        <v>N/A</v>
      </c>
      <c r="G186" s="8">
        <v>31.269621771000001</v>
      </c>
      <c r="H186" s="44" t="str">
        <f t="shared" si="27"/>
        <v>N/A</v>
      </c>
      <c r="I186" s="12">
        <v>-20.9</v>
      </c>
      <c r="J186" s="12">
        <v>-12.7</v>
      </c>
      <c r="K186" s="45" t="s">
        <v>739</v>
      </c>
      <c r="L186" s="9" t="str">
        <f t="shared" si="28"/>
        <v>Yes</v>
      </c>
    </row>
    <row r="187" spans="1:12" x14ac:dyDescent="0.2">
      <c r="A187" s="2" t="s">
        <v>116</v>
      </c>
      <c r="B187" s="35" t="s">
        <v>213</v>
      </c>
      <c r="C187" s="8">
        <v>71.529356055999997</v>
      </c>
      <c r="D187" s="44" t="str">
        <f t="shared" si="25"/>
        <v>N/A</v>
      </c>
      <c r="E187" s="8">
        <v>61.932293194000003</v>
      </c>
      <c r="F187" s="44" t="str">
        <f t="shared" si="26"/>
        <v>N/A</v>
      </c>
      <c r="G187" s="8">
        <v>54.334329578999998</v>
      </c>
      <c r="H187" s="44" t="str">
        <f t="shared" si="27"/>
        <v>N/A</v>
      </c>
      <c r="I187" s="12">
        <v>-13.4</v>
      </c>
      <c r="J187" s="12">
        <v>-12.3</v>
      </c>
      <c r="K187" s="45" t="s">
        <v>739</v>
      </c>
      <c r="L187" s="9" t="str">
        <f t="shared" si="28"/>
        <v>Yes</v>
      </c>
    </row>
    <row r="188" spans="1:12" x14ac:dyDescent="0.2">
      <c r="A188" s="2" t="s">
        <v>473</v>
      </c>
      <c r="B188" s="35" t="s">
        <v>213</v>
      </c>
      <c r="C188" s="8">
        <v>73.738678725</v>
      </c>
      <c r="D188" s="44" t="str">
        <f t="shared" si="25"/>
        <v>N/A</v>
      </c>
      <c r="E188" s="8">
        <v>64.136954747999994</v>
      </c>
      <c r="F188" s="44" t="str">
        <f t="shared" si="26"/>
        <v>N/A</v>
      </c>
      <c r="G188" s="8">
        <v>56.323116517999999</v>
      </c>
      <c r="H188" s="44" t="str">
        <f t="shared" si="27"/>
        <v>N/A</v>
      </c>
      <c r="I188" s="12">
        <v>-13</v>
      </c>
      <c r="J188" s="12">
        <v>-12.2</v>
      </c>
      <c r="K188" s="45" t="s">
        <v>739</v>
      </c>
      <c r="L188" s="9" t="str">
        <f t="shared" si="28"/>
        <v>Yes</v>
      </c>
    </row>
    <row r="189" spans="1:12" x14ac:dyDescent="0.2">
      <c r="A189" s="2" t="s">
        <v>474</v>
      </c>
      <c r="B189" s="35" t="s">
        <v>213</v>
      </c>
      <c r="C189" s="8">
        <v>87.669537449000003</v>
      </c>
      <c r="D189" s="44" t="str">
        <f t="shared" si="25"/>
        <v>N/A</v>
      </c>
      <c r="E189" s="8">
        <v>83.875963943000002</v>
      </c>
      <c r="F189" s="44" t="str">
        <f t="shared" si="26"/>
        <v>N/A</v>
      </c>
      <c r="G189" s="8">
        <v>79.907009231000004</v>
      </c>
      <c r="H189" s="44" t="str">
        <f t="shared" si="27"/>
        <v>N/A</v>
      </c>
      <c r="I189" s="12">
        <v>-4.33</v>
      </c>
      <c r="J189" s="12">
        <v>-4.7300000000000004</v>
      </c>
      <c r="K189" s="45" t="s">
        <v>739</v>
      </c>
      <c r="L189" s="9" t="str">
        <f t="shared" si="28"/>
        <v>Yes</v>
      </c>
    </row>
    <row r="190" spans="1:12" x14ac:dyDescent="0.2">
      <c r="A190" s="2" t="s">
        <v>475</v>
      </c>
      <c r="B190" s="35" t="s">
        <v>213</v>
      </c>
      <c r="C190" s="8">
        <v>68.547852868000007</v>
      </c>
      <c r="D190" s="44" t="str">
        <f t="shared" si="25"/>
        <v>N/A</v>
      </c>
      <c r="E190" s="8">
        <v>60.780132217000002</v>
      </c>
      <c r="F190" s="44" t="str">
        <f t="shared" si="26"/>
        <v>N/A</v>
      </c>
      <c r="G190" s="8">
        <v>55.288815993999997</v>
      </c>
      <c r="H190" s="44" t="str">
        <f t="shared" si="27"/>
        <v>N/A</v>
      </c>
      <c r="I190" s="12">
        <v>-11.3</v>
      </c>
      <c r="J190" s="12">
        <v>-9.0299999999999994</v>
      </c>
      <c r="K190" s="45" t="s">
        <v>739</v>
      </c>
      <c r="L190" s="9" t="str">
        <f t="shared" si="28"/>
        <v>Yes</v>
      </c>
    </row>
    <row r="191" spans="1:12" x14ac:dyDescent="0.2">
      <c r="A191" s="2" t="s">
        <v>476</v>
      </c>
      <c r="B191" s="35" t="s">
        <v>213</v>
      </c>
      <c r="C191" s="8">
        <v>60.252286937000001</v>
      </c>
      <c r="D191" s="44" t="str">
        <f t="shared" si="25"/>
        <v>N/A</v>
      </c>
      <c r="E191" s="8">
        <v>50.286503310999997</v>
      </c>
      <c r="F191" s="44" t="str">
        <f t="shared" si="26"/>
        <v>N/A</v>
      </c>
      <c r="G191" s="8">
        <v>44.658690976000003</v>
      </c>
      <c r="H191" s="44" t="str">
        <f t="shared" si="27"/>
        <v>N/A</v>
      </c>
      <c r="I191" s="12">
        <v>-16.5</v>
      </c>
      <c r="J191" s="12">
        <v>-11.2</v>
      </c>
      <c r="K191" s="45" t="s">
        <v>739</v>
      </c>
      <c r="L191" s="9" t="str">
        <f t="shared" si="28"/>
        <v>Yes</v>
      </c>
    </row>
    <row r="192" spans="1:12" x14ac:dyDescent="0.2">
      <c r="A192" s="2" t="s">
        <v>1368</v>
      </c>
      <c r="B192" s="35" t="s">
        <v>213</v>
      </c>
      <c r="C192" s="36">
        <v>9.3285414301999996</v>
      </c>
      <c r="D192" s="44" t="str">
        <f t="shared" si="25"/>
        <v>N/A</v>
      </c>
      <c r="E192" s="36">
        <v>8.9466406935999991</v>
      </c>
      <c r="F192" s="44" t="str">
        <f t="shared" si="26"/>
        <v>N/A</v>
      </c>
      <c r="G192" s="36">
        <v>7.9820863204999997</v>
      </c>
      <c r="H192" s="44" t="str">
        <f t="shared" si="27"/>
        <v>N/A</v>
      </c>
      <c r="I192" s="12">
        <v>-4.09</v>
      </c>
      <c r="J192" s="12">
        <v>-10.8</v>
      </c>
      <c r="K192" s="45" t="s">
        <v>739</v>
      </c>
      <c r="L192" s="9" t="str">
        <f t="shared" si="28"/>
        <v>Yes</v>
      </c>
    </row>
    <row r="193" spans="1:12" x14ac:dyDescent="0.2">
      <c r="A193" s="2" t="s">
        <v>1369</v>
      </c>
      <c r="B193" s="35" t="s">
        <v>213</v>
      </c>
      <c r="C193" s="36">
        <v>8.9214056091000007</v>
      </c>
      <c r="D193" s="44" t="str">
        <f t="shared" si="25"/>
        <v>N/A</v>
      </c>
      <c r="E193" s="36">
        <v>10.037044146</v>
      </c>
      <c r="F193" s="44" t="str">
        <f t="shared" si="26"/>
        <v>N/A</v>
      </c>
      <c r="G193" s="36">
        <v>11.699728261000001</v>
      </c>
      <c r="H193" s="44" t="str">
        <f t="shared" si="27"/>
        <v>N/A</v>
      </c>
      <c r="I193" s="12">
        <v>12.51</v>
      </c>
      <c r="J193" s="12">
        <v>16.57</v>
      </c>
      <c r="K193" s="45" t="s">
        <v>739</v>
      </c>
      <c r="L193" s="9" t="str">
        <f t="shared" si="28"/>
        <v>Yes</v>
      </c>
    </row>
    <row r="194" spans="1:12" x14ac:dyDescent="0.2">
      <c r="A194" s="2" t="s">
        <v>1370</v>
      </c>
      <c r="B194" s="35" t="s">
        <v>213</v>
      </c>
      <c r="C194" s="36">
        <v>13.269337984</v>
      </c>
      <c r="D194" s="44" t="str">
        <f t="shared" si="25"/>
        <v>N/A</v>
      </c>
      <c r="E194" s="36">
        <v>14.001031188000001</v>
      </c>
      <c r="F194" s="44" t="str">
        <f t="shared" si="26"/>
        <v>N/A</v>
      </c>
      <c r="G194" s="36">
        <v>14.857825467</v>
      </c>
      <c r="H194" s="44" t="str">
        <f t="shared" si="27"/>
        <v>N/A</v>
      </c>
      <c r="I194" s="12">
        <v>5.5140000000000002</v>
      </c>
      <c r="J194" s="12">
        <v>6.12</v>
      </c>
      <c r="K194" s="45" t="s">
        <v>739</v>
      </c>
      <c r="L194" s="9" t="str">
        <f t="shared" si="28"/>
        <v>Yes</v>
      </c>
    </row>
    <row r="195" spans="1:12" x14ac:dyDescent="0.2">
      <c r="A195" s="2" t="s">
        <v>1371</v>
      </c>
      <c r="B195" s="35" t="s">
        <v>213</v>
      </c>
      <c r="C195" s="36">
        <v>6.5648259821000003</v>
      </c>
      <c r="D195" s="44" t="str">
        <f t="shared" si="25"/>
        <v>N/A</v>
      </c>
      <c r="E195" s="36">
        <v>6.6571617670999998</v>
      </c>
      <c r="F195" s="44" t="str">
        <f t="shared" si="26"/>
        <v>N/A</v>
      </c>
      <c r="G195" s="36">
        <v>6.8571266389999996</v>
      </c>
      <c r="H195" s="44" t="str">
        <f t="shared" si="27"/>
        <v>N/A</v>
      </c>
      <c r="I195" s="12">
        <v>1.407</v>
      </c>
      <c r="J195" s="12">
        <v>3.004</v>
      </c>
      <c r="K195" s="45" t="s">
        <v>739</v>
      </c>
      <c r="L195" s="9" t="str">
        <f t="shared" si="28"/>
        <v>Yes</v>
      </c>
    </row>
    <row r="196" spans="1:12" x14ac:dyDescent="0.2">
      <c r="A196" s="2" t="s">
        <v>1372</v>
      </c>
      <c r="B196" s="35" t="s">
        <v>213</v>
      </c>
      <c r="C196" s="36">
        <v>5.6162470401000002</v>
      </c>
      <c r="D196" s="44" t="str">
        <f t="shared" si="25"/>
        <v>N/A</v>
      </c>
      <c r="E196" s="36">
        <v>5.5434999833000003</v>
      </c>
      <c r="F196" s="44" t="str">
        <f t="shared" si="26"/>
        <v>N/A</v>
      </c>
      <c r="G196" s="36">
        <v>5.6806425799999998</v>
      </c>
      <c r="H196" s="44" t="str">
        <f t="shared" si="27"/>
        <v>N/A</v>
      </c>
      <c r="I196" s="12">
        <v>-1.3</v>
      </c>
      <c r="J196" s="12">
        <v>2.4740000000000002</v>
      </c>
      <c r="K196" s="45" t="s">
        <v>739</v>
      </c>
      <c r="L196" s="9" t="str">
        <f t="shared" si="28"/>
        <v>Yes</v>
      </c>
    </row>
    <row r="197" spans="1:12" x14ac:dyDescent="0.2">
      <c r="A197" s="2" t="s">
        <v>1373</v>
      </c>
      <c r="B197" s="35" t="s">
        <v>213</v>
      </c>
      <c r="C197" s="36">
        <v>212.42396837000001</v>
      </c>
      <c r="D197" s="44" t="str">
        <f t="shared" si="25"/>
        <v>N/A</v>
      </c>
      <c r="E197" s="36">
        <v>219.04965321</v>
      </c>
      <c r="F197" s="44" t="str">
        <f t="shared" si="26"/>
        <v>N/A</v>
      </c>
      <c r="G197" s="36">
        <v>255.67771525000001</v>
      </c>
      <c r="H197" s="44" t="str">
        <f t="shared" si="27"/>
        <v>N/A</v>
      </c>
      <c r="I197" s="12">
        <v>3.1190000000000002</v>
      </c>
      <c r="J197" s="12">
        <v>16.72</v>
      </c>
      <c r="K197" s="45" t="s">
        <v>739</v>
      </c>
      <c r="L197" s="9" t="str">
        <f t="shared" si="28"/>
        <v>Yes</v>
      </c>
    </row>
    <row r="198" spans="1:12" x14ac:dyDescent="0.2">
      <c r="A198" s="2" t="s">
        <v>1374</v>
      </c>
      <c r="B198" s="35" t="s">
        <v>213</v>
      </c>
      <c r="C198" s="36">
        <v>209.12578202</v>
      </c>
      <c r="D198" s="44" t="str">
        <f t="shared" si="25"/>
        <v>N/A</v>
      </c>
      <c r="E198" s="36">
        <v>218.58405415999999</v>
      </c>
      <c r="F198" s="44" t="str">
        <f t="shared" si="26"/>
        <v>N/A</v>
      </c>
      <c r="G198" s="36">
        <v>233.79579831999999</v>
      </c>
      <c r="H198" s="44" t="str">
        <f t="shared" si="27"/>
        <v>N/A</v>
      </c>
      <c r="I198" s="12">
        <v>4.5229999999999997</v>
      </c>
      <c r="J198" s="12">
        <v>6.9589999999999996</v>
      </c>
      <c r="K198" s="45" t="s">
        <v>739</v>
      </c>
      <c r="L198" s="9" t="str">
        <f t="shared" si="28"/>
        <v>Yes</v>
      </c>
    </row>
    <row r="199" spans="1:12" x14ac:dyDescent="0.2">
      <c r="A199" s="2" t="s">
        <v>1375</v>
      </c>
      <c r="B199" s="35" t="s">
        <v>213</v>
      </c>
      <c r="C199" s="36">
        <v>215.35960786999999</v>
      </c>
      <c r="D199" s="44" t="str">
        <f t="shared" si="25"/>
        <v>N/A</v>
      </c>
      <c r="E199" s="36">
        <v>221.29014219999999</v>
      </c>
      <c r="F199" s="44" t="str">
        <f t="shared" si="26"/>
        <v>N/A</v>
      </c>
      <c r="G199" s="36">
        <v>264.25177064000002</v>
      </c>
      <c r="H199" s="44" t="str">
        <f t="shared" si="27"/>
        <v>N/A</v>
      </c>
      <c r="I199" s="12">
        <v>2.754</v>
      </c>
      <c r="J199" s="12">
        <v>19.41</v>
      </c>
      <c r="K199" s="45" t="s">
        <v>739</v>
      </c>
      <c r="L199" s="9" t="str">
        <f t="shared" si="28"/>
        <v>Yes</v>
      </c>
    </row>
    <row r="200" spans="1:12" x14ac:dyDescent="0.2">
      <c r="A200" s="2" t="s">
        <v>1376</v>
      </c>
      <c r="B200" s="35" t="s">
        <v>213</v>
      </c>
      <c r="C200" s="36">
        <v>143.89864865000001</v>
      </c>
      <c r="D200" s="44" t="str">
        <f t="shared" si="25"/>
        <v>N/A</v>
      </c>
      <c r="E200" s="36">
        <v>172.82417581999999</v>
      </c>
      <c r="F200" s="44" t="str">
        <f t="shared" si="26"/>
        <v>N/A</v>
      </c>
      <c r="G200" s="36">
        <v>194.75789474000001</v>
      </c>
      <c r="H200" s="44" t="str">
        <f t="shared" si="27"/>
        <v>N/A</v>
      </c>
      <c r="I200" s="12">
        <v>20.100000000000001</v>
      </c>
      <c r="J200" s="12">
        <v>12.69</v>
      </c>
      <c r="K200" s="45" t="s">
        <v>739</v>
      </c>
      <c r="L200" s="9" t="str">
        <f t="shared" si="28"/>
        <v>Yes</v>
      </c>
    </row>
    <row r="201" spans="1:12" x14ac:dyDescent="0.2">
      <c r="A201" s="2" t="s">
        <v>1377</v>
      </c>
      <c r="B201" s="35" t="s">
        <v>213</v>
      </c>
      <c r="C201" s="36">
        <v>81.114130435000007</v>
      </c>
      <c r="D201" s="44" t="str">
        <f t="shared" si="25"/>
        <v>N/A</v>
      </c>
      <c r="E201" s="36">
        <v>76.899371068999997</v>
      </c>
      <c r="F201" s="44" t="str">
        <f t="shared" si="26"/>
        <v>N/A</v>
      </c>
      <c r="G201" s="36">
        <v>95.958115183000004</v>
      </c>
      <c r="H201" s="44" t="str">
        <f t="shared" si="27"/>
        <v>N/A</v>
      </c>
      <c r="I201" s="12">
        <v>-5.2</v>
      </c>
      <c r="J201" s="12">
        <v>24.78</v>
      </c>
      <c r="K201" s="45" t="s">
        <v>739</v>
      </c>
      <c r="L201" s="9" t="str">
        <f t="shared" si="28"/>
        <v>Yes</v>
      </c>
    </row>
    <row r="202" spans="1:12" x14ac:dyDescent="0.2">
      <c r="A202" s="2" t="s">
        <v>28</v>
      </c>
      <c r="B202" s="35" t="s">
        <v>213</v>
      </c>
      <c r="C202" s="8">
        <v>2.6936325661999998</v>
      </c>
      <c r="D202" s="44" t="str">
        <f t="shared" si="25"/>
        <v>N/A</v>
      </c>
      <c r="E202" s="8">
        <v>2.8300777091999998</v>
      </c>
      <c r="F202" s="44" t="str">
        <f t="shared" si="26"/>
        <v>N/A</v>
      </c>
      <c r="G202" s="8">
        <v>3.3206598375</v>
      </c>
      <c r="H202" s="44" t="str">
        <f t="shared" si="27"/>
        <v>N/A</v>
      </c>
      <c r="I202" s="12">
        <v>5.0650000000000004</v>
      </c>
      <c r="J202" s="12">
        <v>17.329999999999998</v>
      </c>
      <c r="K202" s="45" t="s">
        <v>739</v>
      </c>
      <c r="L202" s="9" t="str">
        <f t="shared" si="28"/>
        <v>Yes</v>
      </c>
    </row>
    <row r="203" spans="1:12" x14ac:dyDescent="0.2">
      <c r="A203" s="2" t="s">
        <v>123</v>
      </c>
      <c r="B203" s="35" t="s">
        <v>213</v>
      </c>
      <c r="C203" s="36">
        <v>19</v>
      </c>
      <c r="D203" s="44" t="str">
        <f t="shared" ref="D203:D213" si="29">IF($B203="N/A","N/A",IF(C203&gt;10,"No",IF(C203&lt;-10,"No","Yes")))</f>
        <v>N/A</v>
      </c>
      <c r="E203" s="36">
        <v>18</v>
      </c>
      <c r="F203" s="44" t="str">
        <f t="shared" ref="F203:F213" si="30">IF($B203="N/A","N/A",IF(E203&gt;10,"No",IF(E203&lt;-10,"No","Yes")))</f>
        <v>N/A</v>
      </c>
      <c r="G203" s="36">
        <v>14</v>
      </c>
      <c r="H203" s="44" t="str">
        <f t="shared" ref="H203:H213" si="31">IF($B203="N/A","N/A",IF(G203&gt;10,"No",IF(G203&lt;-10,"No","Yes")))</f>
        <v>N/A</v>
      </c>
      <c r="I203" s="12">
        <v>-5.26</v>
      </c>
      <c r="J203" s="12">
        <v>-22.2</v>
      </c>
      <c r="K203" s="14" t="s">
        <v>213</v>
      </c>
      <c r="L203" s="9" t="str">
        <f t="shared" ref="L203:L213" si="32">IF(J203="Div by 0", "N/A", IF(K203="N/A","N/A", IF(J203&gt;VALUE(MID(K203,1,2)), "No", IF(J203&lt;-1*VALUE(MID(K203,1,2)), "No", "Yes"))))</f>
        <v>N/A</v>
      </c>
    </row>
    <row r="204" spans="1:12" x14ac:dyDescent="0.2">
      <c r="A204" s="2" t="s">
        <v>124</v>
      </c>
      <c r="B204" s="35" t="s">
        <v>213</v>
      </c>
      <c r="C204" s="36">
        <v>137</v>
      </c>
      <c r="D204" s="44" t="str">
        <f t="shared" si="29"/>
        <v>N/A</v>
      </c>
      <c r="E204" s="36">
        <v>123</v>
      </c>
      <c r="F204" s="44" t="str">
        <f t="shared" si="30"/>
        <v>N/A</v>
      </c>
      <c r="G204" s="36">
        <v>88</v>
      </c>
      <c r="H204" s="44" t="str">
        <f t="shared" si="31"/>
        <v>N/A</v>
      </c>
      <c r="I204" s="12">
        <v>-10.199999999999999</v>
      </c>
      <c r="J204" s="12">
        <v>-28.5</v>
      </c>
      <c r="K204" s="14" t="s">
        <v>213</v>
      </c>
      <c r="L204" s="9" t="str">
        <f t="shared" si="32"/>
        <v>N/A</v>
      </c>
    </row>
    <row r="205" spans="1:12" ht="25.5" x14ac:dyDescent="0.2">
      <c r="A205" s="2" t="s">
        <v>1625</v>
      </c>
      <c r="B205" s="35" t="s">
        <v>213</v>
      </c>
      <c r="C205" s="36">
        <v>40</v>
      </c>
      <c r="D205" s="44" t="str">
        <f t="shared" si="29"/>
        <v>N/A</v>
      </c>
      <c r="E205" s="36">
        <v>34</v>
      </c>
      <c r="F205" s="44" t="str">
        <f t="shared" si="30"/>
        <v>N/A</v>
      </c>
      <c r="G205" s="36">
        <v>36</v>
      </c>
      <c r="H205" s="44" t="str">
        <f t="shared" si="31"/>
        <v>N/A</v>
      </c>
      <c r="I205" s="12">
        <v>-15</v>
      </c>
      <c r="J205" s="12">
        <v>5.8819999999999997</v>
      </c>
      <c r="K205" s="14" t="s">
        <v>213</v>
      </c>
      <c r="L205" s="9" t="str">
        <f t="shared" si="32"/>
        <v>N/A</v>
      </c>
    </row>
    <row r="206" spans="1:12" ht="25.5" x14ac:dyDescent="0.2">
      <c r="A206" s="2" t="s">
        <v>1378</v>
      </c>
      <c r="B206" s="35" t="s">
        <v>213</v>
      </c>
      <c r="C206" s="36">
        <v>818</v>
      </c>
      <c r="D206" s="44" t="str">
        <f t="shared" si="29"/>
        <v>N/A</v>
      </c>
      <c r="E206" s="36">
        <v>784</v>
      </c>
      <c r="F206" s="44" t="str">
        <f t="shared" si="30"/>
        <v>N/A</v>
      </c>
      <c r="G206" s="36">
        <v>762</v>
      </c>
      <c r="H206" s="44" t="str">
        <f t="shared" si="31"/>
        <v>N/A</v>
      </c>
      <c r="I206" s="12">
        <v>-4.16</v>
      </c>
      <c r="J206" s="12">
        <v>-2.81</v>
      </c>
      <c r="K206" s="14" t="s">
        <v>213</v>
      </c>
      <c r="L206" s="9" t="str">
        <f t="shared" si="32"/>
        <v>N/A</v>
      </c>
    </row>
    <row r="207" spans="1:12" x14ac:dyDescent="0.2">
      <c r="A207" s="2" t="s">
        <v>1626</v>
      </c>
      <c r="B207" s="35" t="s">
        <v>213</v>
      </c>
      <c r="C207" s="36">
        <v>179</v>
      </c>
      <c r="D207" s="44" t="str">
        <f t="shared" si="29"/>
        <v>N/A</v>
      </c>
      <c r="E207" s="36">
        <v>169</v>
      </c>
      <c r="F207" s="44" t="str">
        <f t="shared" si="30"/>
        <v>N/A</v>
      </c>
      <c r="G207" s="36">
        <v>94</v>
      </c>
      <c r="H207" s="44" t="str">
        <f t="shared" si="31"/>
        <v>N/A</v>
      </c>
      <c r="I207" s="12">
        <v>-5.59</v>
      </c>
      <c r="J207" s="12">
        <v>-44.4</v>
      </c>
      <c r="K207" s="14" t="s">
        <v>213</v>
      </c>
      <c r="L207" s="9" t="str">
        <f t="shared" si="32"/>
        <v>N/A</v>
      </c>
    </row>
    <row r="208" spans="1:12" x14ac:dyDescent="0.2">
      <c r="A208" s="2" t="s">
        <v>1627</v>
      </c>
      <c r="B208" s="35" t="s">
        <v>213</v>
      </c>
      <c r="C208" s="36">
        <v>313</v>
      </c>
      <c r="D208" s="44" t="str">
        <f t="shared" si="29"/>
        <v>N/A</v>
      </c>
      <c r="E208" s="36">
        <v>247</v>
      </c>
      <c r="F208" s="44" t="str">
        <f t="shared" si="30"/>
        <v>N/A</v>
      </c>
      <c r="G208" s="36">
        <v>200</v>
      </c>
      <c r="H208" s="44" t="str">
        <f t="shared" si="31"/>
        <v>N/A</v>
      </c>
      <c r="I208" s="12">
        <v>-21.1</v>
      </c>
      <c r="J208" s="12">
        <v>-19</v>
      </c>
      <c r="K208" s="14" t="s">
        <v>213</v>
      </c>
      <c r="L208" s="9" t="str">
        <f t="shared" si="32"/>
        <v>N/A</v>
      </c>
    </row>
    <row r="209" spans="1:12" x14ac:dyDescent="0.2">
      <c r="A209" s="2" t="s">
        <v>125</v>
      </c>
      <c r="B209" s="35" t="s">
        <v>213</v>
      </c>
      <c r="C209" s="47">
        <v>16432672</v>
      </c>
      <c r="D209" s="44" t="str">
        <f t="shared" si="29"/>
        <v>N/A</v>
      </c>
      <c r="E209" s="47">
        <v>18769040</v>
      </c>
      <c r="F209" s="44" t="str">
        <f t="shared" si="30"/>
        <v>N/A</v>
      </c>
      <c r="G209" s="47">
        <v>32865800</v>
      </c>
      <c r="H209" s="44" t="str">
        <f t="shared" si="31"/>
        <v>N/A</v>
      </c>
      <c r="I209" s="12">
        <v>14.22</v>
      </c>
      <c r="J209" s="12">
        <v>75.11</v>
      </c>
      <c r="K209" s="14" t="s">
        <v>213</v>
      </c>
      <c r="L209" s="9" t="str">
        <f t="shared" si="32"/>
        <v>N/A</v>
      </c>
    </row>
    <row r="210" spans="1:12" x14ac:dyDescent="0.2">
      <c r="A210" s="46" t="s">
        <v>1622</v>
      </c>
      <c r="B210" s="35" t="s">
        <v>213</v>
      </c>
      <c r="C210" s="47">
        <v>929530</v>
      </c>
      <c r="D210" s="44" t="str">
        <f t="shared" si="29"/>
        <v>N/A</v>
      </c>
      <c r="E210" s="47">
        <v>1001345</v>
      </c>
      <c r="F210" s="44" t="str">
        <f t="shared" si="30"/>
        <v>N/A</v>
      </c>
      <c r="G210" s="47">
        <v>1223500</v>
      </c>
      <c r="H210" s="44" t="str">
        <f t="shared" si="31"/>
        <v>N/A</v>
      </c>
      <c r="I210" s="12">
        <v>7.726</v>
      </c>
      <c r="J210" s="12">
        <v>22.19</v>
      </c>
      <c r="K210" s="14" t="s">
        <v>213</v>
      </c>
      <c r="L210" s="9" t="str">
        <f t="shared" si="32"/>
        <v>N/A</v>
      </c>
    </row>
    <row r="211" spans="1:12" x14ac:dyDescent="0.2">
      <c r="A211" s="46" t="s">
        <v>1379</v>
      </c>
      <c r="B211" s="35" t="s">
        <v>213</v>
      </c>
      <c r="C211" s="47">
        <v>331781</v>
      </c>
      <c r="D211" s="44" t="str">
        <f t="shared" si="29"/>
        <v>N/A</v>
      </c>
      <c r="E211" s="47">
        <v>349703</v>
      </c>
      <c r="F211" s="44" t="str">
        <f t="shared" si="30"/>
        <v>N/A</v>
      </c>
      <c r="G211" s="47">
        <v>336161</v>
      </c>
      <c r="H211" s="44" t="str">
        <f t="shared" si="31"/>
        <v>N/A</v>
      </c>
      <c r="I211" s="12">
        <v>5.4020000000000001</v>
      </c>
      <c r="J211" s="12">
        <v>-3.87</v>
      </c>
      <c r="K211" s="14" t="s">
        <v>213</v>
      </c>
      <c r="L211" s="9" t="str">
        <f t="shared" si="32"/>
        <v>N/A</v>
      </c>
    </row>
    <row r="212" spans="1:12" x14ac:dyDescent="0.2">
      <c r="A212" s="46" t="s">
        <v>1616</v>
      </c>
      <c r="B212" s="35" t="s">
        <v>213</v>
      </c>
      <c r="C212" s="47">
        <v>16418597</v>
      </c>
      <c r="D212" s="44" t="str">
        <f t="shared" si="29"/>
        <v>N/A</v>
      </c>
      <c r="E212" s="47">
        <v>18468001</v>
      </c>
      <c r="F212" s="44" t="str">
        <f t="shared" si="30"/>
        <v>N/A</v>
      </c>
      <c r="G212" s="47">
        <v>24213472</v>
      </c>
      <c r="H212" s="44" t="str">
        <f t="shared" si="31"/>
        <v>N/A</v>
      </c>
      <c r="I212" s="12">
        <v>12.48</v>
      </c>
      <c r="J212" s="12">
        <v>31.11</v>
      </c>
      <c r="K212" s="14" t="s">
        <v>213</v>
      </c>
      <c r="L212" s="9" t="str">
        <f t="shared" si="32"/>
        <v>N/A</v>
      </c>
    </row>
    <row r="213" spans="1:12" x14ac:dyDescent="0.2">
      <c r="A213" s="46" t="s">
        <v>1617</v>
      </c>
      <c r="B213" s="35" t="s">
        <v>213</v>
      </c>
      <c r="C213" s="47">
        <v>5709648</v>
      </c>
      <c r="D213" s="44" t="str">
        <f t="shared" si="29"/>
        <v>N/A</v>
      </c>
      <c r="E213" s="47">
        <v>8048353</v>
      </c>
      <c r="F213" s="44" t="str">
        <f t="shared" si="30"/>
        <v>N/A</v>
      </c>
      <c r="G213" s="47">
        <v>8360088</v>
      </c>
      <c r="H213" s="44" t="str">
        <f t="shared" si="31"/>
        <v>N/A</v>
      </c>
      <c r="I213" s="12">
        <v>40.96</v>
      </c>
      <c r="J213" s="12">
        <v>3.8730000000000002</v>
      </c>
      <c r="K213" s="14" t="s">
        <v>213</v>
      </c>
      <c r="L213" s="9" t="str">
        <f t="shared" si="32"/>
        <v>N/A</v>
      </c>
    </row>
    <row r="214" spans="1:12" ht="25.5" x14ac:dyDescent="0.2">
      <c r="A214" s="2" t="s">
        <v>1380</v>
      </c>
      <c r="B214" s="35" t="s">
        <v>213</v>
      </c>
      <c r="C214" s="47">
        <v>14327090</v>
      </c>
      <c r="D214" s="44" t="str">
        <f t="shared" ref="D214:D228" si="33">IF($B214="N/A","N/A",IF(C214&gt;10,"No",IF(C214&lt;-10,"No","Yes")))</f>
        <v>N/A</v>
      </c>
      <c r="E214" s="47">
        <v>11119869</v>
      </c>
      <c r="F214" s="44" t="str">
        <f t="shared" ref="F214:F228" si="34">IF($B214="N/A","N/A",IF(E214&gt;10,"No",IF(E214&lt;-10,"No","Yes")))</f>
        <v>N/A</v>
      </c>
      <c r="G214" s="47">
        <v>10947625</v>
      </c>
      <c r="H214" s="44" t="str">
        <f t="shared" ref="H214:H228" si="35">IF($B214="N/A","N/A",IF(G214&gt;10,"No",IF(G214&lt;-10,"No","Yes")))</f>
        <v>N/A</v>
      </c>
      <c r="I214" s="12">
        <v>-22.4</v>
      </c>
      <c r="J214" s="12">
        <v>-1.55</v>
      </c>
      <c r="K214" s="45" t="s">
        <v>739</v>
      </c>
      <c r="L214" s="9" t="str">
        <f t="shared" ref="L214:L228" si="36">IF(J214="Div by 0", "N/A", IF(K214="N/A","N/A", IF(J214&gt;VALUE(MID(K214,1,2)), "No", IF(J214&lt;-1*VALUE(MID(K214,1,2)), "No", "Yes"))))</f>
        <v>Yes</v>
      </c>
    </row>
    <row r="215" spans="1:12" x14ac:dyDescent="0.2">
      <c r="A215" s="59" t="s">
        <v>649</v>
      </c>
      <c r="B215" s="35" t="s">
        <v>213</v>
      </c>
      <c r="C215" s="36">
        <v>71220</v>
      </c>
      <c r="D215" s="44" t="str">
        <f t="shared" si="33"/>
        <v>N/A</v>
      </c>
      <c r="E215" s="36">
        <v>58129</v>
      </c>
      <c r="F215" s="44" t="str">
        <f t="shared" si="34"/>
        <v>N/A</v>
      </c>
      <c r="G215" s="36">
        <v>53186</v>
      </c>
      <c r="H215" s="44" t="str">
        <f t="shared" si="35"/>
        <v>N/A</v>
      </c>
      <c r="I215" s="12">
        <v>-18.399999999999999</v>
      </c>
      <c r="J215" s="12">
        <v>-8.5</v>
      </c>
      <c r="K215" s="45" t="s">
        <v>739</v>
      </c>
      <c r="L215" s="9" t="str">
        <f t="shared" si="36"/>
        <v>Yes</v>
      </c>
    </row>
    <row r="216" spans="1:12" ht="25.5" x14ac:dyDescent="0.2">
      <c r="A216" s="4" t="s">
        <v>1381</v>
      </c>
      <c r="B216" s="35" t="s">
        <v>213</v>
      </c>
      <c r="C216" s="47">
        <v>201.16666667000001</v>
      </c>
      <c r="D216" s="44" t="str">
        <f t="shared" si="33"/>
        <v>N/A</v>
      </c>
      <c r="E216" s="47">
        <v>191.29640971000001</v>
      </c>
      <c r="F216" s="44" t="str">
        <f t="shared" si="34"/>
        <v>N/A</v>
      </c>
      <c r="G216" s="47">
        <v>205.83659234000001</v>
      </c>
      <c r="H216" s="44" t="str">
        <f t="shared" si="35"/>
        <v>N/A</v>
      </c>
      <c r="I216" s="12">
        <v>-4.91</v>
      </c>
      <c r="J216" s="12">
        <v>7.601</v>
      </c>
      <c r="K216" s="45" t="s">
        <v>739</v>
      </c>
      <c r="L216" s="9" t="str">
        <f t="shared" si="36"/>
        <v>Yes</v>
      </c>
    </row>
    <row r="217" spans="1:12" ht="25.5" x14ac:dyDescent="0.2">
      <c r="A217" s="2" t="s">
        <v>1382</v>
      </c>
      <c r="B217" s="35" t="s">
        <v>213</v>
      </c>
      <c r="C217" s="47">
        <v>137554877</v>
      </c>
      <c r="D217" s="44" t="str">
        <f t="shared" si="33"/>
        <v>N/A</v>
      </c>
      <c r="E217" s="47">
        <v>97427419</v>
      </c>
      <c r="F217" s="44" t="str">
        <f t="shared" si="34"/>
        <v>N/A</v>
      </c>
      <c r="G217" s="47">
        <v>90151515</v>
      </c>
      <c r="H217" s="44" t="str">
        <f t="shared" si="35"/>
        <v>N/A</v>
      </c>
      <c r="I217" s="12">
        <v>-29.2</v>
      </c>
      <c r="J217" s="12">
        <v>-7.47</v>
      </c>
      <c r="K217" s="45" t="s">
        <v>739</v>
      </c>
      <c r="L217" s="9" t="str">
        <f t="shared" si="36"/>
        <v>Yes</v>
      </c>
    </row>
    <row r="218" spans="1:12" x14ac:dyDescent="0.2">
      <c r="A218" s="4" t="s">
        <v>516</v>
      </c>
      <c r="B218" s="35" t="s">
        <v>213</v>
      </c>
      <c r="C218" s="36">
        <v>188825</v>
      </c>
      <c r="D218" s="44" t="str">
        <f t="shared" si="33"/>
        <v>N/A</v>
      </c>
      <c r="E218" s="36">
        <v>149410</v>
      </c>
      <c r="F218" s="44" t="str">
        <f t="shared" si="34"/>
        <v>N/A</v>
      </c>
      <c r="G218" s="36">
        <v>140332</v>
      </c>
      <c r="H218" s="44" t="str">
        <f t="shared" si="35"/>
        <v>N/A</v>
      </c>
      <c r="I218" s="12">
        <v>-20.9</v>
      </c>
      <c r="J218" s="12">
        <v>-6.08</v>
      </c>
      <c r="K218" s="45" t="s">
        <v>739</v>
      </c>
      <c r="L218" s="9" t="str">
        <f t="shared" si="36"/>
        <v>Yes</v>
      </c>
    </row>
    <row r="219" spans="1:12" ht="25.5" x14ac:dyDescent="0.2">
      <c r="A219" s="2" t="s">
        <v>1383</v>
      </c>
      <c r="B219" s="35" t="s">
        <v>213</v>
      </c>
      <c r="C219" s="47">
        <v>728.47809876999997</v>
      </c>
      <c r="D219" s="44" t="str">
        <f t="shared" si="33"/>
        <v>N/A</v>
      </c>
      <c r="E219" s="47">
        <v>652.08097852000003</v>
      </c>
      <c r="F219" s="44" t="str">
        <f t="shared" si="34"/>
        <v>N/A</v>
      </c>
      <c r="G219" s="47">
        <v>642.41594931999998</v>
      </c>
      <c r="H219" s="44" t="str">
        <f t="shared" si="35"/>
        <v>N/A</v>
      </c>
      <c r="I219" s="12">
        <v>-10.5</v>
      </c>
      <c r="J219" s="12">
        <v>-1.48</v>
      </c>
      <c r="K219" s="45" t="s">
        <v>739</v>
      </c>
      <c r="L219" s="9" t="str">
        <f t="shared" si="36"/>
        <v>Yes</v>
      </c>
    </row>
    <row r="220" spans="1:12" ht="25.5" x14ac:dyDescent="0.2">
      <c r="A220" s="2" t="s">
        <v>1384</v>
      </c>
      <c r="B220" s="35" t="s">
        <v>213</v>
      </c>
      <c r="C220" s="47">
        <v>365924654</v>
      </c>
      <c r="D220" s="44" t="str">
        <f t="shared" si="33"/>
        <v>N/A</v>
      </c>
      <c r="E220" s="47">
        <v>259953853</v>
      </c>
      <c r="F220" s="44" t="str">
        <f t="shared" si="34"/>
        <v>N/A</v>
      </c>
      <c r="G220" s="47">
        <v>211098956</v>
      </c>
      <c r="H220" s="44" t="str">
        <f t="shared" si="35"/>
        <v>N/A</v>
      </c>
      <c r="I220" s="12">
        <v>-29</v>
      </c>
      <c r="J220" s="12">
        <v>-18.8</v>
      </c>
      <c r="K220" s="45" t="s">
        <v>739</v>
      </c>
      <c r="L220" s="9" t="str">
        <f t="shared" si="36"/>
        <v>Yes</v>
      </c>
    </row>
    <row r="221" spans="1:12" x14ac:dyDescent="0.2">
      <c r="A221" s="4" t="s">
        <v>517</v>
      </c>
      <c r="B221" s="35" t="s">
        <v>213</v>
      </c>
      <c r="C221" s="36">
        <v>435621</v>
      </c>
      <c r="D221" s="44" t="str">
        <f t="shared" si="33"/>
        <v>N/A</v>
      </c>
      <c r="E221" s="36">
        <v>334906</v>
      </c>
      <c r="F221" s="44" t="str">
        <f t="shared" si="34"/>
        <v>N/A</v>
      </c>
      <c r="G221" s="36">
        <v>279957</v>
      </c>
      <c r="H221" s="44" t="str">
        <f t="shared" si="35"/>
        <v>N/A</v>
      </c>
      <c r="I221" s="12">
        <v>-23.1</v>
      </c>
      <c r="J221" s="12">
        <v>-16.399999999999999</v>
      </c>
      <c r="K221" s="45" t="s">
        <v>739</v>
      </c>
      <c r="L221" s="9" t="str">
        <f t="shared" si="36"/>
        <v>Yes</v>
      </c>
    </row>
    <row r="222" spans="1:12" ht="25.5" x14ac:dyDescent="0.2">
      <c r="A222" s="2" t="s">
        <v>1385</v>
      </c>
      <c r="B222" s="35" t="s">
        <v>213</v>
      </c>
      <c r="C222" s="47">
        <v>840.00691886000004</v>
      </c>
      <c r="D222" s="44" t="str">
        <f t="shared" si="33"/>
        <v>N/A</v>
      </c>
      <c r="E222" s="47">
        <v>776.19944998999995</v>
      </c>
      <c r="F222" s="44" t="str">
        <f t="shared" si="34"/>
        <v>N/A</v>
      </c>
      <c r="G222" s="47">
        <v>754.04064196000002</v>
      </c>
      <c r="H222" s="44" t="str">
        <f t="shared" si="35"/>
        <v>N/A</v>
      </c>
      <c r="I222" s="12">
        <v>-7.6</v>
      </c>
      <c r="J222" s="12">
        <v>-2.85</v>
      </c>
      <c r="K222" s="45" t="s">
        <v>739</v>
      </c>
      <c r="L222" s="9" t="str">
        <f t="shared" si="36"/>
        <v>Yes</v>
      </c>
    </row>
    <row r="223" spans="1:12" ht="25.5" x14ac:dyDescent="0.2">
      <c r="A223" s="2" t="s">
        <v>1386</v>
      </c>
      <c r="B223" s="35" t="s">
        <v>213</v>
      </c>
      <c r="C223" s="47">
        <v>36122805</v>
      </c>
      <c r="D223" s="44" t="str">
        <f t="shared" si="33"/>
        <v>N/A</v>
      </c>
      <c r="E223" s="47">
        <v>37970276</v>
      </c>
      <c r="F223" s="44" t="str">
        <f t="shared" si="34"/>
        <v>N/A</v>
      </c>
      <c r="G223" s="47">
        <v>43899858</v>
      </c>
      <c r="H223" s="44" t="str">
        <f t="shared" si="35"/>
        <v>N/A</v>
      </c>
      <c r="I223" s="12">
        <v>5.1139999999999999</v>
      </c>
      <c r="J223" s="12">
        <v>15.62</v>
      </c>
      <c r="K223" s="45" t="s">
        <v>739</v>
      </c>
      <c r="L223" s="9" t="str">
        <f t="shared" si="36"/>
        <v>Yes</v>
      </c>
    </row>
    <row r="224" spans="1:12" x14ac:dyDescent="0.2">
      <c r="A224" s="2" t="s">
        <v>518</v>
      </c>
      <c r="B224" s="35" t="s">
        <v>213</v>
      </c>
      <c r="C224" s="36">
        <v>30572</v>
      </c>
      <c r="D224" s="44" t="str">
        <f t="shared" si="33"/>
        <v>N/A</v>
      </c>
      <c r="E224" s="36">
        <v>31467</v>
      </c>
      <c r="F224" s="44" t="str">
        <f t="shared" si="34"/>
        <v>N/A</v>
      </c>
      <c r="G224" s="36">
        <v>33122</v>
      </c>
      <c r="H224" s="44" t="str">
        <f t="shared" si="35"/>
        <v>N/A</v>
      </c>
      <c r="I224" s="12">
        <v>2.9279999999999999</v>
      </c>
      <c r="J224" s="12">
        <v>5.2590000000000003</v>
      </c>
      <c r="K224" s="45" t="s">
        <v>739</v>
      </c>
      <c r="L224" s="9" t="str">
        <f t="shared" si="36"/>
        <v>Yes</v>
      </c>
    </row>
    <row r="225" spans="1:12" ht="25.5" x14ac:dyDescent="0.2">
      <c r="A225" s="2" t="s">
        <v>1387</v>
      </c>
      <c r="B225" s="35" t="s">
        <v>213</v>
      </c>
      <c r="C225" s="47">
        <v>1181.5649940999999</v>
      </c>
      <c r="D225" s="44" t="str">
        <f t="shared" si="33"/>
        <v>N/A</v>
      </c>
      <c r="E225" s="47">
        <v>1206.6697174999999</v>
      </c>
      <c r="F225" s="44" t="str">
        <f t="shared" si="34"/>
        <v>N/A</v>
      </c>
      <c r="G225" s="47">
        <v>1325.3987681999999</v>
      </c>
      <c r="H225" s="44" t="str">
        <f t="shared" si="35"/>
        <v>N/A</v>
      </c>
      <c r="I225" s="12">
        <v>2.125</v>
      </c>
      <c r="J225" s="12">
        <v>9.8390000000000004</v>
      </c>
      <c r="K225" s="45" t="s">
        <v>739</v>
      </c>
      <c r="L225" s="9" t="str">
        <f t="shared" si="36"/>
        <v>Yes</v>
      </c>
    </row>
    <row r="226" spans="1:12" ht="25.5" x14ac:dyDescent="0.2">
      <c r="A226" s="2" t="s">
        <v>1388</v>
      </c>
      <c r="B226" s="35" t="s">
        <v>213</v>
      </c>
      <c r="C226" s="47">
        <v>748920639</v>
      </c>
      <c r="D226" s="44" t="str">
        <f t="shared" si="33"/>
        <v>N/A</v>
      </c>
      <c r="E226" s="47">
        <v>429586772</v>
      </c>
      <c r="F226" s="44" t="str">
        <f t="shared" si="34"/>
        <v>N/A</v>
      </c>
      <c r="G226" s="47">
        <v>241564462</v>
      </c>
      <c r="H226" s="44" t="str">
        <f t="shared" si="35"/>
        <v>N/A</v>
      </c>
      <c r="I226" s="12">
        <v>-42.6</v>
      </c>
      <c r="J226" s="12">
        <v>-43.8</v>
      </c>
      <c r="K226" s="45" t="s">
        <v>739</v>
      </c>
      <c r="L226" s="9" t="str">
        <f t="shared" si="36"/>
        <v>No</v>
      </c>
    </row>
    <row r="227" spans="1:12" ht="25.5" x14ac:dyDescent="0.2">
      <c r="A227" s="2" t="s">
        <v>519</v>
      </c>
      <c r="B227" s="35" t="s">
        <v>213</v>
      </c>
      <c r="C227" s="36">
        <v>39490</v>
      </c>
      <c r="D227" s="44" t="str">
        <f t="shared" si="33"/>
        <v>N/A</v>
      </c>
      <c r="E227" s="36">
        <v>26559</v>
      </c>
      <c r="F227" s="44" t="str">
        <f t="shared" si="34"/>
        <v>N/A</v>
      </c>
      <c r="G227" s="36">
        <v>16507</v>
      </c>
      <c r="H227" s="44" t="str">
        <f t="shared" si="35"/>
        <v>N/A</v>
      </c>
      <c r="I227" s="12">
        <v>-32.700000000000003</v>
      </c>
      <c r="J227" s="12">
        <v>-37.799999999999997</v>
      </c>
      <c r="K227" s="45" t="s">
        <v>739</v>
      </c>
      <c r="L227" s="9" t="str">
        <f t="shared" si="36"/>
        <v>No</v>
      </c>
    </row>
    <row r="228" spans="1:12" ht="25.5" x14ac:dyDescent="0.2">
      <c r="A228" s="2" t="s">
        <v>1389</v>
      </c>
      <c r="B228" s="35" t="s">
        <v>213</v>
      </c>
      <c r="C228" s="47">
        <v>18964.817396999999</v>
      </c>
      <c r="D228" s="44" t="str">
        <f t="shared" si="33"/>
        <v>N/A</v>
      </c>
      <c r="E228" s="47">
        <v>16174.809744</v>
      </c>
      <c r="F228" s="44" t="str">
        <f t="shared" si="34"/>
        <v>N/A</v>
      </c>
      <c r="G228" s="47">
        <v>14634.062034</v>
      </c>
      <c r="H228" s="44" t="str">
        <f t="shared" si="35"/>
        <v>N/A</v>
      </c>
      <c r="I228" s="12">
        <v>-14.7</v>
      </c>
      <c r="J228" s="12">
        <v>-9.5299999999999994</v>
      </c>
      <c r="K228" s="45" t="s">
        <v>739</v>
      </c>
      <c r="L228" s="9" t="str">
        <f t="shared" si="36"/>
        <v>Yes</v>
      </c>
    </row>
    <row r="229" spans="1:12" x14ac:dyDescent="0.2">
      <c r="A229" s="2" t="s">
        <v>1390</v>
      </c>
      <c r="B229" s="35" t="s">
        <v>213</v>
      </c>
      <c r="C229" s="52">
        <v>2035126230</v>
      </c>
      <c r="D229" s="44" t="str">
        <f t="shared" ref="D229:D252" si="37">IF($B229="N/A","N/A",IF(C229&gt;10,"No",IF(C229&lt;-10,"No","Yes")))</f>
        <v>N/A</v>
      </c>
      <c r="E229" s="52">
        <v>1231827930</v>
      </c>
      <c r="F229" s="44" t="str">
        <f t="shared" ref="F229:F252" si="38">IF($B229="N/A","N/A",IF(E229&gt;10,"No",IF(E229&lt;-10,"No","Yes")))</f>
        <v>N/A</v>
      </c>
      <c r="G229" s="52">
        <v>680672045</v>
      </c>
      <c r="H229" s="44" t="str">
        <f t="shared" ref="H229:H252" si="39">IF($B229="N/A","N/A",IF(G229&gt;10,"No",IF(G229&lt;-10,"No","Yes")))</f>
        <v>N/A</v>
      </c>
      <c r="I229" s="12">
        <v>-39.5</v>
      </c>
      <c r="J229" s="12">
        <v>-44.7</v>
      </c>
      <c r="K229" s="45" t="s">
        <v>739</v>
      </c>
      <c r="L229" s="9" t="str">
        <f t="shared" ref="L229:L252" si="40">IF(J229="Div by 0", "N/A", IF(K229="N/A","N/A", IF(J229&gt;VALUE(MID(K229,1,2)), "No", IF(J229&lt;-1*VALUE(MID(K229,1,2)), "No", "Yes"))))</f>
        <v>No</v>
      </c>
    </row>
    <row r="230" spans="1:12" x14ac:dyDescent="0.2">
      <c r="A230" s="4" t="s">
        <v>1391</v>
      </c>
      <c r="B230" s="35" t="s">
        <v>213</v>
      </c>
      <c r="C230" s="50">
        <v>145261</v>
      </c>
      <c r="D230" s="44" t="str">
        <f t="shared" si="37"/>
        <v>N/A</v>
      </c>
      <c r="E230" s="50">
        <v>87435</v>
      </c>
      <c r="F230" s="44" t="str">
        <f t="shared" si="38"/>
        <v>N/A</v>
      </c>
      <c r="G230" s="50">
        <v>48857</v>
      </c>
      <c r="H230" s="44" t="str">
        <f t="shared" si="39"/>
        <v>N/A</v>
      </c>
      <c r="I230" s="12">
        <v>-39.799999999999997</v>
      </c>
      <c r="J230" s="12">
        <v>-44.1</v>
      </c>
      <c r="K230" s="45" t="s">
        <v>739</v>
      </c>
      <c r="L230" s="9" t="str">
        <f t="shared" si="40"/>
        <v>No</v>
      </c>
    </row>
    <row r="231" spans="1:12" x14ac:dyDescent="0.2">
      <c r="A231" s="4" t="s">
        <v>1392</v>
      </c>
      <c r="B231" s="35" t="s">
        <v>213</v>
      </c>
      <c r="C231" s="52">
        <v>14010.135066999999</v>
      </c>
      <c r="D231" s="44" t="str">
        <f t="shared" si="37"/>
        <v>N/A</v>
      </c>
      <c r="E231" s="52">
        <v>14088.499228000001</v>
      </c>
      <c r="F231" s="44" t="str">
        <f t="shared" si="38"/>
        <v>N/A</v>
      </c>
      <c r="G231" s="52">
        <v>13931.924698999999</v>
      </c>
      <c r="H231" s="44" t="str">
        <f t="shared" si="39"/>
        <v>N/A</v>
      </c>
      <c r="I231" s="12">
        <v>0.55930000000000002</v>
      </c>
      <c r="J231" s="12">
        <v>-1.1100000000000001</v>
      </c>
      <c r="K231" s="45" t="s">
        <v>739</v>
      </c>
      <c r="L231" s="9" t="str">
        <f t="shared" si="40"/>
        <v>Yes</v>
      </c>
    </row>
    <row r="232" spans="1:12" ht="25.5" x14ac:dyDescent="0.2">
      <c r="A232" s="4" t="s">
        <v>1393</v>
      </c>
      <c r="B232" s="35" t="s">
        <v>213</v>
      </c>
      <c r="C232" s="52">
        <v>8092.0107201999999</v>
      </c>
      <c r="D232" s="44" t="str">
        <f t="shared" si="37"/>
        <v>N/A</v>
      </c>
      <c r="E232" s="52">
        <v>8287.1593407</v>
      </c>
      <c r="F232" s="44" t="str">
        <f t="shared" si="38"/>
        <v>N/A</v>
      </c>
      <c r="G232" s="52">
        <v>8330.1066723000004</v>
      </c>
      <c r="H232" s="44" t="str">
        <f t="shared" si="39"/>
        <v>N/A</v>
      </c>
      <c r="I232" s="12">
        <v>2.4119999999999999</v>
      </c>
      <c r="J232" s="12">
        <v>0.51819999999999999</v>
      </c>
      <c r="K232" s="45" t="s">
        <v>739</v>
      </c>
      <c r="L232" s="9" t="str">
        <f t="shared" si="40"/>
        <v>Yes</v>
      </c>
    </row>
    <row r="233" spans="1:12" ht="25.5" x14ac:dyDescent="0.2">
      <c r="A233" s="4" t="s">
        <v>1394</v>
      </c>
      <c r="B233" s="35" t="s">
        <v>213</v>
      </c>
      <c r="C233" s="52">
        <v>15627.791166000001</v>
      </c>
      <c r="D233" s="44" t="str">
        <f t="shared" si="37"/>
        <v>N/A</v>
      </c>
      <c r="E233" s="52">
        <v>16403.013166000001</v>
      </c>
      <c r="F233" s="44" t="str">
        <f t="shared" si="38"/>
        <v>N/A</v>
      </c>
      <c r="G233" s="52">
        <v>18943.053884000001</v>
      </c>
      <c r="H233" s="44" t="str">
        <f t="shared" si="39"/>
        <v>N/A</v>
      </c>
      <c r="I233" s="12">
        <v>4.9610000000000003</v>
      </c>
      <c r="J233" s="12">
        <v>15.49</v>
      </c>
      <c r="K233" s="45" t="s">
        <v>739</v>
      </c>
      <c r="L233" s="9" t="str">
        <f t="shared" si="40"/>
        <v>Yes</v>
      </c>
    </row>
    <row r="234" spans="1:12" x14ac:dyDescent="0.2">
      <c r="A234" s="4" t="s">
        <v>1395</v>
      </c>
      <c r="B234" s="35" t="s">
        <v>213</v>
      </c>
      <c r="C234" s="52">
        <v>5837.7047875999997</v>
      </c>
      <c r="D234" s="44" t="str">
        <f t="shared" si="37"/>
        <v>N/A</v>
      </c>
      <c r="E234" s="52">
        <v>5908.0938877999997</v>
      </c>
      <c r="F234" s="44" t="str">
        <f t="shared" si="38"/>
        <v>N/A</v>
      </c>
      <c r="G234" s="52">
        <v>5724.1272994999999</v>
      </c>
      <c r="H234" s="44" t="str">
        <f t="shared" si="39"/>
        <v>N/A</v>
      </c>
      <c r="I234" s="12">
        <v>1.206</v>
      </c>
      <c r="J234" s="12">
        <v>-3.11</v>
      </c>
      <c r="K234" s="45" t="s">
        <v>739</v>
      </c>
      <c r="L234" s="9" t="str">
        <f t="shared" si="40"/>
        <v>Yes</v>
      </c>
    </row>
    <row r="235" spans="1:12" ht="25.5" x14ac:dyDescent="0.2">
      <c r="A235" s="4" t="s">
        <v>1396</v>
      </c>
      <c r="B235" s="35" t="s">
        <v>213</v>
      </c>
      <c r="C235" s="52">
        <v>1349.4152439</v>
      </c>
      <c r="D235" s="44" t="str">
        <f t="shared" si="37"/>
        <v>N/A</v>
      </c>
      <c r="E235" s="52">
        <v>1181.2804065</v>
      </c>
      <c r="F235" s="44" t="str">
        <f t="shared" si="38"/>
        <v>N/A</v>
      </c>
      <c r="G235" s="52">
        <v>1144.8239802999999</v>
      </c>
      <c r="H235" s="44" t="str">
        <f t="shared" si="39"/>
        <v>N/A</v>
      </c>
      <c r="I235" s="12">
        <v>-12.5</v>
      </c>
      <c r="J235" s="12">
        <v>-3.09</v>
      </c>
      <c r="K235" s="45" t="s">
        <v>739</v>
      </c>
      <c r="L235" s="9" t="str">
        <f t="shared" si="40"/>
        <v>Yes</v>
      </c>
    </row>
    <row r="236" spans="1:12" x14ac:dyDescent="0.2">
      <c r="A236" s="4" t="s">
        <v>1397</v>
      </c>
      <c r="B236" s="35" t="s">
        <v>213</v>
      </c>
      <c r="C236" s="44">
        <v>7.4929100001000002</v>
      </c>
      <c r="D236" s="44" t="str">
        <f t="shared" si="37"/>
        <v>N/A</v>
      </c>
      <c r="E236" s="44">
        <v>5.0169872371000004</v>
      </c>
      <c r="F236" s="44" t="str">
        <f t="shared" si="38"/>
        <v>N/A</v>
      </c>
      <c r="G236" s="44">
        <v>2.9303767859000001</v>
      </c>
      <c r="H236" s="44" t="str">
        <f t="shared" si="39"/>
        <v>N/A</v>
      </c>
      <c r="I236" s="12">
        <v>-33</v>
      </c>
      <c r="J236" s="12">
        <v>-41.6</v>
      </c>
      <c r="K236" s="45" t="s">
        <v>739</v>
      </c>
      <c r="L236" s="9" t="str">
        <f t="shared" si="40"/>
        <v>No</v>
      </c>
    </row>
    <row r="237" spans="1:12" x14ac:dyDescent="0.2">
      <c r="A237" s="4" t="s">
        <v>1398</v>
      </c>
      <c r="B237" s="35" t="s">
        <v>213</v>
      </c>
      <c r="C237" s="44">
        <v>12.930141171000001</v>
      </c>
      <c r="D237" s="44" t="str">
        <f t="shared" si="37"/>
        <v>N/A</v>
      </c>
      <c r="E237" s="44">
        <v>11.790393012999999</v>
      </c>
      <c r="F237" s="44" t="str">
        <f t="shared" si="38"/>
        <v>N/A</v>
      </c>
      <c r="G237" s="44">
        <v>13.763453438999999</v>
      </c>
      <c r="H237" s="44" t="str">
        <f t="shared" si="39"/>
        <v>N/A</v>
      </c>
      <c r="I237" s="12">
        <v>-8.81</v>
      </c>
      <c r="J237" s="12">
        <v>16.73</v>
      </c>
      <c r="K237" s="45" t="s">
        <v>739</v>
      </c>
      <c r="L237" s="9" t="str">
        <f t="shared" si="40"/>
        <v>Yes</v>
      </c>
    </row>
    <row r="238" spans="1:12" x14ac:dyDescent="0.2">
      <c r="A238" s="59" t="s">
        <v>1399</v>
      </c>
      <c r="B238" s="35" t="s">
        <v>213</v>
      </c>
      <c r="C238" s="44">
        <v>27.218314727999999</v>
      </c>
      <c r="D238" s="44" t="str">
        <f t="shared" si="37"/>
        <v>N/A</v>
      </c>
      <c r="E238" s="44">
        <v>25.285971217</v>
      </c>
      <c r="F238" s="44" t="str">
        <f t="shared" si="38"/>
        <v>N/A</v>
      </c>
      <c r="G238" s="44">
        <v>22.188364513</v>
      </c>
      <c r="H238" s="44" t="str">
        <f t="shared" si="39"/>
        <v>N/A</v>
      </c>
      <c r="I238" s="12">
        <v>-7.1</v>
      </c>
      <c r="J238" s="12">
        <v>-12.3</v>
      </c>
      <c r="K238" s="45" t="s">
        <v>739</v>
      </c>
      <c r="L238" s="9" t="str">
        <f t="shared" si="40"/>
        <v>Yes</v>
      </c>
    </row>
    <row r="239" spans="1:12" x14ac:dyDescent="0.2">
      <c r="A239" s="59" t="s">
        <v>1400</v>
      </c>
      <c r="B239" s="35" t="s">
        <v>213</v>
      </c>
      <c r="C239" s="44">
        <v>0.68171693109999998</v>
      </c>
      <c r="D239" s="44" t="str">
        <f t="shared" si="37"/>
        <v>N/A</v>
      </c>
      <c r="E239" s="44">
        <v>0.63826257450000001</v>
      </c>
      <c r="F239" s="44" t="str">
        <f t="shared" si="38"/>
        <v>N/A</v>
      </c>
      <c r="G239" s="44">
        <v>0.66975044279999996</v>
      </c>
      <c r="H239" s="44" t="str">
        <f t="shared" si="39"/>
        <v>N/A</v>
      </c>
      <c r="I239" s="12">
        <v>-6.37</v>
      </c>
      <c r="J239" s="12">
        <v>4.9329999999999998</v>
      </c>
      <c r="K239" s="45" t="s">
        <v>739</v>
      </c>
      <c r="L239" s="9" t="str">
        <f t="shared" si="40"/>
        <v>Yes</v>
      </c>
    </row>
    <row r="240" spans="1:12" x14ac:dyDescent="0.2">
      <c r="A240" s="59" t="s">
        <v>1401</v>
      </c>
      <c r="B240" s="35" t="s">
        <v>213</v>
      </c>
      <c r="C240" s="44">
        <v>1.7111272834</v>
      </c>
      <c r="D240" s="44" t="str">
        <f t="shared" si="37"/>
        <v>N/A</v>
      </c>
      <c r="E240" s="44">
        <v>1.4640144867</v>
      </c>
      <c r="F240" s="44" t="str">
        <f t="shared" si="38"/>
        <v>N/A</v>
      </c>
      <c r="G240" s="44">
        <v>1.4923269556000001</v>
      </c>
      <c r="H240" s="44" t="str">
        <f t="shared" si="39"/>
        <v>N/A</v>
      </c>
      <c r="I240" s="12">
        <v>-14.4</v>
      </c>
      <c r="J240" s="12">
        <v>1.9339999999999999</v>
      </c>
      <c r="K240" s="45" t="s">
        <v>739</v>
      </c>
      <c r="L240" s="9" t="str">
        <f t="shared" si="40"/>
        <v>Yes</v>
      </c>
    </row>
    <row r="241" spans="1:12" ht="25.5" x14ac:dyDescent="0.2">
      <c r="A241" s="59" t="s">
        <v>1402</v>
      </c>
      <c r="B241" s="35" t="s">
        <v>213</v>
      </c>
      <c r="C241" s="52">
        <v>748920639</v>
      </c>
      <c r="D241" s="44" t="str">
        <f t="shared" si="37"/>
        <v>N/A</v>
      </c>
      <c r="E241" s="52">
        <v>429586772</v>
      </c>
      <c r="F241" s="44" t="str">
        <f t="shared" si="38"/>
        <v>N/A</v>
      </c>
      <c r="G241" s="52">
        <v>241564462</v>
      </c>
      <c r="H241" s="44" t="str">
        <f t="shared" si="39"/>
        <v>N/A</v>
      </c>
      <c r="I241" s="12">
        <v>-42.6</v>
      </c>
      <c r="J241" s="12">
        <v>-43.8</v>
      </c>
      <c r="K241" s="45" t="s">
        <v>739</v>
      </c>
      <c r="L241" s="9" t="str">
        <f t="shared" si="40"/>
        <v>No</v>
      </c>
    </row>
    <row r="242" spans="1:12" x14ac:dyDescent="0.2">
      <c r="A242" s="59" t="s">
        <v>1403</v>
      </c>
      <c r="B242" s="35" t="s">
        <v>213</v>
      </c>
      <c r="C242" s="50">
        <v>39490</v>
      </c>
      <c r="D242" s="44" t="str">
        <f t="shared" si="37"/>
        <v>N/A</v>
      </c>
      <c r="E242" s="50">
        <v>26559</v>
      </c>
      <c r="F242" s="44" t="str">
        <f t="shared" si="38"/>
        <v>N/A</v>
      </c>
      <c r="G242" s="50">
        <v>16507</v>
      </c>
      <c r="H242" s="44" t="str">
        <f t="shared" si="39"/>
        <v>N/A</v>
      </c>
      <c r="I242" s="12">
        <v>-32.700000000000003</v>
      </c>
      <c r="J242" s="12">
        <v>-37.799999999999997</v>
      </c>
      <c r="K242" s="45" t="s">
        <v>739</v>
      </c>
      <c r="L242" s="9" t="str">
        <f t="shared" si="40"/>
        <v>No</v>
      </c>
    </row>
    <row r="243" spans="1:12" ht="25.5" x14ac:dyDescent="0.2">
      <c r="A243" s="59" t="s">
        <v>1404</v>
      </c>
      <c r="B243" s="35" t="s">
        <v>213</v>
      </c>
      <c r="C243" s="52">
        <v>18964.817396999999</v>
      </c>
      <c r="D243" s="44" t="str">
        <f t="shared" si="37"/>
        <v>N/A</v>
      </c>
      <c r="E243" s="52">
        <v>16174.809744</v>
      </c>
      <c r="F243" s="44" t="str">
        <f t="shared" si="38"/>
        <v>N/A</v>
      </c>
      <c r="G243" s="52">
        <v>14634.062034</v>
      </c>
      <c r="H243" s="44" t="str">
        <f t="shared" si="39"/>
        <v>N/A</v>
      </c>
      <c r="I243" s="12">
        <v>-14.7</v>
      </c>
      <c r="J243" s="12">
        <v>-9.5299999999999994</v>
      </c>
      <c r="K243" s="45" t="s">
        <v>739</v>
      </c>
      <c r="L243" s="9" t="str">
        <f t="shared" si="40"/>
        <v>Yes</v>
      </c>
    </row>
    <row r="244" spans="1:12" ht="25.5" x14ac:dyDescent="0.2">
      <c r="A244" s="59" t="s">
        <v>1405</v>
      </c>
      <c r="B244" s="35" t="s">
        <v>213</v>
      </c>
      <c r="C244" s="52">
        <v>6216.9793387999998</v>
      </c>
      <c r="D244" s="44" t="str">
        <f t="shared" si="37"/>
        <v>N/A</v>
      </c>
      <c r="E244" s="52">
        <v>7745.2925169999999</v>
      </c>
      <c r="F244" s="44" t="str">
        <f t="shared" si="38"/>
        <v>N/A</v>
      </c>
      <c r="G244" s="52">
        <v>8418.3402062000005</v>
      </c>
      <c r="H244" s="44" t="str">
        <f t="shared" si="39"/>
        <v>N/A</v>
      </c>
      <c r="I244" s="12">
        <v>24.58</v>
      </c>
      <c r="J244" s="12">
        <v>8.69</v>
      </c>
      <c r="K244" s="45" t="s">
        <v>739</v>
      </c>
      <c r="L244" s="9" t="str">
        <f t="shared" si="40"/>
        <v>Yes</v>
      </c>
    </row>
    <row r="245" spans="1:12" ht="25.5" x14ac:dyDescent="0.2">
      <c r="A245" s="59" t="s">
        <v>1406</v>
      </c>
      <c r="B245" s="35" t="s">
        <v>213</v>
      </c>
      <c r="C245" s="52">
        <v>19335.335853</v>
      </c>
      <c r="D245" s="44" t="str">
        <f t="shared" si="37"/>
        <v>N/A</v>
      </c>
      <c r="E245" s="52">
        <v>16567.909287999999</v>
      </c>
      <c r="F245" s="44" t="str">
        <f t="shared" si="38"/>
        <v>N/A</v>
      </c>
      <c r="G245" s="52">
        <v>15157.100097</v>
      </c>
      <c r="H245" s="44" t="str">
        <f t="shared" si="39"/>
        <v>N/A</v>
      </c>
      <c r="I245" s="12">
        <v>-14.3</v>
      </c>
      <c r="J245" s="12">
        <v>-8.52</v>
      </c>
      <c r="K245" s="45" t="s">
        <v>739</v>
      </c>
      <c r="L245" s="9" t="str">
        <f t="shared" si="40"/>
        <v>Yes</v>
      </c>
    </row>
    <row r="246" spans="1:12" ht="25.5" x14ac:dyDescent="0.2">
      <c r="A246" s="59" t="s">
        <v>1407</v>
      </c>
      <c r="B246" s="35" t="s">
        <v>213</v>
      </c>
      <c r="C246" s="52">
        <v>7406.9597937999997</v>
      </c>
      <c r="D246" s="44" t="str">
        <f t="shared" si="37"/>
        <v>N/A</v>
      </c>
      <c r="E246" s="52">
        <v>7463.6035565000002</v>
      </c>
      <c r="F246" s="44" t="str">
        <f t="shared" si="38"/>
        <v>N/A</v>
      </c>
      <c r="G246" s="52">
        <v>7210.3668699</v>
      </c>
      <c r="H246" s="44" t="str">
        <f t="shared" si="39"/>
        <v>N/A</v>
      </c>
      <c r="I246" s="12">
        <v>0.76470000000000005</v>
      </c>
      <c r="J246" s="12">
        <v>-3.39</v>
      </c>
      <c r="K246" s="45" t="s">
        <v>739</v>
      </c>
      <c r="L246" s="9" t="str">
        <f t="shared" si="40"/>
        <v>Yes</v>
      </c>
    </row>
    <row r="247" spans="1:12" ht="25.5" x14ac:dyDescent="0.2">
      <c r="A247" s="59" t="s">
        <v>1408</v>
      </c>
      <c r="B247" s="35" t="s">
        <v>213</v>
      </c>
      <c r="C247" s="52">
        <v>22319.368420999999</v>
      </c>
      <c r="D247" s="44" t="str">
        <f t="shared" si="37"/>
        <v>N/A</v>
      </c>
      <c r="E247" s="52">
        <v>4005.3428570999999</v>
      </c>
      <c r="F247" s="44" t="str">
        <f t="shared" si="38"/>
        <v>N/A</v>
      </c>
      <c r="G247" s="52">
        <v>9978.2580644999998</v>
      </c>
      <c r="H247" s="44" t="str">
        <f t="shared" si="39"/>
        <v>N/A</v>
      </c>
      <c r="I247" s="12">
        <v>-82.1</v>
      </c>
      <c r="J247" s="12">
        <v>149.1</v>
      </c>
      <c r="K247" s="45" t="s">
        <v>739</v>
      </c>
      <c r="L247" s="9" t="str">
        <f t="shared" si="40"/>
        <v>No</v>
      </c>
    </row>
    <row r="248" spans="1:12" ht="25.5" x14ac:dyDescent="0.2">
      <c r="A248" s="59" t="s">
        <v>1409</v>
      </c>
      <c r="B248" s="35" t="s">
        <v>213</v>
      </c>
      <c r="C248" s="44">
        <v>2.0369887024</v>
      </c>
      <c r="D248" s="44" t="str">
        <f t="shared" si="37"/>
        <v>N/A</v>
      </c>
      <c r="E248" s="44">
        <v>1.5239453769</v>
      </c>
      <c r="F248" s="44" t="str">
        <f t="shared" si="38"/>
        <v>N/A</v>
      </c>
      <c r="G248" s="44">
        <v>0.99006753599999997</v>
      </c>
      <c r="H248" s="44" t="str">
        <f t="shared" si="39"/>
        <v>N/A</v>
      </c>
      <c r="I248" s="12">
        <v>-25.2</v>
      </c>
      <c r="J248" s="12">
        <v>-35</v>
      </c>
      <c r="K248" s="45" t="s">
        <v>739</v>
      </c>
      <c r="L248" s="9" t="str">
        <f t="shared" si="40"/>
        <v>No</v>
      </c>
    </row>
    <row r="249" spans="1:12" ht="25.5" x14ac:dyDescent="0.2">
      <c r="A249" s="59" t="s">
        <v>1410</v>
      </c>
      <c r="B249" s="35" t="s">
        <v>213</v>
      </c>
      <c r="C249" s="44">
        <v>0.32567591210000002</v>
      </c>
      <c r="D249" s="44" t="str">
        <f t="shared" si="37"/>
        <v>N/A</v>
      </c>
      <c r="E249" s="44">
        <v>0.35270406450000003</v>
      </c>
      <c r="F249" s="44" t="str">
        <f t="shared" si="38"/>
        <v>N/A</v>
      </c>
      <c r="G249" s="44">
        <v>0.56738418339999996</v>
      </c>
      <c r="H249" s="44" t="str">
        <f t="shared" si="39"/>
        <v>N/A</v>
      </c>
      <c r="I249" s="12">
        <v>8.2989999999999995</v>
      </c>
      <c r="J249" s="12">
        <v>60.87</v>
      </c>
      <c r="K249" s="45" t="s">
        <v>739</v>
      </c>
      <c r="L249" s="9" t="str">
        <f t="shared" si="40"/>
        <v>No</v>
      </c>
    </row>
    <row r="250" spans="1:12" ht="25.5" x14ac:dyDescent="0.2">
      <c r="A250" s="59" t="s">
        <v>1411</v>
      </c>
      <c r="B250" s="35" t="s">
        <v>213</v>
      </c>
      <c r="C250" s="44">
        <v>8.5276054466000009</v>
      </c>
      <c r="D250" s="44" t="str">
        <f t="shared" si="37"/>
        <v>N/A</v>
      </c>
      <c r="E250" s="44">
        <v>9.1992082189000008</v>
      </c>
      <c r="F250" s="44" t="str">
        <f t="shared" si="38"/>
        <v>N/A</v>
      </c>
      <c r="G250" s="44">
        <v>10.54192117</v>
      </c>
      <c r="H250" s="44" t="str">
        <f t="shared" si="39"/>
        <v>N/A</v>
      </c>
      <c r="I250" s="12">
        <v>7.8760000000000003</v>
      </c>
      <c r="J250" s="12">
        <v>14.6</v>
      </c>
      <c r="K250" s="45" t="s">
        <v>739</v>
      </c>
      <c r="L250" s="9" t="str">
        <f t="shared" si="40"/>
        <v>Yes</v>
      </c>
    </row>
    <row r="251" spans="1:12" ht="25.5" x14ac:dyDescent="0.2">
      <c r="A251" s="59" t="s">
        <v>1412</v>
      </c>
      <c r="B251" s="35" t="s">
        <v>213</v>
      </c>
      <c r="C251" s="44">
        <v>9.3943091800000003E-2</v>
      </c>
      <c r="D251" s="44" t="str">
        <f t="shared" si="37"/>
        <v>N/A</v>
      </c>
      <c r="E251" s="44">
        <v>9.6121458899999998E-2</v>
      </c>
      <c r="F251" s="44" t="str">
        <f t="shared" si="38"/>
        <v>N/A</v>
      </c>
      <c r="G251" s="44">
        <v>9.6988143600000007E-2</v>
      </c>
      <c r="H251" s="44" t="str">
        <f t="shared" si="39"/>
        <v>N/A</v>
      </c>
      <c r="I251" s="12">
        <v>2.319</v>
      </c>
      <c r="J251" s="12">
        <v>0.90169999999999995</v>
      </c>
      <c r="K251" s="45" t="s">
        <v>739</v>
      </c>
      <c r="L251" s="9" t="str">
        <f t="shared" si="40"/>
        <v>Yes</v>
      </c>
    </row>
    <row r="252" spans="1:12" ht="25.5" x14ac:dyDescent="0.2">
      <c r="A252" s="59" t="s">
        <v>1413</v>
      </c>
      <c r="B252" s="35" t="s">
        <v>213</v>
      </c>
      <c r="C252" s="44">
        <v>9.9120178000000007E-3</v>
      </c>
      <c r="D252" s="44" t="str">
        <f t="shared" si="37"/>
        <v>N/A</v>
      </c>
      <c r="E252" s="44">
        <v>8.1359967000000002E-3</v>
      </c>
      <c r="F252" s="44" t="str">
        <f t="shared" si="38"/>
        <v>N/A</v>
      </c>
      <c r="G252" s="44">
        <v>6.3320744000000002E-3</v>
      </c>
      <c r="H252" s="44" t="str">
        <f t="shared" si="39"/>
        <v>N/A</v>
      </c>
      <c r="I252" s="12">
        <v>-17.899999999999999</v>
      </c>
      <c r="J252" s="12">
        <v>-22.2</v>
      </c>
      <c r="K252" s="45" t="s">
        <v>739</v>
      </c>
      <c r="L252" s="9" t="str">
        <f t="shared" si="40"/>
        <v>Yes</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973125</v>
      </c>
      <c r="D6" s="44" t="str">
        <f t="shared" ref="D6:D37" si="0">IF($B6="N/A","N/A",IF(C6&gt;10,"No",IF(C6&lt;-10,"No","Yes")))</f>
        <v>N/A</v>
      </c>
      <c r="E6" s="36">
        <v>988878</v>
      </c>
      <c r="F6" s="44" t="str">
        <f t="shared" ref="F6:F37" si="1">IF($B6="N/A","N/A",IF(E6&gt;10,"No",IF(E6&lt;-10,"No","Yes")))</f>
        <v>N/A</v>
      </c>
      <c r="G6" s="36">
        <v>969141</v>
      </c>
      <c r="H6" s="44" t="str">
        <f t="shared" ref="H6:H37" si="2">IF($B6="N/A","N/A",IF(G6&gt;10,"No",IF(G6&lt;-10,"No","Yes")))</f>
        <v>N/A</v>
      </c>
      <c r="I6" s="12">
        <v>1.619</v>
      </c>
      <c r="J6" s="12">
        <v>-2</v>
      </c>
      <c r="K6" s="45" t="s">
        <v>739</v>
      </c>
      <c r="L6" s="9" t="str">
        <f t="shared" ref="L6:L39" si="3">IF(J6="Div by 0", "N/A", IF(K6="N/A","N/A", IF(J6&gt;VALUE(MID(K6,1,2)), "No", IF(J6&lt;-1*VALUE(MID(K6,1,2)), "No", "Yes"))))</f>
        <v>Yes</v>
      </c>
    </row>
    <row r="7" spans="1:12" x14ac:dyDescent="0.2">
      <c r="A7" s="46" t="s">
        <v>6</v>
      </c>
      <c r="B7" s="35" t="s">
        <v>213</v>
      </c>
      <c r="C7" s="36">
        <v>833103</v>
      </c>
      <c r="D7" s="44" t="str">
        <f t="shared" si="0"/>
        <v>N/A</v>
      </c>
      <c r="E7" s="36">
        <v>800719</v>
      </c>
      <c r="F7" s="44" t="str">
        <f t="shared" si="1"/>
        <v>N/A</v>
      </c>
      <c r="G7" s="36">
        <v>758149</v>
      </c>
      <c r="H7" s="44" t="str">
        <f t="shared" si="2"/>
        <v>N/A</v>
      </c>
      <c r="I7" s="12">
        <v>-3.89</v>
      </c>
      <c r="J7" s="12">
        <v>-5.32</v>
      </c>
      <c r="K7" s="45" t="s">
        <v>739</v>
      </c>
      <c r="L7" s="9" t="str">
        <f t="shared" si="3"/>
        <v>Yes</v>
      </c>
    </row>
    <row r="8" spans="1:12" x14ac:dyDescent="0.2">
      <c r="A8" s="46" t="s">
        <v>360</v>
      </c>
      <c r="B8" s="35" t="s">
        <v>213</v>
      </c>
      <c r="C8" s="8">
        <v>85.611098265999999</v>
      </c>
      <c r="D8" s="44" t="str">
        <f t="shared" si="0"/>
        <v>N/A</v>
      </c>
      <c r="E8" s="8">
        <v>80.972475876999994</v>
      </c>
      <c r="F8" s="44" t="str">
        <f t="shared" si="1"/>
        <v>N/A</v>
      </c>
      <c r="G8" s="8">
        <v>78.228967714999996</v>
      </c>
      <c r="H8" s="44" t="str">
        <f t="shared" si="2"/>
        <v>N/A</v>
      </c>
      <c r="I8" s="12">
        <v>-5.42</v>
      </c>
      <c r="J8" s="12">
        <v>-3.39</v>
      </c>
      <c r="K8" s="45" t="s">
        <v>739</v>
      </c>
      <c r="L8" s="9" t="str">
        <f t="shared" si="3"/>
        <v>Yes</v>
      </c>
    </row>
    <row r="9" spans="1:12" x14ac:dyDescent="0.2">
      <c r="A9" s="4" t="s">
        <v>88</v>
      </c>
      <c r="B9" s="48" t="s">
        <v>213</v>
      </c>
      <c r="C9" s="1">
        <v>895303.42</v>
      </c>
      <c r="D9" s="11" t="str">
        <f t="shared" si="0"/>
        <v>N/A</v>
      </c>
      <c r="E9" s="1">
        <v>875316.68</v>
      </c>
      <c r="F9" s="11" t="str">
        <f t="shared" si="1"/>
        <v>N/A</v>
      </c>
      <c r="G9" s="1">
        <v>885234.78</v>
      </c>
      <c r="H9" s="11" t="str">
        <f t="shared" si="2"/>
        <v>N/A</v>
      </c>
      <c r="I9" s="12">
        <v>-2.23</v>
      </c>
      <c r="J9" s="12">
        <v>1.133</v>
      </c>
      <c r="K9" s="48" t="s">
        <v>739</v>
      </c>
      <c r="L9" s="9" t="str">
        <f t="shared" si="3"/>
        <v>Yes</v>
      </c>
    </row>
    <row r="10" spans="1:12" x14ac:dyDescent="0.2">
      <c r="A10" s="4" t="s">
        <v>1414</v>
      </c>
      <c r="B10" s="35" t="s">
        <v>213</v>
      </c>
      <c r="C10" s="8">
        <v>1.3481310211999999</v>
      </c>
      <c r="D10" s="44" t="str">
        <f t="shared" si="0"/>
        <v>N/A</v>
      </c>
      <c r="E10" s="8">
        <v>0.34604875419999997</v>
      </c>
      <c r="F10" s="44" t="str">
        <f t="shared" si="1"/>
        <v>N/A</v>
      </c>
      <c r="G10" s="8">
        <v>0.3372058349</v>
      </c>
      <c r="H10" s="44" t="str">
        <f t="shared" si="2"/>
        <v>N/A</v>
      </c>
      <c r="I10" s="12">
        <v>-74.3</v>
      </c>
      <c r="J10" s="12">
        <v>-2.56</v>
      </c>
      <c r="K10" s="45" t="s">
        <v>739</v>
      </c>
      <c r="L10" s="9" t="str">
        <f t="shared" si="3"/>
        <v>Yes</v>
      </c>
    </row>
    <row r="11" spans="1:12" x14ac:dyDescent="0.2">
      <c r="A11" s="4" t="s">
        <v>1415</v>
      </c>
      <c r="B11" s="35" t="s">
        <v>213</v>
      </c>
      <c r="C11" s="8">
        <v>0.25957610790000002</v>
      </c>
      <c r="D11" s="44" t="str">
        <f t="shared" si="0"/>
        <v>N/A</v>
      </c>
      <c r="E11" s="8">
        <v>0.2219687363</v>
      </c>
      <c r="F11" s="44" t="str">
        <f t="shared" si="1"/>
        <v>N/A</v>
      </c>
      <c r="G11" s="8">
        <v>0.21111479129999999</v>
      </c>
      <c r="H11" s="44" t="str">
        <f t="shared" si="2"/>
        <v>N/A</v>
      </c>
      <c r="I11" s="12">
        <v>-14.5</v>
      </c>
      <c r="J11" s="12">
        <v>-4.8899999999999997</v>
      </c>
      <c r="K11" s="45" t="s">
        <v>739</v>
      </c>
      <c r="L11" s="9" t="str">
        <f t="shared" si="3"/>
        <v>Yes</v>
      </c>
    </row>
    <row r="12" spans="1:12" x14ac:dyDescent="0.2">
      <c r="A12" s="4" t="s">
        <v>1416</v>
      </c>
      <c r="B12" s="35" t="s">
        <v>213</v>
      </c>
      <c r="C12" s="8">
        <v>88.315272961000005</v>
      </c>
      <c r="D12" s="44" t="str">
        <f t="shared" si="0"/>
        <v>N/A</v>
      </c>
      <c r="E12" s="8">
        <v>30.134354288000001</v>
      </c>
      <c r="F12" s="44" t="str">
        <f t="shared" si="1"/>
        <v>N/A</v>
      </c>
      <c r="G12" s="8">
        <v>27.313363071000001</v>
      </c>
      <c r="H12" s="44" t="str">
        <f t="shared" si="2"/>
        <v>N/A</v>
      </c>
      <c r="I12" s="12">
        <v>-65.900000000000006</v>
      </c>
      <c r="J12" s="12">
        <v>-9.36</v>
      </c>
      <c r="K12" s="45" t="s">
        <v>739</v>
      </c>
      <c r="L12" s="9" t="str">
        <f t="shared" si="3"/>
        <v>Yes</v>
      </c>
    </row>
    <row r="13" spans="1:12" x14ac:dyDescent="0.2">
      <c r="A13" s="4" t="s">
        <v>1417</v>
      </c>
      <c r="B13" s="35" t="s">
        <v>213</v>
      </c>
      <c r="C13" s="8">
        <v>5.9396274899999997E-2</v>
      </c>
      <c r="D13" s="44" t="str">
        <f t="shared" si="0"/>
        <v>N/A</v>
      </c>
      <c r="E13" s="8">
        <v>4.2674627200000002E-2</v>
      </c>
      <c r="F13" s="44" t="str">
        <f t="shared" si="1"/>
        <v>N/A</v>
      </c>
      <c r="G13" s="8">
        <v>5.6854472199999999E-2</v>
      </c>
      <c r="H13" s="44" t="str">
        <f t="shared" si="2"/>
        <v>N/A</v>
      </c>
      <c r="I13" s="12">
        <v>-28.2</v>
      </c>
      <c r="J13" s="12">
        <v>33.229999999999997</v>
      </c>
      <c r="K13" s="45" t="s">
        <v>739</v>
      </c>
      <c r="L13" s="9" t="str">
        <f t="shared" si="3"/>
        <v>No</v>
      </c>
    </row>
    <row r="14" spans="1:12" x14ac:dyDescent="0.2">
      <c r="A14" s="4" t="s">
        <v>1418</v>
      </c>
      <c r="B14" s="35" t="s">
        <v>213</v>
      </c>
      <c r="C14" s="8">
        <v>0</v>
      </c>
      <c r="D14" s="44" t="str">
        <f t="shared" si="0"/>
        <v>N/A</v>
      </c>
      <c r="E14" s="8">
        <v>6.7931534527000004</v>
      </c>
      <c r="F14" s="44" t="str">
        <f t="shared" si="1"/>
        <v>N/A</v>
      </c>
      <c r="G14" s="8">
        <v>7.6609079587000002</v>
      </c>
      <c r="H14" s="44" t="str">
        <f t="shared" si="2"/>
        <v>N/A</v>
      </c>
      <c r="I14" s="12" t="s">
        <v>1747</v>
      </c>
      <c r="J14" s="12">
        <v>12.77</v>
      </c>
      <c r="K14" s="45" t="s">
        <v>739</v>
      </c>
      <c r="L14" s="9" t="str">
        <f t="shared" si="3"/>
        <v>Yes</v>
      </c>
    </row>
    <row r="15" spans="1:12" x14ac:dyDescent="0.2">
      <c r="A15" s="4" t="s">
        <v>1419</v>
      </c>
      <c r="B15" s="35" t="s">
        <v>213</v>
      </c>
      <c r="C15" s="8">
        <v>0</v>
      </c>
      <c r="D15" s="44" t="str">
        <f t="shared" si="0"/>
        <v>N/A</v>
      </c>
      <c r="E15" s="8">
        <v>1.011247E-4</v>
      </c>
      <c r="F15" s="44" t="str">
        <f t="shared" si="1"/>
        <v>N/A</v>
      </c>
      <c r="G15" s="8">
        <v>0</v>
      </c>
      <c r="H15" s="44" t="str">
        <f t="shared" si="2"/>
        <v>N/A</v>
      </c>
      <c r="I15" s="12" t="s">
        <v>1747</v>
      </c>
      <c r="J15" s="12">
        <v>-100</v>
      </c>
      <c r="K15" s="45" t="s">
        <v>739</v>
      </c>
      <c r="L15" s="9" t="str">
        <f t="shared" si="3"/>
        <v>No</v>
      </c>
    </row>
    <row r="16" spans="1:12" x14ac:dyDescent="0.2">
      <c r="A16" s="4" t="s">
        <v>1420</v>
      </c>
      <c r="B16" s="35" t="s">
        <v>213</v>
      </c>
      <c r="C16" s="8">
        <v>0.44619139369999999</v>
      </c>
      <c r="D16" s="44" t="str">
        <f t="shared" si="0"/>
        <v>N/A</v>
      </c>
      <c r="E16" s="8">
        <v>0.86754887859999996</v>
      </c>
      <c r="F16" s="44" t="str">
        <f t="shared" si="1"/>
        <v>N/A</v>
      </c>
      <c r="G16" s="8">
        <v>0.69040521450000003</v>
      </c>
      <c r="H16" s="44" t="str">
        <f t="shared" si="2"/>
        <v>N/A</v>
      </c>
      <c r="I16" s="12">
        <v>94.43</v>
      </c>
      <c r="J16" s="12">
        <v>-20.399999999999999</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9.5714322415000002</v>
      </c>
      <c r="D18" s="44" t="str">
        <f t="shared" si="0"/>
        <v>N/A</v>
      </c>
      <c r="E18" s="8">
        <v>61.594150138000003</v>
      </c>
      <c r="F18" s="44" t="str">
        <f t="shared" si="1"/>
        <v>N/A</v>
      </c>
      <c r="G18" s="8">
        <v>63.730148657000001</v>
      </c>
      <c r="H18" s="44" t="str">
        <f t="shared" si="2"/>
        <v>N/A</v>
      </c>
      <c r="I18" s="12">
        <v>543.5</v>
      </c>
      <c r="J18" s="12">
        <v>3.468</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99.234836224000006</v>
      </c>
      <c r="D20" s="44" t="str">
        <f t="shared" si="0"/>
        <v>N/A</v>
      </c>
      <c r="E20" s="8">
        <v>98.867706632999997</v>
      </c>
      <c r="F20" s="44" t="str">
        <f t="shared" si="1"/>
        <v>N/A</v>
      </c>
      <c r="G20" s="8">
        <v>99.041625522000004</v>
      </c>
      <c r="H20" s="44" t="str">
        <f t="shared" si="2"/>
        <v>N/A</v>
      </c>
      <c r="I20" s="12">
        <v>-0.37</v>
      </c>
      <c r="J20" s="12">
        <v>0.1759</v>
      </c>
      <c r="K20" s="45" t="s">
        <v>739</v>
      </c>
      <c r="L20" s="9" t="str">
        <f t="shared" si="3"/>
        <v>Yes</v>
      </c>
    </row>
    <row r="21" spans="1:12" x14ac:dyDescent="0.2">
      <c r="A21" s="2" t="s">
        <v>976</v>
      </c>
      <c r="B21" s="35" t="s">
        <v>213</v>
      </c>
      <c r="C21" s="8">
        <v>0.7651637765</v>
      </c>
      <c r="D21" s="44" t="str">
        <f t="shared" si="0"/>
        <v>N/A</v>
      </c>
      <c r="E21" s="8">
        <v>1.1322933667999999</v>
      </c>
      <c r="F21" s="44" t="str">
        <f t="shared" si="1"/>
        <v>N/A</v>
      </c>
      <c r="G21" s="8">
        <v>0.95837447799999997</v>
      </c>
      <c r="H21" s="44" t="str">
        <f t="shared" si="2"/>
        <v>N/A</v>
      </c>
      <c r="I21" s="12">
        <v>47.98</v>
      </c>
      <c r="J21" s="12">
        <v>-15.4</v>
      </c>
      <c r="K21" s="45" t="s">
        <v>739</v>
      </c>
      <c r="L21" s="9" t="str">
        <f t="shared" si="3"/>
        <v>Yes</v>
      </c>
    </row>
    <row r="22" spans="1:12" x14ac:dyDescent="0.2">
      <c r="A22" s="3" t="s">
        <v>1730</v>
      </c>
      <c r="B22" s="35" t="s">
        <v>213</v>
      </c>
      <c r="C22" s="36">
        <v>558792</v>
      </c>
      <c r="D22" s="44" t="str">
        <f t="shared" si="0"/>
        <v>N/A</v>
      </c>
      <c r="E22" s="36">
        <v>575011</v>
      </c>
      <c r="F22" s="44" t="str">
        <f t="shared" si="1"/>
        <v>N/A</v>
      </c>
      <c r="G22" s="36">
        <v>567711</v>
      </c>
      <c r="H22" s="44" t="str">
        <f t="shared" si="2"/>
        <v>N/A</v>
      </c>
      <c r="I22" s="12">
        <v>2.903</v>
      </c>
      <c r="J22" s="12">
        <v>-1.27</v>
      </c>
      <c r="K22" s="45" t="s">
        <v>739</v>
      </c>
      <c r="L22" s="9" t="str">
        <f t="shared" si="3"/>
        <v>Yes</v>
      </c>
    </row>
    <row r="23" spans="1:12" x14ac:dyDescent="0.2">
      <c r="A23" s="3" t="s">
        <v>991</v>
      </c>
      <c r="B23" s="35" t="s">
        <v>213</v>
      </c>
      <c r="C23" s="36">
        <v>315243</v>
      </c>
      <c r="D23" s="44" t="str">
        <f t="shared" si="0"/>
        <v>N/A</v>
      </c>
      <c r="E23" s="36">
        <v>301573</v>
      </c>
      <c r="F23" s="44" t="str">
        <f t="shared" si="1"/>
        <v>N/A</v>
      </c>
      <c r="G23" s="36">
        <v>286579</v>
      </c>
      <c r="H23" s="44" t="str">
        <f t="shared" si="2"/>
        <v>N/A</v>
      </c>
      <c r="I23" s="12">
        <v>-4.34</v>
      </c>
      <c r="J23" s="12">
        <v>-4.97</v>
      </c>
      <c r="K23" s="45" t="s">
        <v>739</v>
      </c>
      <c r="L23" s="9" t="str">
        <f t="shared" si="3"/>
        <v>Yes</v>
      </c>
    </row>
    <row r="24" spans="1:12" x14ac:dyDescent="0.2">
      <c r="A24" s="3" t="s">
        <v>992</v>
      </c>
      <c r="B24" s="35" t="s">
        <v>213</v>
      </c>
      <c r="C24" s="36">
        <v>104480</v>
      </c>
      <c r="D24" s="44" t="str">
        <f t="shared" si="0"/>
        <v>N/A</v>
      </c>
      <c r="E24" s="36">
        <v>140635</v>
      </c>
      <c r="F24" s="44" t="str">
        <f t="shared" si="1"/>
        <v>N/A</v>
      </c>
      <c r="G24" s="36">
        <v>148619</v>
      </c>
      <c r="H24" s="44" t="str">
        <f t="shared" si="2"/>
        <v>N/A</v>
      </c>
      <c r="I24" s="12">
        <v>34.6</v>
      </c>
      <c r="J24" s="12">
        <v>5.6769999999999996</v>
      </c>
      <c r="K24" s="45" t="s">
        <v>739</v>
      </c>
      <c r="L24" s="9" t="str">
        <f t="shared" si="3"/>
        <v>Yes</v>
      </c>
    </row>
    <row r="25" spans="1:12" x14ac:dyDescent="0.2">
      <c r="A25" s="3" t="s">
        <v>993</v>
      </c>
      <c r="B25" s="35" t="s">
        <v>213</v>
      </c>
      <c r="C25" s="36">
        <v>121747</v>
      </c>
      <c r="D25" s="44" t="str">
        <f t="shared" si="0"/>
        <v>N/A</v>
      </c>
      <c r="E25" s="36">
        <v>123778</v>
      </c>
      <c r="F25" s="44" t="str">
        <f t="shared" si="1"/>
        <v>N/A</v>
      </c>
      <c r="G25" s="36">
        <v>122460</v>
      </c>
      <c r="H25" s="44" t="str">
        <f t="shared" si="2"/>
        <v>N/A</v>
      </c>
      <c r="I25" s="12">
        <v>1.6679999999999999</v>
      </c>
      <c r="J25" s="12">
        <v>-1.06</v>
      </c>
      <c r="K25" s="45" t="s">
        <v>739</v>
      </c>
      <c r="L25" s="9" t="str">
        <f t="shared" si="3"/>
        <v>Yes</v>
      </c>
    </row>
    <row r="26" spans="1:12" x14ac:dyDescent="0.2">
      <c r="A26" s="3" t="s">
        <v>994</v>
      </c>
      <c r="B26" s="35" t="s">
        <v>213</v>
      </c>
      <c r="C26" s="36">
        <v>17322</v>
      </c>
      <c r="D26" s="44" t="str">
        <f t="shared" si="0"/>
        <v>N/A</v>
      </c>
      <c r="E26" s="36">
        <v>9025</v>
      </c>
      <c r="F26" s="44" t="str">
        <f t="shared" si="1"/>
        <v>N/A</v>
      </c>
      <c r="G26" s="36">
        <v>10053</v>
      </c>
      <c r="H26" s="44" t="str">
        <f t="shared" si="2"/>
        <v>N/A</v>
      </c>
      <c r="I26" s="12">
        <v>-47.9</v>
      </c>
      <c r="J26" s="12">
        <v>11.39</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408023</v>
      </c>
      <c r="D28" s="44" t="str">
        <f t="shared" si="0"/>
        <v>N/A</v>
      </c>
      <c r="E28" s="36">
        <v>406647</v>
      </c>
      <c r="F28" s="44" t="str">
        <f t="shared" si="1"/>
        <v>N/A</v>
      </c>
      <c r="G28" s="36">
        <v>391880</v>
      </c>
      <c r="H28" s="44" t="str">
        <f t="shared" si="2"/>
        <v>N/A</v>
      </c>
      <c r="I28" s="12">
        <v>-0.33700000000000002</v>
      </c>
      <c r="J28" s="12">
        <v>-3.63</v>
      </c>
      <c r="K28" s="45" t="s">
        <v>739</v>
      </c>
      <c r="L28" s="9" t="str">
        <f t="shared" si="3"/>
        <v>Yes</v>
      </c>
    </row>
    <row r="29" spans="1:12" x14ac:dyDescent="0.2">
      <c r="A29" s="3" t="s">
        <v>996</v>
      </c>
      <c r="B29" s="35" t="s">
        <v>213</v>
      </c>
      <c r="C29" s="36">
        <v>290041</v>
      </c>
      <c r="D29" s="44" t="str">
        <f t="shared" si="0"/>
        <v>N/A</v>
      </c>
      <c r="E29" s="36">
        <v>273122</v>
      </c>
      <c r="F29" s="44" t="str">
        <f t="shared" si="1"/>
        <v>N/A</v>
      </c>
      <c r="G29" s="36">
        <v>254874</v>
      </c>
      <c r="H29" s="44" t="str">
        <f t="shared" si="2"/>
        <v>N/A</v>
      </c>
      <c r="I29" s="12">
        <v>-5.83</v>
      </c>
      <c r="J29" s="12">
        <v>-6.68</v>
      </c>
      <c r="K29" s="45" t="s">
        <v>739</v>
      </c>
      <c r="L29" s="9" t="str">
        <f t="shared" si="3"/>
        <v>Yes</v>
      </c>
    </row>
    <row r="30" spans="1:12" x14ac:dyDescent="0.2">
      <c r="A30" s="3" t="s">
        <v>997</v>
      </c>
      <c r="B30" s="35" t="s">
        <v>213</v>
      </c>
      <c r="C30" s="36">
        <v>23570</v>
      </c>
      <c r="D30" s="44" t="str">
        <f t="shared" si="0"/>
        <v>N/A</v>
      </c>
      <c r="E30" s="36">
        <v>50059</v>
      </c>
      <c r="F30" s="44" t="str">
        <f t="shared" si="1"/>
        <v>N/A</v>
      </c>
      <c r="G30" s="36">
        <v>57108</v>
      </c>
      <c r="H30" s="44" t="str">
        <f t="shared" si="2"/>
        <v>N/A</v>
      </c>
      <c r="I30" s="12">
        <v>112.4</v>
      </c>
      <c r="J30" s="12">
        <v>14.08</v>
      </c>
      <c r="K30" s="45" t="s">
        <v>739</v>
      </c>
      <c r="L30" s="9" t="str">
        <f t="shared" si="3"/>
        <v>Yes</v>
      </c>
    </row>
    <row r="31" spans="1:12" x14ac:dyDescent="0.2">
      <c r="A31" s="3" t="s">
        <v>998</v>
      </c>
      <c r="B31" s="35" t="s">
        <v>213</v>
      </c>
      <c r="C31" s="36">
        <v>68177</v>
      </c>
      <c r="D31" s="44" t="str">
        <f t="shared" si="0"/>
        <v>N/A</v>
      </c>
      <c r="E31" s="36">
        <v>68067</v>
      </c>
      <c r="F31" s="44" t="str">
        <f t="shared" si="1"/>
        <v>N/A</v>
      </c>
      <c r="G31" s="36">
        <v>64600</v>
      </c>
      <c r="H31" s="44" t="str">
        <f t="shared" si="2"/>
        <v>N/A</v>
      </c>
      <c r="I31" s="12">
        <v>-0.161</v>
      </c>
      <c r="J31" s="12">
        <v>-5.09</v>
      </c>
      <c r="K31" s="45" t="s">
        <v>739</v>
      </c>
      <c r="L31" s="9" t="str">
        <f t="shared" si="3"/>
        <v>Yes</v>
      </c>
    </row>
    <row r="32" spans="1:12" x14ac:dyDescent="0.2">
      <c r="A32" s="3" t="s">
        <v>999</v>
      </c>
      <c r="B32" s="35" t="s">
        <v>213</v>
      </c>
      <c r="C32" s="36">
        <v>26235</v>
      </c>
      <c r="D32" s="44" t="str">
        <f t="shared" si="0"/>
        <v>N/A</v>
      </c>
      <c r="E32" s="36">
        <v>15399</v>
      </c>
      <c r="F32" s="44" t="str">
        <f t="shared" si="1"/>
        <v>N/A</v>
      </c>
      <c r="G32" s="36">
        <v>15298</v>
      </c>
      <c r="H32" s="44" t="str">
        <f t="shared" si="2"/>
        <v>N/A</v>
      </c>
      <c r="I32" s="12">
        <v>-41.3</v>
      </c>
      <c r="J32" s="12">
        <v>-0.65600000000000003</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9041463400</v>
      </c>
      <c r="D34" s="44" t="str">
        <f t="shared" si="0"/>
        <v>N/A</v>
      </c>
      <c r="E34" s="47">
        <v>8634230435</v>
      </c>
      <c r="F34" s="44" t="str">
        <f t="shared" si="1"/>
        <v>N/A</v>
      </c>
      <c r="G34" s="47">
        <v>8115436311</v>
      </c>
      <c r="H34" s="44" t="str">
        <f t="shared" si="2"/>
        <v>N/A</v>
      </c>
      <c r="I34" s="12">
        <v>-4.5</v>
      </c>
      <c r="J34" s="12">
        <v>-6.01</v>
      </c>
      <c r="K34" s="45" t="s">
        <v>739</v>
      </c>
      <c r="L34" s="9" t="str">
        <f t="shared" si="3"/>
        <v>Yes</v>
      </c>
    </row>
    <row r="35" spans="1:12" x14ac:dyDescent="0.2">
      <c r="A35" s="46" t="s">
        <v>1424</v>
      </c>
      <c r="B35" s="35" t="s">
        <v>213</v>
      </c>
      <c r="C35" s="47">
        <v>9291.1634168</v>
      </c>
      <c r="D35" s="44" t="str">
        <f t="shared" si="0"/>
        <v>N/A</v>
      </c>
      <c r="E35" s="47">
        <v>8731.3404030000002</v>
      </c>
      <c r="F35" s="44" t="str">
        <f t="shared" si="1"/>
        <v>N/A</v>
      </c>
      <c r="G35" s="47">
        <v>8373.8447873000005</v>
      </c>
      <c r="H35" s="44" t="str">
        <f t="shared" si="2"/>
        <v>N/A</v>
      </c>
      <c r="I35" s="12">
        <v>-6.03</v>
      </c>
      <c r="J35" s="12">
        <v>-4.09</v>
      </c>
      <c r="K35" s="45" t="s">
        <v>739</v>
      </c>
      <c r="L35" s="9" t="str">
        <f t="shared" si="3"/>
        <v>Yes</v>
      </c>
    </row>
    <row r="36" spans="1:12" x14ac:dyDescent="0.2">
      <c r="A36" s="46" t="s">
        <v>1425</v>
      </c>
      <c r="B36" s="35" t="s">
        <v>213</v>
      </c>
      <c r="C36" s="47">
        <v>10852.755782</v>
      </c>
      <c r="D36" s="44" t="str">
        <f t="shared" si="0"/>
        <v>N/A</v>
      </c>
      <c r="E36" s="47">
        <v>10783.096736</v>
      </c>
      <c r="F36" s="44" t="str">
        <f t="shared" si="1"/>
        <v>N/A</v>
      </c>
      <c r="G36" s="47">
        <v>10704.276218999999</v>
      </c>
      <c r="H36" s="44" t="str">
        <f t="shared" si="2"/>
        <v>N/A</v>
      </c>
      <c r="I36" s="12">
        <v>-0.64200000000000002</v>
      </c>
      <c r="J36" s="12">
        <v>-0.73099999999999998</v>
      </c>
      <c r="K36" s="45" t="s">
        <v>739</v>
      </c>
      <c r="L36" s="9" t="str">
        <f t="shared" si="3"/>
        <v>Yes</v>
      </c>
    </row>
    <row r="37" spans="1:12" x14ac:dyDescent="0.2">
      <c r="A37" s="4" t="s">
        <v>107</v>
      </c>
      <c r="B37" s="35" t="s">
        <v>213</v>
      </c>
      <c r="C37" s="47">
        <v>56337199</v>
      </c>
      <c r="D37" s="44" t="str">
        <f t="shared" si="0"/>
        <v>N/A</v>
      </c>
      <c r="E37" s="47">
        <v>2959039</v>
      </c>
      <c r="F37" s="44" t="str">
        <f t="shared" si="1"/>
        <v>N/A</v>
      </c>
      <c r="G37" s="47">
        <v>3076923</v>
      </c>
      <c r="H37" s="44" t="str">
        <f t="shared" si="2"/>
        <v>N/A</v>
      </c>
      <c r="I37" s="12">
        <v>-94.7</v>
      </c>
      <c r="J37" s="12">
        <v>3.984</v>
      </c>
      <c r="K37" s="45" t="s">
        <v>739</v>
      </c>
      <c r="L37" s="9" t="str">
        <f t="shared" si="3"/>
        <v>Yes</v>
      </c>
    </row>
    <row r="38" spans="1:12" x14ac:dyDescent="0.2">
      <c r="A38" s="46" t="s">
        <v>158</v>
      </c>
      <c r="B38" s="48" t="s">
        <v>217</v>
      </c>
      <c r="C38" s="1">
        <v>161</v>
      </c>
      <c r="D38" s="44" t="str">
        <f>IF($B38="N/A","N/A",IF(C38&gt;0,"No",IF(C38&lt;0,"No","Yes")))</f>
        <v>No</v>
      </c>
      <c r="E38" s="1">
        <v>999</v>
      </c>
      <c r="F38" s="44" t="str">
        <f>IF($B38="N/A","N/A",IF(E38&gt;0,"No",IF(E38&lt;0,"No","Yes")))</f>
        <v>No</v>
      </c>
      <c r="G38" s="1">
        <v>1535</v>
      </c>
      <c r="H38" s="44" t="str">
        <f>IF($B38="N/A","N/A",IF(G38&gt;0,"No",IF(G38&lt;0,"No","Yes")))</f>
        <v>No</v>
      </c>
      <c r="I38" s="12">
        <v>520.5</v>
      </c>
      <c r="J38" s="12">
        <v>53.65</v>
      </c>
      <c r="K38" s="45" t="s">
        <v>739</v>
      </c>
      <c r="L38" s="9" t="str">
        <f t="shared" si="3"/>
        <v>No</v>
      </c>
    </row>
    <row r="39" spans="1:12" x14ac:dyDescent="0.2">
      <c r="A39" s="46" t="s">
        <v>156</v>
      </c>
      <c r="B39" s="35" t="s">
        <v>213</v>
      </c>
      <c r="C39" s="47">
        <v>237076</v>
      </c>
      <c r="D39" s="44" t="str">
        <f t="shared" ref="D39:D40" si="4">IF($B39="N/A","N/A",IF(C39&gt;10,"No",IF(C39&lt;-10,"No","Yes")))</f>
        <v>N/A</v>
      </c>
      <c r="E39" s="47">
        <v>570862</v>
      </c>
      <c r="F39" s="44" t="str">
        <f t="shared" ref="F39:F40" si="5">IF($B39="N/A","N/A",IF(E39&gt;10,"No",IF(E39&lt;-10,"No","Yes")))</f>
        <v>N/A</v>
      </c>
      <c r="G39" s="47">
        <v>1369371</v>
      </c>
      <c r="H39" s="44" t="str">
        <f t="shared" ref="H39:H40" si="6">IF($B39="N/A","N/A",IF(G39&gt;10,"No",IF(G39&lt;-10,"No","Yes")))</f>
        <v>N/A</v>
      </c>
      <c r="I39" s="12">
        <v>140.80000000000001</v>
      </c>
      <c r="J39" s="12">
        <v>139.9</v>
      </c>
      <c r="K39" s="45" t="s">
        <v>739</v>
      </c>
      <c r="L39" s="9" t="str">
        <f t="shared" si="3"/>
        <v>No</v>
      </c>
    </row>
    <row r="40" spans="1:12" x14ac:dyDescent="0.2">
      <c r="A40" s="46" t="s">
        <v>1304</v>
      </c>
      <c r="B40" s="35" t="s">
        <v>213</v>
      </c>
      <c r="C40" s="47">
        <v>1472.5217391000001</v>
      </c>
      <c r="D40" s="44" t="str">
        <f t="shared" si="4"/>
        <v>N/A</v>
      </c>
      <c r="E40" s="47">
        <v>571.43343343000004</v>
      </c>
      <c r="F40" s="44" t="str">
        <f t="shared" si="5"/>
        <v>N/A</v>
      </c>
      <c r="G40" s="47">
        <v>892.09837133999997</v>
      </c>
      <c r="H40" s="44" t="str">
        <f t="shared" si="6"/>
        <v>N/A</v>
      </c>
      <c r="I40" s="12">
        <v>-61.2</v>
      </c>
      <c r="J40" s="12">
        <v>56.12</v>
      </c>
      <c r="K40" s="45" t="s">
        <v>739</v>
      </c>
      <c r="L40" s="9" t="str">
        <f>IF(J40="Div by 0", "N/A", IF(OR(J40="N/A",K40="N/A"),"N/A", IF(J40&gt;VALUE(MID(K40,1,2)), "No", IF(J40&lt;-1*VALUE(MID(K40,1,2)), "No", "Yes"))))</f>
        <v>No</v>
      </c>
    </row>
    <row r="41" spans="1:12" x14ac:dyDescent="0.2">
      <c r="A41" s="3" t="s">
        <v>1426</v>
      </c>
      <c r="B41" s="35" t="s">
        <v>213</v>
      </c>
      <c r="C41" s="47">
        <v>9038.8698227999994</v>
      </c>
      <c r="D41" s="44" t="str">
        <f t="shared" ref="D41:D52" si="7">IF($B41="N/A","N/A",IF(C41&gt;10,"No",IF(C41&lt;-10,"No","Yes")))</f>
        <v>N/A</v>
      </c>
      <c r="E41" s="47">
        <v>8412.8555887999992</v>
      </c>
      <c r="F41" s="44" t="str">
        <f t="shared" ref="F41:F52" si="8">IF($B41="N/A","N/A",IF(E41&gt;10,"No",IF(E41&lt;-10,"No","Yes")))</f>
        <v>N/A</v>
      </c>
      <c r="G41" s="47">
        <v>8008.2767922000003</v>
      </c>
      <c r="H41" s="44" t="str">
        <f t="shared" ref="H41:H52" si="9">IF($B41="N/A","N/A",IF(G41&gt;10,"No",IF(G41&lt;-10,"No","Yes")))</f>
        <v>N/A</v>
      </c>
      <c r="I41" s="12">
        <v>-6.93</v>
      </c>
      <c r="J41" s="12">
        <v>-4.8099999999999996</v>
      </c>
      <c r="K41" s="45" t="s">
        <v>739</v>
      </c>
      <c r="L41" s="9" t="str">
        <f t="shared" ref="L41:L52" si="10">IF(J41="Div by 0", "N/A", IF(K41="N/A","N/A", IF(J41&gt;VALUE(MID(K41,1,2)), "No", IF(J41&lt;-1*VALUE(MID(K41,1,2)), "No", "Yes"))))</f>
        <v>Yes</v>
      </c>
    </row>
    <row r="42" spans="1:12" x14ac:dyDescent="0.2">
      <c r="A42" s="3" t="s">
        <v>1427</v>
      </c>
      <c r="B42" s="35" t="s">
        <v>213</v>
      </c>
      <c r="C42" s="47">
        <v>6514.5472603999997</v>
      </c>
      <c r="D42" s="44" t="str">
        <f t="shared" si="7"/>
        <v>N/A</v>
      </c>
      <c r="E42" s="47">
        <v>6285.9756078999999</v>
      </c>
      <c r="F42" s="44" t="str">
        <f t="shared" si="8"/>
        <v>N/A</v>
      </c>
      <c r="G42" s="47">
        <v>5946.2788411000001</v>
      </c>
      <c r="H42" s="44" t="str">
        <f t="shared" si="9"/>
        <v>N/A</v>
      </c>
      <c r="I42" s="12">
        <v>-3.51</v>
      </c>
      <c r="J42" s="12">
        <v>-5.4</v>
      </c>
      <c r="K42" s="45" t="s">
        <v>739</v>
      </c>
      <c r="L42" s="9" t="str">
        <f t="shared" si="10"/>
        <v>Yes</v>
      </c>
    </row>
    <row r="43" spans="1:12" x14ac:dyDescent="0.2">
      <c r="A43" s="3" t="s">
        <v>1428</v>
      </c>
      <c r="B43" s="35" t="s">
        <v>213</v>
      </c>
      <c r="C43" s="47">
        <v>22629.956068</v>
      </c>
      <c r="D43" s="44" t="str">
        <f t="shared" si="7"/>
        <v>N/A</v>
      </c>
      <c r="E43" s="47">
        <v>15741.720353999999</v>
      </c>
      <c r="F43" s="44" t="str">
        <f t="shared" si="8"/>
        <v>N/A</v>
      </c>
      <c r="G43" s="47">
        <v>15038.340697</v>
      </c>
      <c r="H43" s="44" t="str">
        <f t="shared" si="9"/>
        <v>N/A</v>
      </c>
      <c r="I43" s="12">
        <v>-30.4</v>
      </c>
      <c r="J43" s="12">
        <v>-4.47</v>
      </c>
      <c r="K43" s="45" t="s">
        <v>739</v>
      </c>
      <c r="L43" s="9" t="str">
        <f t="shared" si="10"/>
        <v>Yes</v>
      </c>
    </row>
    <row r="44" spans="1:12" x14ac:dyDescent="0.2">
      <c r="A44" s="3" t="s">
        <v>1429</v>
      </c>
      <c r="B44" s="35" t="s">
        <v>213</v>
      </c>
      <c r="C44" s="47">
        <v>4236.5086695999998</v>
      </c>
      <c r="D44" s="44" t="str">
        <f t="shared" si="7"/>
        <v>N/A</v>
      </c>
      <c r="E44" s="47">
        <v>5400.7711790000003</v>
      </c>
      <c r="F44" s="44" t="str">
        <f t="shared" si="8"/>
        <v>N/A</v>
      </c>
      <c r="G44" s="47">
        <v>4424.2206843000004</v>
      </c>
      <c r="H44" s="44" t="str">
        <f t="shared" si="9"/>
        <v>N/A</v>
      </c>
      <c r="I44" s="12">
        <v>27.48</v>
      </c>
      <c r="J44" s="12">
        <v>-18.100000000000001</v>
      </c>
      <c r="K44" s="45" t="s">
        <v>739</v>
      </c>
      <c r="L44" s="9" t="str">
        <f t="shared" si="10"/>
        <v>Yes</v>
      </c>
    </row>
    <row r="45" spans="1:12" x14ac:dyDescent="0.2">
      <c r="A45" s="3" t="s">
        <v>1430</v>
      </c>
      <c r="B45" s="35" t="s">
        <v>213</v>
      </c>
      <c r="C45" s="47">
        <v>6755.7264173000003</v>
      </c>
      <c r="D45" s="44" t="str">
        <f t="shared" si="7"/>
        <v>N/A</v>
      </c>
      <c r="E45" s="47">
        <v>6589.5275345999999</v>
      </c>
      <c r="F45" s="44" t="str">
        <f t="shared" si="8"/>
        <v>N/A</v>
      </c>
      <c r="G45" s="47">
        <v>6518.9456878999999</v>
      </c>
      <c r="H45" s="44" t="str">
        <f t="shared" si="9"/>
        <v>N/A</v>
      </c>
      <c r="I45" s="12">
        <v>-2.46</v>
      </c>
      <c r="J45" s="12">
        <v>-1.07</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9716.9891477000001</v>
      </c>
      <c r="D47" s="44" t="str">
        <f t="shared" si="7"/>
        <v>N/A</v>
      </c>
      <c r="E47" s="47">
        <v>9268.4212031999996</v>
      </c>
      <c r="F47" s="44" t="str">
        <f t="shared" si="8"/>
        <v>N/A</v>
      </c>
      <c r="G47" s="47">
        <v>9027.7147571000005</v>
      </c>
      <c r="H47" s="44" t="str">
        <f t="shared" si="9"/>
        <v>N/A</v>
      </c>
      <c r="I47" s="12">
        <v>-4.62</v>
      </c>
      <c r="J47" s="12">
        <v>-2.6</v>
      </c>
      <c r="K47" s="45" t="s">
        <v>739</v>
      </c>
      <c r="L47" s="9" t="str">
        <f t="shared" si="10"/>
        <v>Yes</v>
      </c>
    </row>
    <row r="48" spans="1:12" x14ac:dyDescent="0.2">
      <c r="A48" s="3" t="s">
        <v>1433</v>
      </c>
      <c r="B48" s="48" t="s">
        <v>213</v>
      </c>
      <c r="C48" s="14">
        <v>9023.9953179000004</v>
      </c>
      <c r="D48" s="11" t="str">
        <f t="shared" si="7"/>
        <v>N/A</v>
      </c>
      <c r="E48" s="14">
        <v>8785.2026750000005</v>
      </c>
      <c r="F48" s="11" t="str">
        <f t="shared" si="8"/>
        <v>N/A</v>
      </c>
      <c r="G48" s="14">
        <v>8687.6034825000006</v>
      </c>
      <c r="H48" s="11" t="str">
        <f t="shared" si="9"/>
        <v>N/A</v>
      </c>
      <c r="I48" s="57">
        <v>-2.65</v>
      </c>
      <c r="J48" s="57">
        <v>-1.1100000000000001</v>
      </c>
      <c r="K48" s="48" t="s">
        <v>739</v>
      </c>
      <c r="L48" s="9" t="str">
        <f t="shared" si="10"/>
        <v>Yes</v>
      </c>
    </row>
    <row r="49" spans="1:12" ht="25.5" x14ac:dyDescent="0.2">
      <c r="A49" s="3" t="s">
        <v>1434</v>
      </c>
      <c r="B49" s="48" t="s">
        <v>213</v>
      </c>
      <c r="C49" s="14">
        <v>30595.108401000001</v>
      </c>
      <c r="D49" s="11" t="str">
        <f t="shared" si="7"/>
        <v>N/A</v>
      </c>
      <c r="E49" s="14">
        <v>15564.384905999999</v>
      </c>
      <c r="F49" s="11" t="str">
        <f t="shared" si="8"/>
        <v>N/A</v>
      </c>
      <c r="G49" s="14">
        <v>13570.050361</v>
      </c>
      <c r="H49" s="11" t="str">
        <f t="shared" si="9"/>
        <v>N/A</v>
      </c>
      <c r="I49" s="57">
        <v>-49.1</v>
      </c>
      <c r="J49" s="57">
        <v>-12.8</v>
      </c>
      <c r="K49" s="48" t="s">
        <v>739</v>
      </c>
      <c r="L49" s="9" t="str">
        <f t="shared" si="10"/>
        <v>Yes</v>
      </c>
    </row>
    <row r="50" spans="1:12" x14ac:dyDescent="0.2">
      <c r="A50" s="3" t="s">
        <v>1435</v>
      </c>
      <c r="B50" s="48" t="s">
        <v>213</v>
      </c>
      <c r="C50" s="14">
        <v>5641.5482787000001</v>
      </c>
      <c r="D50" s="11" t="str">
        <f t="shared" si="7"/>
        <v>N/A</v>
      </c>
      <c r="E50" s="14">
        <v>6423.6496539999998</v>
      </c>
      <c r="F50" s="11" t="str">
        <f t="shared" si="8"/>
        <v>N/A</v>
      </c>
      <c r="G50" s="14">
        <v>6017.2278637999998</v>
      </c>
      <c r="H50" s="11" t="str">
        <f t="shared" si="9"/>
        <v>N/A</v>
      </c>
      <c r="I50" s="57">
        <v>13.86</v>
      </c>
      <c r="J50" s="57">
        <v>-6.33</v>
      </c>
      <c r="K50" s="48" t="s">
        <v>739</v>
      </c>
      <c r="L50" s="9" t="str">
        <f t="shared" si="10"/>
        <v>Yes</v>
      </c>
    </row>
    <row r="51" spans="1:12" x14ac:dyDescent="0.2">
      <c r="A51" s="3" t="s">
        <v>1436</v>
      </c>
      <c r="B51" s="48" t="s">
        <v>213</v>
      </c>
      <c r="C51" s="14">
        <v>9211.9647418000004</v>
      </c>
      <c r="D51" s="11" t="str">
        <f t="shared" si="7"/>
        <v>N/A</v>
      </c>
      <c r="E51" s="14">
        <v>9946.5839990000004</v>
      </c>
      <c r="F51" s="11" t="str">
        <f t="shared" si="8"/>
        <v>N/A</v>
      </c>
      <c r="G51" s="14">
        <v>10450.075369</v>
      </c>
      <c r="H51" s="11" t="str">
        <f t="shared" si="9"/>
        <v>N/A</v>
      </c>
      <c r="I51" s="57">
        <v>7.9749999999999996</v>
      </c>
      <c r="J51" s="57">
        <v>5.0620000000000003</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487992193</v>
      </c>
      <c r="D53" s="44" t="str">
        <f t="shared" ref="D53:D122" si="11">IF($B53="N/A","N/A",IF(C53&gt;10,"No",IF(C53&lt;-10,"No","Yes")))</f>
        <v>N/A</v>
      </c>
      <c r="E53" s="47">
        <v>460935356</v>
      </c>
      <c r="F53" s="44" t="str">
        <f t="shared" ref="F53:F122" si="12">IF($B53="N/A","N/A",IF(E53&gt;10,"No",IF(E53&lt;-10,"No","Yes")))</f>
        <v>N/A</v>
      </c>
      <c r="G53" s="47">
        <v>390681722</v>
      </c>
      <c r="H53" s="44" t="str">
        <f t="shared" ref="H53:H122" si="13">IF($B53="N/A","N/A",IF(G53&gt;10,"No",IF(G53&lt;-10,"No","Yes")))</f>
        <v>N/A</v>
      </c>
      <c r="I53" s="12">
        <v>-5.54</v>
      </c>
      <c r="J53" s="12">
        <v>-15.2</v>
      </c>
      <c r="K53" s="45" t="s">
        <v>739</v>
      </c>
      <c r="L53" s="9" t="str">
        <f t="shared" ref="L53:L113" si="14">IF(J53="Div by 0", "N/A", IF(K53="N/A","N/A", IF(J53&gt;VALUE(MID(K53,1,2)), "No", IF(J53&lt;-1*VALUE(MID(K53,1,2)), "No", "Yes"))))</f>
        <v>Yes</v>
      </c>
    </row>
    <row r="54" spans="1:12" x14ac:dyDescent="0.2">
      <c r="A54" s="46" t="s">
        <v>598</v>
      </c>
      <c r="B54" s="35" t="s">
        <v>213</v>
      </c>
      <c r="C54" s="36">
        <v>84727</v>
      </c>
      <c r="D54" s="44" t="str">
        <f t="shared" si="11"/>
        <v>N/A</v>
      </c>
      <c r="E54" s="36">
        <v>79208</v>
      </c>
      <c r="F54" s="44" t="str">
        <f t="shared" si="12"/>
        <v>N/A</v>
      </c>
      <c r="G54" s="36">
        <v>71794</v>
      </c>
      <c r="H54" s="44" t="str">
        <f t="shared" si="13"/>
        <v>N/A</v>
      </c>
      <c r="I54" s="12">
        <v>-6.51</v>
      </c>
      <c r="J54" s="12">
        <v>-9.36</v>
      </c>
      <c r="K54" s="45" t="s">
        <v>739</v>
      </c>
      <c r="L54" s="9" t="str">
        <f t="shared" si="14"/>
        <v>Yes</v>
      </c>
    </row>
    <row r="55" spans="1:12" x14ac:dyDescent="0.2">
      <c r="A55" s="46" t="s">
        <v>1438</v>
      </c>
      <c r="B55" s="35" t="s">
        <v>213</v>
      </c>
      <c r="C55" s="47">
        <v>5759.5830490999997</v>
      </c>
      <c r="D55" s="44" t="str">
        <f t="shared" si="11"/>
        <v>N/A</v>
      </c>
      <c r="E55" s="47">
        <v>5819.3030502000001</v>
      </c>
      <c r="F55" s="44" t="str">
        <f t="shared" si="12"/>
        <v>N/A</v>
      </c>
      <c r="G55" s="47">
        <v>5441.7043486000002</v>
      </c>
      <c r="H55" s="44" t="str">
        <f t="shared" si="13"/>
        <v>N/A</v>
      </c>
      <c r="I55" s="12">
        <v>1.0369999999999999</v>
      </c>
      <c r="J55" s="12">
        <v>-6.49</v>
      </c>
      <c r="K55" s="45" t="s">
        <v>739</v>
      </c>
      <c r="L55" s="9" t="str">
        <f t="shared" si="14"/>
        <v>Yes</v>
      </c>
    </row>
    <row r="56" spans="1:12" x14ac:dyDescent="0.2">
      <c r="A56" s="46" t="s">
        <v>1439</v>
      </c>
      <c r="B56" s="35" t="s">
        <v>213</v>
      </c>
      <c r="C56" s="36">
        <v>3.3412843604</v>
      </c>
      <c r="D56" s="44" t="str">
        <f t="shared" si="11"/>
        <v>N/A</v>
      </c>
      <c r="E56" s="36">
        <v>3.1966215534</v>
      </c>
      <c r="F56" s="44" t="str">
        <f t="shared" si="12"/>
        <v>N/A</v>
      </c>
      <c r="G56" s="36">
        <v>2.9571551939999998</v>
      </c>
      <c r="H56" s="44" t="str">
        <f t="shared" si="13"/>
        <v>N/A</v>
      </c>
      <c r="I56" s="12">
        <v>-4.33</v>
      </c>
      <c r="J56" s="12">
        <v>-7.49</v>
      </c>
      <c r="K56" s="45" t="s">
        <v>739</v>
      </c>
      <c r="L56" s="9" t="str">
        <f t="shared" si="14"/>
        <v>Yes</v>
      </c>
    </row>
    <row r="57" spans="1:12" ht="25.5" x14ac:dyDescent="0.2">
      <c r="A57" s="46" t="s">
        <v>599</v>
      </c>
      <c r="B57" s="35" t="s">
        <v>213</v>
      </c>
      <c r="C57" s="47">
        <v>0</v>
      </c>
      <c r="D57" s="44" t="str">
        <f t="shared" si="11"/>
        <v>N/A</v>
      </c>
      <c r="E57" s="47">
        <v>0</v>
      </c>
      <c r="F57" s="44" t="str">
        <f t="shared" si="12"/>
        <v>N/A</v>
      </c>
      <c r="G57" s="47">
        <v>0</v>
      </c>
      <c r="H57" s="44" t="str">
        <f t="shared" si="13"/>
        <v>N/A</v>
      </c>
      <c r="I57" s="12" t="s">
        <v>1747</v>
      </c>
      <c r="J57" s="12" t="s">
        <v>1747</v>
      </c>
      <c r="K57" s="45" t="s">
        <v>739</v>
      </c>
      <c r="L57" s="9" t="str">
        <f t="shared" si="14"/>
        <v>N/A</v>
      </c>
    </row>
    <row r="58" spans="1:12" x14ac:dyDescent="0.2">
      <c r="A58" s="46" t="s">
        <v>600</v>
      </c>
      <c r="B58" s="35" t="s">
        <v>213</v>
      </c>
      <c r="C58" s="36">
        <v>0</v>
      </c>
      <c r="D58" s="44" t="str">
        <f t="shared" si="11"/>
        <v>N/A</v>
      </c>
      <c r="E58" s="36">
        <v>0</v>
      </c>
      <c r="F58" s="44" t="str">
        <f t="shared" si="12"/>
        <v>N/A</v>
      </c>
      <c r="G58" s="36">
        <v>0</v>
      </c>
      <c r="H58" s="44" t="str">
        <f t="shared" si="13"/>
        <v>N/A</v>
      </c>
      <c r="I58" s="12" t="s">
        <v>1747</v>
      </c>
      <c r="J58" s="12" t="s">
        <v>1747</v>
      </c>
      <c r="K58" s="45" t="s">
        <v>739</v>
      </c>
      <c r="L58" s="9" t="str">
        <f t="shared" si="14"/>
        <v>N/A</v>
      </c>
    </row>
    <row r="59" spans="1:12" x14ac:dyDescent="0.2">
      <c r="A59" s="46" t="s">
        <v>1440</v>
      </c>
      <c r="B59" s="35" t="s">
        <v>213</v>
      </c>
      <c r="C59" s="47" t="s">
        <v>1747</v>
      </c>
      <c r="D59" s="44" t="str">
        <f t="shared" si="11"/>
        <v>N/A</v>
      </c>
      <c r="E59" s="47" t="s">
        <v>1747</v>
      </c>
      <c r="F59" s="44" t="str">
        <f t="shared" si="12"/>
        <v>N/A</v>
      </c>
      <c r="G59" s="47" t="s">
        <v>1747</v>
      </c>
      <c r="H59" s="44" t="str">
        <f t="shared" si="13"/>
        <v>N/A</v>
      </c>
      <c r="I59" s="12" t="s">
        <v>1747</v>
      </c>
      <c r="J59" s="12" t="s">
        <v>1747</v>
      </c>
      <c r="K59" s="45" t="s">
        <v>739</v>
      </c>
      <c r="L59" s="9" t="str">
        <f t="shared" si="14"/>
        <v>N/A</v>
      </c>
    </row>
    <row r="60" spans="1:12" ht="25.5" x14ac:dyDescent="0.2">
      <c r="A60" s="46" t="s">
        <v>601</v>
      </c>
      <c r="B60" s="35" t="s">
        <v>213</v>
      </c>
      <c r="C60" s="47">
        <v>0</v>
      </c>
      <c r="D60" s="44" t="str">
        <f t="shared" si="11"/>
        <v>N/A</v>
      </c>
      <c r="E60" s="47">
        <v>0</v>
      </c>
      <c r="F60" s="44" t="str">
        <f t="shared" si="12"/>
        <v>N/A</v>
      </c>
      <c r="G60" s="47">
        <v>0</v>
      </c>
      <c r="H60" s="44" t="str">
        <f t="shared" si="13"/>
        <v>N/A</v>
      </c>
      <c r="I60" s="12" t="s">
        <v>1747</v>
      </c>
      <c r="J60" s="12" t="s">
        <v>1747</v>
      </c>
      <c r="K60" s="45" t="s">
        <v>739</v>
      </c>
      <c r="L60" s="9" t="str">
        <f t="shared" si="14"/>
        <v>N/A</v>
      </c>
    </row>
    <row r="61" spans="1:12" x14ac:dyDescent="0.2">
      <c r="A61" s="4" t="s">
        <v>602</v>
      </c>
      <c r="B61" s="48" t="s">
        <v>213</v>
      </c>
      <c r="C61" s="1">
        <v>0</v>
      </c>
      <c r="D61" s="11" t="str">
        <f t="shared" si="11"/>
        <v>N/A</v>
      </c>
      <c r="E61" s="1">
        <v>0</v>
      </c>
      <c r="F61" s="11" t="str">
        <f t="shared" si="12"/>
        <v>N/A</v>
      </c>
      <c r="G61" s="1">
        <v>0</v>
      </c>
      <c r="H61" s="11" t="str">
        <f t="shared" si="13"/>
        <v>N/A</v>
      </c>
      <c r="I61" s="57" t="s">
        <v>1747</v>
      </c>
      <c r="J61" s="57" t="s">
        <v>1747</v>
      </c>
      <c r="K61" s="48" t="s">
        <v>739</v>
      </c>
      <c r="L61" s="9" t="str">
        <f t="shared" si="14"/>
        <v>N/A</v>
      </c>
    </row>
    <row r="62" spans="1:12" ht="25.5" x14ac:dyDescent="0.2">
      <c r="A62" s="4" t="s">
        <v>1441</v>
      </c>
      <c r="B62" s="48" t="s">
        <v>213</v>
      </c>
      <c r="C62" s="14" t="s">
        <v>1747</v>
      </c>
      <c r="D62" s="11" t="str">
        <f t="shared" si="11"/>
        <v>N/A</v>
      </c>
      <c r="E62" s="14" t="s">
        <v>1747</v>
      </c>
      <c r="F62" s="11" t="str">
        <f t="shared" si="12"/>
        <v>N/A</v>
      </c>
      <c r="G62" s="14" t="s">
        <v>1747</v>
      </c>
      <c r="H62" s="11" t="str">
        <f t="shared" si="13"/>
        <v>N/A</v>
      </c>
      <c r="I62" s="57" t="s">
        <v>1747</v>
      </c>
      <c r="J62" s="57" t="s">
        <v>1747</v>
      </c>
      <c r="K62" s="48" t="s">
        <v>739</v>
      </c>
      <c r="L62" s="9" t="str">
        <f t="shared" si="14"/>
        <v>N/A</v>
      </c>
    </row>
    <row r="63" spans="1:12" x14ac:dyDescent="0.2">
      <c r="A63" s="4" t="s">
        <v>603</v>
      </c>
      <c r="B63" s="48" t="s">
        <v>213</v>
      </c>
      <c r="C63" s="14">
        <v>273665063</v>
      </c>
      <c r="D63" s="11" t="str">
        <f t="shared" si="11"/>
        <v>N/A</v>
      </c>
      <c r="E63" s="14">
        <v>285149272</v>
      </c>
      <c r="F63" s="11" t="str">
        <f t="shared" si="12"/>
        <v>N/A</v>
      </c>
      <c r="G63" s="14">
        <v>261783777</v>
      </c>
      <c r="H63" s="11" t="str">
        <f t="shared" si="13"/>
        <v>N/A</v>
      </c>
      <c r="I63" s="57">
        <v>4.1959999999999997</v>
      </c>
      <c r="J63" s="57">
        <v>-8.19</v>
      </c>
      <c r="K63" s="48" t="s">
        <v>739</v>
      </c>
      <c r="L63" s="9" t="str">
        <f t="shared" si="14"/>
        <v>Yes</v>
      </c>
    </row>
    <row r="64" spans="1:12" x14ac:dyDescent="0.2">
      <c r="A64" s="4" t="s">
        <v>604</v>
      </c>
      <c r="B64" s="48" t="s">
        <v>213</v>
      </c>
      <c r="C64" s="1">
        <v>3855</v>
      </c>
      <c r="D64" s="11" t="str">
        <f t="shared" si="11"/>
        <v>N/A</v>
      </c>
      <c r="E64" s="1">
        <v>3709</v>
      </c>
      <c r="F64" s="11" t="str">
        <f t="shared" si="12"/>
        <v>N/A</v>
      </c>
      <c r="G64" s="1">
        <v>3568</v>
      </c>
      <c r="H64" s="11" t="str">
        <f t="shared" si="13"/>
        <v>N/A</v>
      </c>
      <c r="I64" s="57">
        <v>-3.79</v>
      </c>
      <c r="J64" s="57">
        <v>-3.8</v>
      </c>
      <c r="K64" s="48" t="s">
        <v>739</v>
      </c>
      <c r="L64" s="9" t="str">
        <f t="shared" si="14"/>
        <v>Yes</v>
      </c>
    </row>
    <row r="65" spans="1:12" x14ac:dyDescent="0.2">
      <c r="A65" s="4" t="s">
        <v>1442</v>
      </c>
      <c r="B65" s="48" t="s">
        <v>213</v>
      </c>
      <c r="C65" s="14">
        <v>70989.640207999997</v>
      </c>
      <c r="D65" s="11" t="str">
        <f t="shared" si="11"/>
        <v>N/A</v>
      </c>
      <c r="E65" s="14">
        <v>76880.364518999995</v>
      </c>
      <c r="F65" s="11" t="str">
        <f t="shared" si="12"/>
        <v>N/A</v>
      </c>
      <c r="G65" s="14">
        <v>73369.892657000004</v>
      </c>
      <c r="H65" s="11" t="str">
        <f t="shared" si="13"/>
        <v>N/A</v>
      </c>
      <c r="I65" s="57">
        <v>8.298</v>
      </c>
      <c r="J65" s="57">
        <v>-4.57</v>
      </c>
      <c r="K65" s="48" t="s">
        <v>739</v>
      </c>
      <c r="L65" s="9" t="str">
        <f t="shared" si="14"/>
        <v>Yes</v>
      </c>
    </row>
    <row r="66" spans="1:12" x14ac:dyDescent="0.2">
      <c r="A66" s="4" t="s">
        <v>605</v>
      </c>
      <c r="B66" s="48" t="s">
        <v>213</v>
      </c>
      <c r="C66" s="14">
        <v>3239292828</v>
      </c>
      <c r="D66" s="11" t="str">
        <f t="shared" si="11"/>
        <v>N/A</v>
      </c>
      <c r="E66" s="14">
        <v>3249614499</v>
      </c>
      <c r="F66" s="11" t="str">
        <f t="shared" si="12"/>
        <v>N/A</v>
      </c>
      <c r="G66" s="14">
        <v>3195619819</v>
      </c>
      <c r="H66" s="11" t="str">
        <f t="shared" si="13"/>
        <v>N/A</v>
      </c>
      <c r="I66" s="57">
        <v>0.31859999999999999</v>
      </c>
      <c r="J66" s="57">
        <v>-1.66</v>
      </c>
      <c r="K66" s="48" t="s">
        <v>739</v>
      </c>
      <c r="L66" s="9" t="str">
        <f t="shared" si="14"/>
        <v>Yes</v>
      </c>
    </row>
    <row r="67" spans="1:12" x14ac:dyDescent="0.2">
      <c r="A67" s="4" t="s">
        <v>606</v>
      </c>
      <c r="B67" s="48" t="s">
        <v>213</v>
      </c>
      <c r="C67" s="1">
        <v>95245</v>
      </c>
      <c r="D67" s="11" t="str">
        <f t="shared" si="11"/>
        <v>N/A</v>
      </c>
      <c r="E67" s="1">
        <v>94449</v>
      </c>
      <c r="F67" s="11" t="str">
        <f t="shared" si="12"/>
        <v>N/A</v>
      </c>
      <c r="G67" s="1">
        <v>90852</v>
      </c>
      <c r="H67" s="11" t="str">
        <f t="shared" si="13"/>
        <v>N/A</v>
      </c>
      <c r="I67" s="57">
        <v>-0.83599999999999997</v>
      </c>
      <c r="J67" s="57">
        <v>-3.81</v>
      </c>
      <c r="K67" s="48" t="s">
        <v>739</v>
      </c>
      <c r="L67" s="9" t="str">
        <f t="shared" si="14"/>
        <v>Yes</v>
      </c>
    </row>
    <row r="68" spans="1:12" x14ac:dyDescent="0.2">
      <c r="A68" s="4" t="s">
        <v>1443</v>
      </c>
      <c r="B68" s="48" t="s">
        <v>213</v>
      </c>
      <c r="C68" s="14">
        <v>34010.108960999998</v>
      </c>
      <c r="D68" s="11" t="str">
        <f t="shared" si="11"/>
        <v>N/A</v>
      </c>
      <c r="E68" s="14">
        <v>34406.023346000002</v>
      </c>
      <c r="F68" s="11" t="str">
        <f t="shared" si="12"/>
        <v>N/A</v>
      </c>
      <c r="G68" s="14">
        <v>35173.907223000002</v>
      </c>
      <c r="H68" s="11" t="str">
        <f t="shared" si="13"/>
        <v>N/A</v>
      </c>
      <c r="I68" s="57">
        <v>1.1639999999999999</v>
      </c>
      <c r="J68" s="57">
        <v>2.2320000000000002</v>
      </c>
      <c r="K68" s="48" t="s">
        <v>739</v>
      </c>
      <c r="L68" s="9" t="str">
        <f t="shared" si="14"/>
        <v>Yes</v>
      </c>
    </row>
    <row r="69" spans="1:12" ht="25.5" x14ac:dyDescent="0.2">
      <c r="A69" s="4" t="s">
        <v>607</v>
      </c>
      <c r="B69" s="48" t="s">
        <v>213</v>
      </c>
      <c r="C69" s="14">
        <v>117632745</v>
      </c>
      <c r="D69" s="11" t="str">
        <f t="shared" si="11"/>
        <v>N/A</v>
      </c>
      <c r="E69" s="14">
        <v>108248521</v>
      </c>
      <c r="F69" s="11" t="str">
        <f t="shared" si="12"/>
        <v>N/A</v>
      </c>
      <c r="G69" s="14">
        <v>90938091</v>
      </c>
      <c r="H69" s="11" t="str">
        <f t="shared" si="13"/>
        <v>N/A</v>
      </c>
      <c r="I69" s="57">
        <v>-7.98</v>
      </c>
      <c r="J69" s="57">
        <v>-16</v>
      </c>
      <c r="K69" s="48" t="s">
        <v>739</v>
      </c>
      <c r="L69" s="9" t="str">
        <f t="shared" si="14"/>
        <v>Yes</v>
      </c>
    </row>
    <row r="70" spans="1:12" x14ac:dyDescent="0.2">
      <c r="A70" s="4" t="s">
        <v>608</v>
      </c>
      <c r="B70" s="48" t="s">
        <v>213</v>
      </c>
      <c r="C70" s="1">
        <v>616798</v>
      </c>
      <c r="D70" s="11" t="str">
        <f t="shared" si="11"/>
        <v>N/A</v>
      </c>
      <c r="E70" s="1">
        <v>585131</v>
      </c>
      <c r="F70" s="11" t="str">
        <f t="shared" si="12"/>
        <v>N/A</v>
      </c>
      <c r="G70" s="1">
        <v>544382</v>
      </c>
      <c r="H70" s="11" t="str">
        <f t="shared" si="13"/>
        <v>N/A</v>
      </c>
      <c r="I70" s="57">
        <v>-5.13</v>
      </c>
      <c r="J70" s="57">
        <v>-6.96</v>
      </c>
      <c r="K70" s="48" t="s">
        <v>739</v>
      </c>
      <c r="L70" s="9" t="str">
        <f t="shared" si="14"/>
        <v>Yes</v>
      </c>
    </row>
    <row r="71" spans="1:12" x14ac:dyDescent="0.2">
      <c r="A71" s="4" t="s">
        <v>1444</v>
      </c>
      <c r="B71" s="48" t="s">
        <v>213</v>
      </c>
      <c r="C71" s="14">
        <v>190.71518552000001</v>
      </c>
      <c r="D71" s="11" t="str">
        <f t="shared" si="11"/>
        <v>N/A</v>
      </c>
      <c r="E71" s="14">
        <v>184.99877975999999</v>
      </c>
      <c r="F71" s="11" t="str">
        <f t="shared" si="12"/>
        <v>N/A</v>
      </c>
      <c r="G71" s="14">
        <v>167.04830615</v>
      </c>
      <c r="H71" s="11" t="str">
        <f t="shared" si="13"/>
        <v>N/A</v>
      </c>
      <c r="I71" s="57">
        <v>-3</v>
      </c>
      <c r="J71" s="57">
        <v>-9.6999999999999993</v>
      </c>
      <c r="K71" s="48" t="s">
        <v>739</v>
      </c>
      <c r="L71" s="9" t="str">
        <f t="shared" si="14"/>
        <v>Yes</v>
      </c>
    </row>
    <row r="72" spans="1:12" x14ac:dyDescent="0.2">
      <c r="A72" s="4" t="s">
        <v>609</v>
      </c>
      <c r="B72" s="48" t="s">
        <v>213</v>
      </c>
      <c r="C72" s="14">
        <v>1220</v>
      </c>
      <c r="D72" s="11" t="str">
        <f t="shared" si="11"/>
        <v>N/A</v>
      </c>
      <c r="E72" s="14">
        <v>278</v>
      </c>
      <c r="F72" s="11" t="str">
        <f t="shared" si="12"/>
        <v>N/A</v>
      </c>
      <c r="G72" s="14">
        <v>643</v>
      </c>
      <c r="H72" s="11" t="str">
        <f t="shared" si="13"/>
        <v>N/A</v>
      </c>
      <c r="I72" s="57">
        <v>-77.2</v>
      </c>
      <c r="J72" s="57">
        <v>131.30000000000001</v>
      </c>
      <c r="K72" s="48" t="s">
        <v>739</v>
      </c>
      <c r="L72" s="9" t="str">
        <f t="shared" si="14"/>
        <v>No</v>
      </c>
    </row>
    <row r="73" spans="1:12" x14ac:dyDescent="0.2">
      <c r="A73" s="4" t="s">
        <v>610</v>
      </c>
      <c r="B73" s="48" t="s">
        <v>213</v>
      </c>
      <c r="C73" s="1">
        <v>15</v>
      </c>
      <c r="D73" s="11" t="str">
        <f t="shared" si="11"/>
        <v>N/A</v>
      </c>
      <c r="E73" s="1">
        <v>11</v>
      </c>
      <c r="F73" s="11" t="str">
        <f t="shared" si="12"/>
        <v>N/A</v>
      </c>
      <c r="G73" s="1">
        <v>11</v>
      </c>
      <c r="H73" s="11" t="str">
        <f t="shared" si="13"/>
        <v>N/A</v>
      </c>
      <c r="I73" s="57">
        <v>-60</v>
      </c>
      <c r="J73" s="57">
        <v>66.67</v>
      </c>
      <c r="K73" s="48" t="s">
        <v>739</v>
      </c>
      <c r="L73" s="9" t="str">
        <f t="shared" si="14"/>
        <v>No</v>
      </c>
    </row>
    <row r="74" spans="1:12" x14ac:dyDescent="0.2">
      <c r="A74" s="4" t="s">
        <v>1445</v>
      </c>
      <c r="B74" s="48" t="s">
        <v>213</v>
      </c>
      <c r="C74" s="14">
        <v>81.333333332999999</v>
      </c>
      <c r="D74" s="11" t="str">
        <f t="shared" si="11"/>
        <v>N/A</v>
      </c>
      <c r="E74" s="14">
        <v>46.333333332999999</v>
      </c>
      <c r="F74" s="11" t="str">
        <f t="shared" si="12"/>
        <v>N/A</v>
      </c>
      <c r="G74" s="14">
        <v>64.3</v>
      </c>
      <c r="H74" s="11" t="str">
        <f t="shared" si="13"/>
        <v>N/A</v>
      </c>
      <c r="I74" s="57">
        <v>-43</v>
      </c>
      <c r="J74" s="57">
        <v>38.78</v>
      </c>
      <c r="K74" s="48" t="s">
        <v>739</v>
      </c>
      <c r="L74" s="9" t="str">
        <f t="shared" si="14"/>
        <v>No</v>
      </c>
    </row>
    <row r="75" spans="1:12" ht="25.5" x14ac:dyDescent="0.2">
      <c r="A75" s="4" t="s">
        <v>611</v>
      </c>
      <c r="B75" s="48" t="s">
        <v>213</v>
      </c>
      <c r="C75" s="14">
        <v>4621980</v>
      </c>
      <c r="D75" s="11" t="str">
        <f t="shared" si="11"/>
        <v>N/A</v>
      </c>
      <c r="E75" s="14">
        <v>5069630</v>
      </c>
      <c r="F75" s="11" t="str">
        <f t="shared" si="12"/>
        <v>N/A</v>
      </c>
      <c r="G75" s="14">
        <v>3675001</v>
      </c>
      <c r="H75" s="11" t="str">
        <f t="shared" si="13"/>
        <v>N/A</v>
      </c>
      <c r="I75" s="57">
        <v>9.6850000000000005</v>
      </c>
      <c r="J75" s="57">
        <v>-27.5</v>
      </c>
      <c r="K75" s="48" t="s">
        <v>739</v>
      </c>
      <c r="L75" s="9" t="str">
        <f t="shared" si="14"/>
        <v>Yes</v>
      </c>
    </row>
    <row r="76" spans="1:12" x14ac:dyDescent="0.2">
      <c r="A76" s="46" t="s">
        <v>612</v>
      </c>
      <c r="B76" s="35" t="s">
        <v>213</v>
      </c>
      <c r="C76" s="36">
        <v>99536</v>
      </c>
      <c r="D76" s="44" t="str">
        <f t="shared" si="11"/>
        <v>N/A</v>
      </c>
      <c r="E76" s="36">
        <v>115064</v>
      </c>
      <c r="F76" s="44" t="str">
        <f t="shared" si="12"/>
        <v>N/A</v>
      </c>
      <c r="G76" s="36">
        <v>98832</v>
      </c>
      <c r="H76" s="44" t="str">
        <f t="shared" si="13"/>
        <v>N/A</v>
      </c>
      <c r="I76" s="12">
        <v>15.6</v>
      </c>
      <c r="J76" s="12">
        <v>-14.1</v>
      </c>
      <c r="K76" s="45" t="s">
        <v>739</v>
      </c>
      <c r="L76" s="9" t="str">
        <f t="shared" si="14"/>
        <v>Yes</v>
      </c>
    </row>
    <row r="77" spans="1:12" ht="25.5" x14ac:dyDescent="0.2">
      <c r="A77" s="46" t="s">
        <v>1446</v>
      </c>
      <c r="B77" s="35" t="s">
        <v>213</v>
      </c>
      <c r="C77" s="47">
        <v>46.435259604999999</v>
      </c>
      <c r="D77" s="44" t="str">
        <f t="shared" si="11"/>
        <v>N/A</v>
      </c>
      <c r="E77" s="47">
        <v>44.059219216999999</v>
      </c>
      <c r="F77" s="44" t="str">
        <f t="shared" si="12"/>
        <v>N/A</v>
      </c>
      <c r="G77" s="47">
        <v>37.184322891000001</v>
      </c>
      <c r="H77" s="44" t="str">
        <f t="shared" si="13"/>
        <v>N/A</v>
      </c>
      <c r="I77" s="12">
        <v>-5.12</v>
      </c>
      <c r="J77" s="12">
        <v>-15.6</v>
      </c>
      <c r="K77" s="45" t="s">
        <v>739</v>
      </c>
      <c r="L77" s="9" t="str">
        <f t="shared" si="14"/>
        <v>Yes</v>
      </c>
    </row>
    <row r="78" spans="1:12" ht="25.5" x14ac:dyDescent="0.2">
      <c r="A78" s="46" t="s">
        <v>613</v>
      </c>
      <c r="B78" s="35" t="s">
        <v>213</v>
      </c>
      <c r="C78" s="47">
        <v>45215892</v>
      </c>
      <c r="D78" s="44" t="str">
        <f t="shared" si="11"/>
        <v>N/A</v>
      </c>
      <c r="E78" s="47">
        <v>50705434</v>
      </c>
      <c r="F78" s="44" t="str">
        <f t="shared" si="12"/>
        <v>N/A</v>
      </c>
      <c r="G78" s="47">
        <v>39152485</v>
      </c>
      <c r="H78" s="44" t="str">
        <f t="shared" si="13"/>
        <v>N/A</v>
      </c>
      <c r="I78" s="12">
        <v>12.14</v>
      </c>
      <c r="J78" s="12">
        <v>-22.8</v>
      </c>
      <c r="K78" s="45" t="s">
        <v>739</v>
      </c>
      <c r="L78" s="9" t="str">
        <f t="shared" si="14"/>
        <v>Yes</v>
      </c>
    </row>
    <row r="79" spans="1:12" x14ac:dyDescent="0.2">
      <c r="A79" s="46" t="s">
        <v>614</v>
      </c>
      <c r="B79" s="35" t="s">
        <v>213</v>
      </c>
      <c r="C79" s="36">
        <v>198693</v>
      </c>
      <c r="D79" s="44" t="str">
        <f t="shared" si="11"/>
        <v>N/A</v>
      </c>
      <c r="E79" s="36">
        <v>188632</v>
      </c>
      <c r="F79" s="44" t="str">
        <f t="shared" si="12"/>
        <v>N/A</v>
      </c>
      <c r="G79" s="36">
        <v>158454</v>
      </c>
      <c r="H79" s="44" t="str">
        <f t="shared" si="13"/>
        <v>N/A</v>
      </c>
      <c r="I79" s="12">
        <v>-5.0599999999999996</v>
      </c>
      <c r="J79" s="12">
        <v>-16</v>
      </c>
      <c r="K79" s="45" t="s">
        <v>739</v>
      </c>
      <c r="L79" s="9" t="str">
        <f t="shared" si="14"/>
        <v>Yes</v>
      </c>
    </row>
    <row r="80" spans="1:12" x14ac:dyDescent="0.2">
      <c r="A80" s="46" t="s">
        <v>1447</v>
      </c>
      <c r="B80" s="35" t="s">
        <v>213</v>
      </c>
      <c r="C80" s="47">
        <v>227.56660778</v>
      </c>
      <c r="D80" s="44" t="str">
        <f t="shared" si="11"/>
        <v>N/A</v>
      </c>
      <c r="E80" s="47">
        <v>268.80610925000002</v>
      </c>
      <c r="F80" s="44" t="str">
        <f t="shared" si="12"/>
        <v>N/A</v>
      </c>
      <c r="G80" s="47">
        <v>247.09054363000001</v>
      </c>
      <c r="H80" s="44" t="str">
        <f t="shared" si="13"/>
        <v>N/A</v>
      </c>
      <c r="I80" s="12">
        <v>18.12</v>
      </c>
      <c r="J80" s="12">
        <v>-8.08</v>
      </c>
      <c r="K80" s="45" t="s">
        <v>739</v>
      </c>
      <c r="L80" s="9" t="str">
        <f t="shared" si="14"/>
        <v>Yes</v>
      </c>
    </row>
    <row r="81" spans="1:12" x14ac:dyDescent="0.2">
      <c r="A81" s="46" t="s">
        <v>615</v>
      </c>
      <c r="B81" s="35" t="s">
        <v>213</v>
      </c>
      <c r="C81" s="47">
        <v>237162233</v>
      </c>
      <c r="D81" s="44" t="str">
        <f t="shared" si="11"/>
        <v>N/A</v>
      </c>
      <c r="E81" s="47">
        <v>231304390</v>
      </c>
      <c r="F81" s="44" t="str">
        <f t="shared" si="12"/>
        <v>N/A</v>
      </c>
      <c r="G81" s="47">
        <v>213791446</v>
      </c>
      <c r="H81" s="44" t="str">
        <f t="shared" si="13"/>
        <v>N/A</v>
      </c>
      <c r="I81" s="12">
        <v>-2.4700000000000002</v>
      </c>
      <c r="J81" s="12">
        <v>-7.57</v>
      </c>
      <c r="K81" s="45" t="s">
        <v>739</v>
      </c>
      <c r="L81" s="9" t="str">
        <f t="shared" si="14"/>
        <v>Yes</v>
      </c>
    </row>
    <row r="82" spans="1:12" x14ac:dyDescent="0.2">
      <c r="A82" s="46" t="s">
        <v>616</v>
      </c>
      <c r="B82" s="35" t="s">
        <v>213</v>
      </c>
      <c r="C82" s="36">
        <v>228123</v>
      </c>
      <c r="D82" s="44" t="str">
        <f t="shared" si="11"/>
        <v>N/A</v>
      </c>
      <c r="E82" s="36">
        <v>221634</v>
      </c>
      <c r="F82" s="44" t="str">
        <f t="shared" si="12"/>
        <v>N/A</v>
      </c>
      <c r="G82" s="36">
        <v>204621</v>
      </c>
      <c r="H82" s="44" t="str">
        <f t="shared" si="13"/>
        <v>N/A</v>
      </c>
      <c r="I82" s="12">
        <v>-2.84</v>
      </c>
      <c r="J82" s="12">
        <v>-7.68</v>
      </c>
      <c r="K82" s="45" t="s">
        <v>739</v>
      </c>
      <c r="L82" s="9" t="str">
        <f t="shared" si="14"/>
        <v>Yes</v>
      </c>
    </row>
    <row r="83" spans="1:12" x14ac:dyDescent="0.2">
      <c r="A83" s="46" t="s">
        <v>1448</v>
      </c>
      <c r="B83" s="35" t="s">
        <v>213</v>
      </c>
      <c r="C83" s="47">
        <v>1039.6243824999999</v>
      </c>
      <c r="D83" s="44" t="str">
        <f t="shared" si="11"/>
        <v>N/A</v>
      </c>
      <c r="E83" s="47">
        <v>1043.6322496</v>
      </c>
      <c r="F83" s="44" t="str">
        <f t="shared" si="12"/>
        <v>N/A</v>
      </c>
      <c r="G83" s="47">
        <v>1044.8167392</v>
      </c>
      <c r="H83" s="44" t="str">
        <f t="shared" si="13"/>
        <v>N/A</v>
      </c>
      <c r="I83" s="12">
        <v>0.38550000000000001</v>
      </c>
      <c r="J83" s="12">
        <v>0.1135</v>
      </c>
      <c r="K83" s="45" t="s">
        <v>739</v>
      </c>
      <c r="L83" s="9" t="str">
        <f t="shared" si="14"/>
        <v>Yes</v>
      </c>
    </row>
    <row r="84" spans="1:12" ht="25.5" x14ac:dyDescent="0.2">
      <c r="A84" s="46" t="s">
        <v>617</v>
      </c>
      <c r="B84" s="35" t="s">
        <v>213</v>
      </c>
      <c r="C84" s="47">
        <v>7055890</v>
      </c>
      <c r="D84" s="44" t="str">
        <f t="shared" si="11"/>
        <v>N/A</v>
      </c>
      <c r="E84" s="47">
        <v>6995841</v>
      </c>
      <c r="F84" s="44" t="str">
        <f t="shared" si="12"/>
        <v>N/A</v>
      </c>
      <c r="G84" s="47">
        <v>5729943</v>
      </c>
      <c r="H84" s="44" t="str">
        <f t="shared" si="13"/>
        <v>N/A</v>
      </c>
      <c r="I84" s="12">
        <v>-0.85099999999999998</v>
      </c>
      <c r="J84" s="12">
        <v>-18.100000000000001</v>
      </c>
      <c r="K84" s="45" t="s">
        <v>739</v>
      </c>
      <c r="L84" s="9" t="str">
        <f t="shared" si="14"/>
        <v>Yes</v>
      </c>
    </row>
    <row r="85" spans="1:12" x14ac:dyDescent="0.2">
      <c r="A85" s="46" t="s">
        <v>618</v>
      </c>
      <c r="B85" s="35" t="s">
        <v>213</v>
      </c>
      <c r="C85" s="36">
        <v>1201</v>
      </c>
      <c r="D85" s="44" t="str">
        <f t="shared" si="11"/>
        <v>N/A</v>
      </c>
      <c r="E85" s="36">
        <v>898</v>
      </c>
      <c r="F85" s="44" t="str">
        <f t="shared" si="12"/>
        <v>N/A</v>
      </c>
      <c r="G85" s="36">
        <v>579</v>
      </c>
      <c r="H85" s="44" t="str">
        <f t="shared" si="13"/>
        <v>N/A</v>
      </c>
      <c r="I85" s="12">
        <v>-25.2</v>
      </c>
      <c r="J85" s="12">
        <v>-35.5</v>
      </c>
      <c r="K85" s="45" t="s">
        <v>739</v>
      </c>
      <c r="L85" s="9" t="str">
        <f t="shared" si="14"/>
        <v>No</v>
      </c>
    </row>
    <row r="86" spans="1:12" ht="25.5" x14ac:dyDescent="0.2">
      <c r="A86" s="46" t="s">
        <v>1449</v>
      </c>
      <c r="B86" s="35" t="s">
        <v>213</v>
      </c>
      <c r="C86" s="47">
        <v>5875.0124895999998</v>
      </c>
      <c r="D86" s="44" t="str">
        <f t="shared" si="11"/>
        <v>N/A</v>
      </c>
      <c r="E86" s="47">
        <v>7790.4688195999997</v>
      </c>
      <c r="F86" s="44" t="str">
        <f t="shared" si="12"/>
        <v>N/A</v>
      </c>
      <c r="G86" s="47">
        <v>9896.2746114000001</v>
      </c>
      <c r="H86" s="44" t="str">
        <f t="shared" si="13"/>
        <v>N/A</v>
      </c>
      <c r="I86" s="12">
        <v>32.6</v>
      </c>
      <c r="J86" s="12">
        <v>27.03</v>
      </c>
      <c r="K86" s="45" t="s">
        <v>739</v>
      </c>
      <c r="L86" s="9" t="str">
        <f t="shared" si="14"/>
        <v>Yes</v>
      </c>
    </row>
    <row r="87" spans="1:12" ht="25.5" x14ac:dyDescent="0.2">
      <c r="A87" s="46" t="s">
        <v>619</v>
      </c>
      <c r="B87" s="35" t="s">
        <v>213</v>
      </c>
      <c r="C87" s="47">
        <v>17672803</v>
      </c>
      <c r="D87" s="44" t="str">
        <f t="shared" si="11"/>
        <v>N/A</v>
      </c>
      <c r="E87" s="47">
        <v>12835626</v>
      </c>
      <c r="F87" s="44" t="str">
        <f t="shared" si="12"/>
        <v>N/A</v>
      </c>
      <c r="G87" s="47">
        <v>6948544</v>
      </c>
      <c r="H87" s="44" t="str">
        <f t="shared" si="13"/>
        <v>N/A</v>
      </c>
      <c r="I87" s="12">
        <v>-27.4</v>
      </c>
      <c r="J87" s="12">
        <v>-45.9</v>
      </c>
      <c r="K87" s="45" t="s">
        <v>739</v>
      </c>
      <c r="L87" s="9" t="str">
        <f t="shared" si="14"/>
        <v>No</v>
      </c>
    </row>
    <row r="88" spans="1:12" x14ac:dyDescent="0.2">
      <c r="A88" s="46" t="s">
        <v>620</v>
      </c>
      <c r="B88" s="35" t="s">
        <v>213</v>
      </c>
      <c r="C88" s="36">
        <v>89375</v>
      </c>
      <c r="D88" s="44" t="str">
        <f t="shared" si="11"/>
        <v>N/A</v>
      </c>
      <c r="E88" s="36">
        <v>79006</v>
      </c>
      <c r="F88" s="44" t="str">
        <f t="shared" si="12"/>
        <v>N/A</v>
      </c>
      <c r="G88" s="36">
        <v>62798</v>
      </c>
      <c r="H88" s="44" t="str">
        <f t="shared" si="13"/>
        <v>N/A</v>
      </c>
      <c r="I88" s="12">
        <v>-11.6</v>
      </c>
      <c r="J88" s="12">
        <v>-20.5</v>
      </c>
      <c r="K88" s="45" t="s">
        <v>739</v>
      </c>
      <c r="L88" s="9" t="str">
        <f t="shared" si="14"/>
        <v>Yes</v>
      </c>
    </row>
    <row r="89" spans="1:12" x14ac:dyDescent="0.2">
      <c r="A89" s="46" t="s">
        <v>1450</v>
      </c>
      <c r="B89" s="35" t="s">
        <v>213</v>
      </c>
      <c r="C89" s="47">
        <v>197.73765594</v>
      </c>
      <c r="D89" s="44" t="str">
        <f t="shared" si="11"/>
        <v>N/A</v>
      </c>
      <c r="E89" s="47">
        <v>162.46393945</v>
      </c>
      <c r="F89" s="44" t="str">
        <f t="shared" si="12"/>
        <v>N/A</v>
      </c>
      <c r="G89" s="47">
        <v>110.64912895000001</v>
      </c>
      <c r="H89" s="44" t="str">
        <f t="shared" si="13"/>
        <v>N/A</v>
      </c>
      <c r="I89" s="12">
        <v>-17.8</v>
      </c>
      <c r="J89" s="12">
        <v>-31.9</v>
      </c>
      <c r="K89" s="45" t="s">
        <v>739</v>
      </c>
      <c r="L89" s="9" t="str">
        <f t="shared" si="14"/>
        <v>No</v>
      </c>
    </row>
    <row r="90" spans="1:12" x14ac:dyDescent="0.2">
      <c r="A90" s="46" t="s">
        <v>621</v>
      </c>
      <c r="B90" s="35" t="s">
        <v>213</v>
      </c>
      <c r="C90" s="47">
        <v>239719486</v>
      </c>
      <c r="D90" s="44" t="str">
        <f t="shared" si="11"/>
        <v>N/A</v>
      </c>
      <c r="E90" s="47">
        <v>189549834</v>
      </c>
      <c r="F90" s="44" t="str">
        <f t="shared" si="12"/>
        <v>N/A</v>
      </c>
      <c r="G90" s="47">
        <v>119776247</v>
      </c>
      <c r="H90" s="44" t="str">
        <f t="shared" si="13"/>
        <v>N/A</v>
      </c>
      <c r="I90" s="12">
        <v>-20.9</v>
      </c>
      <c r="J90" s="12">
        <v>-36.799999999999997</v>
      </c>
      <c r="K90" s="45" t="s">
        <v>739</v>
      </c>
      <c r="L90" s="9" t="str">
        <f t="shared" si="14"/>
        <v>No</v>
      </c>
    </row>
    <row r="91" spans="1:12" x14ac:dyDescent="0.2">
      <c r="A91" s="46" t="s">
        <v>622</v>
      </c>
      <c r="B91" s="35" t="s">
        <v>213</v>
      </c>
      <c r="C91" s="36">
        <v>539375</v>
      </c>
      <c r="D91" s="44" t="str">
        <f t="shared" si="11"/>
        <v>N/A</v>
      </c>
      <c r="E91" s="36">
        <v>511922</v>
      </c>
      <c r="F91" s="44" t="str">
        <f t="shared" si="12"/>
        <v>N/A</v>
      </c>
      <c r="G91" s="36">
        <v>463429</v>
      </c>
      <c r="H91" s="44" t="str">
        <f t="shared" si="13"/>
        <v>N/A</v>
      </c>
      <c r="I91" s="12">
        <v>-5.09</v>
      </c>
      <c r="J91" s="12">
        <v>-9.4700000000000006</v>
      </c>
      <c r="K91" s="45" t="s">
        <v>739</v>
      </c>
      <c r="L91" s="9" t="str">
        <f t="shared" si="14"/>
        <v>Yes</v>
      </c>
    </row>
    <row r="92" spans="1:12" x14ac:dyDescent="0.2">
      <c r="A92" s="46" t="s">
        <v>1451</v>
      </c>
      <c r="B92" s="35" t="s">
        <v>213</v>
      </c>
      <c r="C92" s="47">
        <v>444.43937148999998</v>
      </c>
      <c r="D92" s="44" t="str">
        <f t="shared" si="11"/>
        <v>N/A</v>
      </c>
      <c r="E92" s="47">
        <v>370.27092799000002</v>
      </c>
      <c r="F92" s="44" t="str">
        <f t="shared" si="12"/>
        <v>N/A</v>
      </c>
      <c r="G92" s="47">
        <v>258.45652085</v>
      </c>
      <c r="H92" s="44" t="str">
        <f t="shared" si="13"/>
        <v>N/A</v>
      </c>
      <c r="I92" s="12">
        <v>-16.7</v>
      </c>
      <c r="J92" s="12">
        <v>-30.2</v>
      </c>
      <c r="K92" s="45" t="s">
        <v>739</v>
      </c>
      <c r="L92" s="9" t="str">
        <f t="shared" si="14"/>
        <v>No</v>
      </c>
    </row>
    <row r="93" spans="1:12" ht="25.5" x14ac:dyDescent="0.2">
      <c r="A93" s="46" t="s">
        <v>623</v>
      </c>
      <c r="B93" s="35" t="s">
        <v>213</v>
      </c>
      <c r="C93" s="47">
        <v>258051398</v>
      </c>
      <c r="D93" s="44" t="str">
        <f t="shared" si="11"/>
        <v>N/A</v>
      </c>
      <c r="E93" s="47">
        <v>240179374</v>
      </c>
      <c r="F93" s="44" t="str">
        <f t="shared" si="12"/>
        <v>N/A</v>
      </c>
      <c r="G93" s="47">
        <v>224665633</v>
      </c>
      <c r="H93" s="44" t="str">
        <f t="shared" si="13"/>
        <v>N/A</v>
      </c>
      <c r="I93" s="12">
        <v>-6.93</v>
      </c>
      <c r="J93" s="12">
        <v>-6.46</v>
      </c>
      <c r="K93" s="45" t="s">
        <v>739</v>
      </c>
      <c r="L93" s="9" t="str">
        <f t="shared" si="14"/>
        <v>Yes</v>
      </c>
    </row>
    <row r="94" spans="1:12" x14ac:dyDescent="0.2">
      <c r="A94" s="49" t="s">
        <v>624</v>
      </c>
      <c r="B94" s="36" t="s">
        <v>213</v>
      </c>
      <c r="C94" s="36">
        <v>179913</v>
      </c>
      <c r="D94" s="44" t="str">
        <f t="shared" si="11"/>
        <v>N/A</v>
      </c>
      <c r="E94" s="36">
        <v>170546</v>
      </c>
      <c r="F94" s="44" t="str">
        <f t="shared" si="12"/>
        <v>N/A</v>
      </c>
      <c r="G94" s="36">
        <v>160595</v>
      </c>
      <c r="H94" s="44" t="str">
        <f t="shared" si="13"/>
        <v>N/A</v>
      </c>
      <c r="I94" s="12">
        <v>-5.21</v>
      </c>
      <c r="J94" s="12">
        <v>-5.83</v>
      </c>
      <c r="K94" s="50" t="s">
        <v>739</v>
      </c>
      <c r="L94" s="9" t="str">
        <f t="shared" si="14"/>
        <v>Yes</v>
      </c>
    </row>
    <row r="95" spans="1:12" ht="25.5" x14ac:dyDescent="0.2">
      <c r="A95" s="46" t="s">
        <v>1452</v>
      </c>
      <c r="B95" s="35" t="s">
        <v>213</v>
      </c>
      <c r="C95" s="47">
        <v>1434.3121286000001</v>
      </c>
      <c r="D95" s="44" t="str">
        <f t="shared" si="11"/>
        <v>N/A</v>
      </c>
      <c r="E95" s="47">
        <v>1408.2967292999999</v>
      </c>
      <c r="F95" s="44" t="str">
        <f t="shared" si="12"/>
        <v>N/A</v>
      </c>
      <c r="G95" s="47">
        <v>1398.9578317999999</v>
      </c>
      <c r="H95" s="44" t="str">
        <f t="shared" si="13"/>
        <v>N/A</v>
      </c>
      <c r="I95" s="12">
        <v>-1.81</v>
      </c>
      <c r="J95" s="12">
        <v>-0.66300000000000003</v>
      </c>
      <c r="K95" s="45" t="s">
        <v>739</v>
      </c>
      <c r="L95" s="9" t="str">
        <f t="shared" si="14"/>
        <v>Yes</v>
      </c>
    </row>
    <row r="96" spans="1:12" ht="25.5" x14ac:dyDescent="0.2">
      <c r="A96" s="46" t="s">
        <v>625</v>
      </c>
      <c r="B96" s="35" t="s">
        <v>213</v>
      </c>
      <c r="C96" s="47">
        <v>136589522</v>
      </c>
      <c r="D96" s="44" t="str">
        <f t="shared" si="11"/>
        <v>N/A</v>
      </c>
      <c r="E96" s="47">
        <v>137611830</v>
      </c>
      <c r="F96" s="44" t="str">
        <f t="shared" si="12"/>
        <v>N/A</v>
      </c>
      <c r="G96" s="47">
        <v>139120909</v>
      </c>
      <c r="H96" s="44" t="str">
        <f t="shared" si="13"/>
        <v>N/A</v>
      </c>
      <c r="I96" s="12">
        <v>0.74850000000000005</v>
      </c>
      <c r="J96" s="12">
        <v>1.097</v>
      </c>
      <c r="K96" s="45" t="s">
        <v>739</v>
      </c>
      <c r="L96" s="9" t="str">
        <f t="shared" si="14"/>
        <v>Yes</v>
      </c>
    </row>
    <row r="97" spans="1:12" x14ac:dyDescent="0.2">
      <c r="A97" s="46" t="s">
        <v>626</v>
      </c>
      <c r="B97" s="35" t="s">
        <v>213</v>
      </c>
      <c r="C97" s="36">
        <v>79080</v>
      </c>
      <c r="D97" s="44" t="str">
        <f t="shared" si="11"/>
        <v>N/A</v>
      </c>
      <c r="E97" s="36">
        <v>79073</v>
      </c>
      <c r="F97" s="44" t="str">
        <f t="shared" si="12"/>
        <v>N/A</v>
      </c>
      <c r="G97" s="36">
        <v>74959</v>
      </c>
      <c r="H97" s="44" t="str">
        <f t="shared" si="13"/>
        <v>N/A</v>
      </c>
      <c r="I97" s="12">
        <v>-8.9999999999999993E-3</v>
      </c>
      <c r="J97" s="12">
        <v>-5.2</v>
      </c>
      <c r="K97" s="45" t="s">
        <v>739</v>
      </c>
      <c r="L97" s="9" t="str">
        <f t="shared" si="14"/>
        <v>Yes</v>
      </c>
    </row>
    <row r="98" spans="1:12" ht="25.5" x14ac:dyDescent="0.2">
      <c r="A98" s="46" t="s">
        <v>1453</v>
      </c>
      <c r="B98" s="35" t="s">
        <v>213</v>
      </c>
      <c r="C98" s="47">
        <v>1727.2321952</v>
      </c>
      <c r="D98" s="44" t="str">
        <f t="shared" si="11"/>
        <v>N/A</v>
      </c>
      <c r="E98" s="47">
        <v>1740.3137607000001</v>
      </c>
      <c r="F98" s="44" t="str">
        <f t="shared" si="12"/>
        <v>N/A</v>
      </c>
      <c r="G98" s="47">
        <v>1855.9600448000001</v>
      </c>
      <c r="H98" s="44" t="str">
        <f t="shared" si="13"/>
        <v>N/A</v>
      </c>
      <c r="I98" s="12">
        <v>0.75739999999999996</v>
      </c>
      <c r="J98" s="12">
        <v>6.6449999999999996</v>
      </c>
      <c r="K98" s="45" t="s">
        <v>739</v>
      </c>
      <c r="L98" s="9" t="str">
        <f t="shared" si="14"/>
        <v>Yes</v>
      </c>
    </row>
    <row r="99" spans="1:12" ht="25.5" x14ac:dyDescent="0.2">
      <c r="A99" s="46" t="s">
        <v>627</v>
      </c>
      <c r="B99" s="35" t="s">
        <v>213</v>
      </c>
      <c r="C99" s="47">
        <v>2779679018</v>
      </c>
      <c r="D99" s="44" t="str">
        <f t="shared" si="11"/>
        <v>N/A</v>
      </c>
      <c r="E99" s="47">
        <v>2588409001</v>
      </c>
      <c r="F99" s="44" t="str">
        <f t="shared" si="12"/>
        <v>N/A</v>
      </c>
      <c r="G99" s="47">
        <v>2477857451</v>
      </c>
      <c r="H99" s="44" t="str">
        <f t="shared" si="13"/>
        <v>N/A</v>
      </c>
      <c r="I99" s="12">
        <v>-6.88</v>
      </c>
      <c r="J99" s="12">
        <v>-4.2699999999999996</v>
      </c>
      <c r="K99" s="45" t="s">
        <v>739</v>
      </c>
      <c r="L99" s="9" t="str">
        <f t="shared" si="14"/>
        <v>Yes</v>
      </c>
    </row>
    <row r="100" spans="1:12" x14ac:dyDescent="0.2">
      <c r="A100" s="46" t="s">
        <v>628</v>
      </c>
      <c r="B100" s="35" t="s">
        <v>213</v>
      </c>
      <c r="C100" s="36">
        <v>289678</v>
      </c>
      <c r="D100" s="44" t="str">
        <f t="shared" si="11"/>
        <v>N/A</v>
      </c>
      <c r="E100" s="36">
        <v>275207</v>
      </c>
      <c r="F100" s="44" t="str">
        <f t="shared" si="12"/>
        <v>N/A</v>
      </c>
      <c r="G100" s="36">
        <v>260657</v>
      </c>
      <c r="H100" s="44" t="str">
        <f t="shared" si="13"/>
        <v>N/A</v>
      </c>
      <c r="I100" s="12">
        <v>-5</v>
      </c>
      <c r="J100" s="12">
        <v>-5.29</v>
      </c>
      <c r="K100" s="45" t="s">
        <v>739</v>
      </c>
      <c r="L100" s="9" t="str">
        <f t="shared" si="14"/>
        <v>Yes</v>
      </c>
    </row>
    <row r="101" spans="1:12" ht="25.5" x14ac:dyDescent="0.2">
      <c r="A101" s="46" t="s">
        <v>1454</v>
      </c>
      <c r="B101" s="35" t="s">
        <v>213</v>
      </c>
      <c r="C101" s="47">
        <v>9595.7546586000008</v>
      </c>
      <c r="D101" s="44" t="str">
        <f t="shared" si="11"/>
        <v>N/A</v>
      </c>
      <c r="E101" s="47">
        <v>9405.3167288999994</v>
      </c>
      <c r="F101" s="44" t="str">
        <f t="shared" si="12"/>
        <v>N/A</v>
      </c>
      <c r="G101" s="47">
        <v>9506.1995303999993</v>
      </c>
      <c r="H101" s="44" t="str">
        <f t="shared" si="13"/>
        <v>N/A</v>
      </c>
      <c r="I101" s="12">
        <v>-1.98</v>
      </c>
      <c r="J101" s="12">
        <v>1.073</v>
      </c>
      <c r="K101" s="45" t="s">
        <v>739</v>
      </c>
      <c r="L101" s="9" t="str">
        <f t="shared" si="14"/>
        <v>Yes</v>
      </c>
    </row>
    <row r="102" spans="1:12" ht="25.5" x14ac:dyDescent="0.2">
      <c r="A102" s="46" t="s">
        <v>629</v>
      </c>
      <c r="B102" s="35" t="s">
        <v>213</v>
      </c>
      <c r="C102" s="47">
        <v>69427068</v>
      </c>
      <c r="D102" s="44" t="str">
        <f t="shared" si="11"/>
        <v>N/A</v>
      </c>
      <c r="E102" s="47">
        <v>60412857</v>
      </c>
      <c r="F102" s="44" t="str">
        <f t="shared" si="12"/>
        <v>N/A</v>
      </c>
      <c r="G102" s="47">
        <v>54770028</v>
      </c>
      <c r="H102" s="44" t="str">
        <f t="shared" si="13"/>
        <v>N/A</v>
      </c>
      <c r="I102" s="12">
        <v>-13</v>
      </c>
      <c r="J102" s="12">
        <v>-9.34</v>
      </c>
      <c r="K102" s="45" t="s">
        <v>739</v>
      </c>
      <c r="L102" s="9" t="str">
        <f t="shared" si="14"/>
        <v>Yes</v>
      </c>
    </row>
    <row r="103" spans="1:12" ht="25.5" x14ac:dyDescent="0.2">
      <c r="A103" s="46" t="s">
        <v>630</v>
      </c>
      <c r="B103" s="35" t="s">
        <v>213</v>
      </c>
      <c r="C103" s="36">
        <v>40074</v>
      </c>
      <c r="D103" s="44" t="str">
        <f t="shared" si="11"/>
        <v>N/A</v>
      </c>
      <c r="E103" s="36">
        <v>33565</v>
      </c>
      <c r="F103" s="44" t="str">
        <f t="shared" si="12"/>
        <v>N/A</v>
      </c>
      <c r="G103" s="36">
        <v>32640</v>
      </c>
      <c r="H103" s="44" t="str">
        <f t="shared" si="13"/>
        <v>N/A</v>
      </c>
      <c r="I103" s="12">
        <v>-16.2</v>
      </c>
      <c r="J103" s="12">
        <v>-2.76</v>
      </c>
      <c r="K103" s="45" t="s">
        <v>739</v>
      </c>
      <c r="L103" s="9" t="str">
        <f t="shared" si="14"/>
        <v>Yes</v>
      </c>
    </row>
    <row r="104" spans="1:12" ht="25.5" x14ac:dyDescent="0.2">
      <c r="A104" s="46" t="s">
        <v>1455</v>
      </c>
      <c r="B104" s="35" t="s">
        <v>213</v>
      </c>
      <c r="C104" s="47">
        <v>1732.4716275000001</v>
      </c>
      <c r="D104" s="44" t="str">
        <f t="shared" si="11"/>
        <v>N/A</v>
      </c>
      <c r="E104" s="47">
        <v>1799.8765679000001</v>
      </c>
      <c r="F104" s="44" t="str">
        <f t="shared" si="12"/>
        <v>N/A</v>
      </c>
      <c r="G104" s="47">
        <v>1678.0033088</v>
      </c>
      <c r="H104" s="44" t="str">
        <f t="shared" si="13"/>
        <v>N/A</v>
      </c>
      <c r="I104" s="12">
        <v>3.891</v>
      </c>
      <c r="J104" s="12">
        <v>-6.77</v>
      </c>
      <c r="K104" s="45" t="s">
        <v>739</v>
      </c>
      <c r="L104" s="9" t="str">
        <f t="shared" si="14"/>
        <v>Yes</v>
      </c>
    </row>
    <row r="105" spans="1:12" ht="25.5" x14ac:dyDescent="0.2">
      <c r="A105" s="46" t="s">
        <v>631</v>
      </c>
      <c r="B105" s="35" t="s">
        <v>213</v>
      </c>
      <c r="C105" s="47">
        <v>23169040</v>
      </c>
      <c r="D105" s="44" t="str">
        <f t="shared" si="11"/>
        <v>N/A</v>
      </c>
      <c r="E105" s="47">
        <v>6723291</v>
      </c>
      <c r="F105" s="44" t="str">
        <f t="shared" si="12"/>
        <v>N/A</v>
      </c>
      <c r="G105" s="47">
        <v>578197</v>
      </c>
      <c r="H105" s="44" t="str">
        <f t="shared" si="13"/>
        <v>N/A</v>
      </c>
      <c r="I105" s="12">
        <v>-71</v>
      </c>
      <c r="J105" s="12">
        <v>-91.4</v>
      </c>
      <c r="K105" s="45" t="s">
        <v>739</v>
      </c>
      <c r="L105" s="9" t="str">
        <f t="shared" si="14"/>
        <v>No</v>
      </c>
    </row>
    <row r="106" spans="1:12" x14ac:dyDescent="0.2">
      <c r="A106" s="46" t="s">
        <v>632</v>
      </c>
      <c r="B106" s="35" t="s">
        <v>213</v>
      </c>
      <c r="C106" s="36">
        <v>16623</v>
      </c>
      <c r="D106" s="44" t="str">
        <f t="shared" si="11"/>
        <v>N/A</v>
      </c>
      <c r="E106" s="36">
        <v>6394</v>
      </c>
      <c r="F106" s="44" t="str">
        <f t="shared" si="12"/>
        <v>N/A</v>
      </c>
      <c r="G106" s="36">
        <v>2027</v>
      </c>
      <c r="H106" s="44" t="str">
        <f t="shared" si="13"/>
        <v>N/A</v>
      </c>
      <c r="I106" s="12">
        <v>-61.5</v>
      </c>
      <c r="J106" s="12">
        <v>-68.3</v>
      </c>
      <c r="K106" s="45" t="s">
        <v>739</v>
      </c>
      <c r="L106" s="9" t="str">
        <f t="shared" si="14"/>
        <v>No</v>
      </c>
    </row>
    <row r="107" spans="1:12" ht="25.5" x14ac:dyDescent="0.2">
      <c r="A107" s="46" t="s">
        <v>1456</v>
      </c>
      <c r="B107" s="35" t="s">
        <v>213</v>
      </c>
      <c r="C107" s="47">
        <v>1393.7941406</v>
      </c>
      <c r="D107" s="44" t="str">
        <f t="shared" si="11"/>
        <v>N/A</v>
      </c>
      <c r="E107" s="47">
        <v>1051.5</v>
      </c>
      <c r="F107" s="44" t="str">
        <f t="shared" si="12"/>
        <v>N/A</v>
      </c>
      <c r="G107" s="47">
        <v>285.24765664</v>
      </c>
      <c r="H107" s="44" t="str">
        <f t="shared" si="13"/>
        <v>N/A</v>
      </c>
      <c r="I107" s="12">
        <v>-24.6</v>
      </c>
      <c r="J107" s="12">
        <v>-72.900000000000006</v>
      </c>
      <c r="K107" s="45" t="s">
        <v>739</v>
      </c>
      <c r="L107" s="9" t="str">
        <f t="shared" si="14"/>
        <v>No</v>
      </c>
    </row>
    <row r="108" spans="1:12" ht="25.5" x14ac:dyDescent="0.2">
      <c r="A108" s="46" t="s">
        <v>633</v>
      </c>
      <c r="B108" s="35" t="s">
        <v>213</v>
      </c>
      <c r="C108" s="47">
        <v>326397</v>
      </c>
      <c r="D108" s="44" t="str">
        <f t="shared" si="11"/>
        <v>N/A</v>
      </c>
      <c r="E108" s="47">
        <v>307862</v>
      </c>
      <c r="F108" s="44" t="str">
        <f t="shared" si="12"/>
        <v>N/A</v>
      </c>
      <c r="G108" s="47">
        <v>276534</v>
      </c>
      <c r="H108" s="44" t="str">
        <f t="shared" si="13"/>
        <v>N/A</v>
      </c>
      <c r="I108" s="12">
        <v>-5.68</v>
      </c>
      <c r="J108" s="12">
        <v>-10.199999999999999</v>
      </c>
      <c r="K108" s="45" t="s">
        <v>739</v>
      </c>
      <c r="L108" s="9" t="str">
        <f t="shared" si="14"/>
        <v>Yes</v>
      </c>
    </row>
    <row r="109" spans="1:12" x14ac:dyDescent="0.2">
      <c r="A109" s="46" t="s">
        <v>634</v>
      </c>
      <c r="B109" s="35" t="s">
        <v>213</v>
      </c>
      <c r="C109" s="36">
        <v>9597</v>
      </c>
      <c r="D109" s="44" t="str">
        <f t="shared" si="11"/>
        <v>N/A</v>
      </c>
      <c r="E109" s="36">
        <v>9875</v>
      </c>
      <c r="F109" s="44" t="str">
        <f t="shared" si="12"/>
        <v>N/A</v>
      </c>
      <c r="G109" s="36">
        <v>9153</v>
      </c>
      <c r="H109" s="44" t="str">
        <f t="shared" si="13"/>
        <v>N/A</v>
      </c>
      <c r="I109" s="12">
        <v>2.8969999999999998</v>
      </c>
      <c r="J109" s="12">
        <v>-7.31</v>
      </c>
      <c r="K109" s="45" t="s">
        <v>739</v>
      </c>
      <c r="L109" s="9" t="str">
        <f t="shared" si="14"/>
        <v>Yes</v>
      </c>
    </row>
    <row r="110" spans="1:12" ht="25.5" x14ac:dyDescent="0.2">
      <c r="A110" s="46" t="s">
        <v>1457</v>
      </c>
      <c r="B110" s="35" t="s">
        <v>213</v>
      </c>
      <c r="C110" s="47">
        <v>34.010315724000002</v>
      </c>
      <c r="D110" s="44" t="str">
        <f t="shared" si="11"/>
        <v>N/A</v>
      </c>
      <c r="E110" s="47">
        <v>31.175898734</v>
      </c>
      <c r="F110" s="44" t="str">
        <f t="shared" si="12"/>
        <v>N/A</v>
      </c>
      <c r="G110" s="47">
        <v>30.212389381000001</v>
      </c>
      <c r="H110" s="44" t="str">
        <f t="shared" si="13"/>
        <v>N/A</v>
      </c>
      <c r="I110" s="12">
        <v>-8.33</v>
      </c>
      <c r="J110" s="12">
        <v>-3.09</v>
      </c>
      <c r="K110" s="45" t="s">
        <v>739</v>
      </c>
      <c r="L110" s="9" t="str">
        <f t="shared" si="14"/>
        <v>Yes</v>
      </c>
    </row>
    <row r="111" spans="1:12" ht="25.5" x14ac:dyDescent="0.2">
      <c r="A111" s="46" t="s">
        <v>635</v>
      </c>
      <c r="B111" s="35" t="s">
        <v>213</v>
      </c>
      <c r="C111" s="47">
        <v>109697331</v>
      </c>
      <c r="D111" s="44" t="str">
        <f t="shared" si="11"/>
        <v>N/A</v>
      </c>
      <c r="E111" s="47">
        <v>115175424</v>
      </c>
      <c r="F111" s="44" t="str">
        <f t="shared" si="12"/>
        <v>N/A</v>
      </c>
      <c r="G111" s="47">
        <v>122805878</v>
      </c>
      <c r="H111" s="44" t="str">
        <f t="shared" si="13"/>
        <v>N/A</v>
      </c>
      <c r="I111" s="12">
        <v>4.9939999999999998</v>
      </c>
      <c r="J111" s="12">
        <v>6.625</v>
      </c>
      <c r="K111" s="45" t="s">
        <v>739</v>
      </c>
      <c r="L111" s="9" t="str">
        <f t="shared" si="14"/>
        <v>Yes</v>
      </c>
    </row>
    <row r="112" spans="1:12" x14ac:dyDescent="0.2">
      <c r="A112" s="46" t="s">
        <v>636</v>
      </c>
      <c r="B112" s="35" t="s">
        <v>213</v>
      </c>
      <c r="C112" s="36">
        <v>10074</v>
      </c>
      <c r="D112" s="44" t="str">
        <f t="shared" si="11"/>
        <v>N/A</v>
      </c>
      <c r="E112" s="36">
        <v>10356</v>
      </c>
      <c r="F112" s="44" t="str">
        <f t="shared" si="12"/>
        <v>N/A</v>
      </c>
      <c r="G112" s="36">
        <v>10027</v>
      </c>
      <c r="H112" s="44" t="str">
        <f t="shared" si="13"/>
        <v>N/A</v>
      </c>
      <c r="I112" s="12">
        <v>2.7989999999999999</v>
      </c>
      <c r="J112" s="12">
        <v>-3.18</v>
      </c>
      <c r="K112" s="45" t="s">
        <v>739</v>
      </c>
      <c r="L112" s="9" t="str">
        <f t="shared" si="14"/>
        <v>Yes</v>
      </c>
    </row>
    <row r="113" spans="1:12" x14ac:dyDescent="0.2">
      <c r="A113" s="46" t="s">
        <v>1458</v>
      </c>
      <c r="B113" s="35" t="s">
        <v>213</v>
      </c>
      <c r="C113" s="47">
        <v>10889.153365</v>
      </c>
      <c r="D113" s="44" t="str">
        <f t="shared" si="11"/>
        <v>N/A</v>
      </c>
      <c r="E113" s="47">
        <v>11121.612977999999</v>
      </c>
      <c r="F113" s="44" t="str">
        <f t="shared" si="12"/>
        <v>N/A</v>
      </c>
      <c r="G113" s="47">
        <v>12247.519496999999</v>
      </c>
      <c r="H113" s="44" t="str">
        <f t="shared" si="13"/>
        <v>N/A</v>
      </c>
      <c r="I113" s="12">
        <v>2.1349999999999998</v>
      </c>
      <c r="J113" s="12">
        <v>10.119999999999999</v>
      </c>
      <c r="K113" s="45" t="s">
        <v>739</v>
      </c>
      <c r="L113" s="9" t="str">
        <f t="shared" si="14"/>
        <v>Yes</v>
      </c>
    </row>
    <row r="114" spans="1:12" ht="25.5" x14ac:dyDescent="0.2">
      <c r="A114" s="46" t="s">
        <v>637</v>
      </c>
      <c r="B114" s="35" t="s">
        <v>213</v>
      </c>
      <c r="C114" s="47">
        <v>84486</v>
      </c>
      <c r="D114" s="44" t="str">
        <f t="shared" si="11"/>
        <v>N/A</v>
      </c>
      <c r="E114" s="47">
        <v>61109</v>
      </c>
      <c r="F114" s="44" t="str">
        <f t="shared" si="12"/>
        <v>N/A</v>
      </c>
      <c r="G114" s="47">
        <v>41869</v>
      </c>
      <c r="H114" s="44" t="str">
        <f t="shared" si="13"/>
        <v>N/A</v>
      </c>
      <c r="I114" s="12">
        <v>-27.7</v>
      </c>
      <c r="J114" s="12">
        <v>-31.5</v>
      </c>
      <c r="K114" s="45" t="s">
        <v>739</v>
      </c>
      <c r="L114" s="9" t="str">
        <f>IF(J114="Div by 0", "N/A", IF(OR(J114="N/A",K114="N/A"),"N/A", IF(J114&gt;VALUE(MID(K114,1,2)), "No", IF(J114&lt;-1*VALUE(MID(K114,1,2)), "No", "Yes"))))</f>
        <v>No</v>
      </c>
    </row>
    <row r="115" spans="1:12" x14ac:dyDescent="0.2">
      <c r="A115" s="46" t="s">
        <v>638</v>
      </c>
      <c r="B115" s="35" t="s">
        <v>213</v>
      </c>
      <c r="C115" s="36">
        <v>1376</v>
      </c>
      <c r="D115" s="44" t="str">
        <f t="shared" si="11"/>
        <v>N/A</v>
      </c>
      <c r="E115" s="36">
        <v>1117</v>
      </c>
      <c r="F115" s="44" t="str">
        <f t="shared" si="12"/>
        <v>N/A</v>
      </c>
      <c r="G115" s="36">
        <v>910</v>
      </c>
      <c r="H115" s="44" t="str">
        <f t="shared" si="13"/>
        <v>N/A</v>
      </c>
      <c r="I115" s="12">
        <v>-18.8</v>
      </c>
      <c r="J115" s="12">
        <v>-18.5</v>
      </c>
      <c r="K115" s="45" t="s">
        <v>739</v>
      </c>
      <c r="L115" s="9" t="str">
        <f t="shared" ref="L115:L119" si="15">IF(J115="Div by 0", "N/A", IF(OR(J115="N/A",K115="N/A"),"N/A", IF(J115&gt;VALUE(MID(K115,1,2)), "No", IF(J115&lt;-1*VALUE(MID(K115,1,2)), "No", "Yes"))))</f>
        <v>Yes</v>
      </c>
    </row>
    <row r="116" spans="1:12" ht="25.5" x14ac:dyDescent="0.2">
      <c r="A116" s="46" t="s">
        <v>1459</v>
      </c>
      <c r="B116" s="35" t="s">
        <v>213</v>
      </c>
      <c r="C116" s="47">
        <v>61.399709301999998</v>
      </c>
      <c r="D116" s="44" t="str">
        <f t="shared" si="11"/>
        <v>N/A</v>
      </c>
      <c r="E116" s="47">
        <v>54.708146822000003</v>
      </c>
      <c r="F116" s="44" t="str">
        <f t="shared" si="12"/>
        <v>N/A</v>
      </c>
      <c r="G116" s="47">
        <v>46.009890110000001</v>
      </c>
      <c r="H116" s="44" t="str">
        <f t="shared" si="13"/>
        <v>N/A</v>
      </c>
      <c r="I116" s="12">
        <v>-10.9</v>
      </c>
      <c r="J116" s="12">
        <v>-15.9</v>
      </c>
      <c r="K116" s="45" t="s">
        <v>739</v>
      </c>
      <c r="L116" s="9" t="str">
        <f t="shared" si="15"/>
        <v>Yes</v>
      </c>
    </row>
    <row r="117" spans="1:12" ht="25.5" x14ac:dyDescent="0.2">
      <c r="A117" s="46" t="s">
        <v>639</v>
      </c>
      <c r="B117" s="35" t="s">
        <v>213</v>
      </c>
      <c r="C117" s="47">
        <v>20416733</v>
      </c>
      <c r="D117" s="44" t="str">
        <f t="shared" si="11"/>
        <v>N/A</v>
      </c>
      <c r="E117" s="47">
        <v>19739826</v>
      </c>
      <c r="F117" s="44" t="str">
        <f t="shared" si="12"/>
        <v>N/A</v>
      </c>
      <c r="G117" s="47">
        <v>20739379</v>
      </c>
      <c r="H117" s="44" t="str">
        <f t="shared" si="13"/>
        <v>N/A</v>
      </c>
      <c r="I117" s="12">
        <v>-3.32</v>
      </c>
      <c r="J117" s="12">
        <v>5.0640000000000001</v>
      </c>
      <c r="K117" s="45" t="s">
        <v>739</v>
      </c>
      <c r="L117" s="9" t="str">
        <f t="shared" si="15"/>
        <v>Yes</v>
      </c>
    </row>
    <row r="118" spans="1:12" x14ac:dyDescent="0.2">
      <c r="A118" s="46" t="s">
        <v>640</v>
      </c>
      <c r="B118" s="35" t="s">
        <v>213</v>
      </c>
      <c r="C118" s="36">
        <v>646</v>
      </c>
      <c r="D118" s="44" t="str">
        <f t="shared" si="11"/>
        <v>N/A</v>
      </c>
      <c r="E118" s="36">
        <v>530</v>
      </c>
      <c r="F118" s="44" t="str">
        <f t="shared" si="12"/>
        <v>N/A</v>
      </c>
      <c r="G118" s="36">
        <v>586</v>
      </c>
      <c r="H118" s="44" t="str">
        <f t="shared" si="13"/>
        <v>N/A</v>
      </c>
      <c r="I118" s="12">
        <v>-18</v>
      </c>
      <c r="J118" s="12">
        <v>10.57</v>
      </c>
      <c r="K118" s="45" t="s">
        <v>739</v>
      </c>
      <c r="L118" s="9" t="str">
        <f t="shared" si="15"/>
        <v>Yes</v>
      </c>
    </row>
    <row r="119" spans="1:12" ht="25.5" x14ac:dyDescent="0.2">
      <c r="A119" s="46" t="s">
        <v>1460</v>
      </c>
      <c r="B119" s="35" t="s">
        <v>213</v>
      </c>
      <c r="C119" s="47">
        <v>31604.849845000001</v>
      </c>
      <c r="D119" s="44" t="str">
        <f t="shared" si="11"/>
        <v>N/A</v>
      </c>
      <c r="E119" s="47">
        <v>37244.954717000001</v>
      </c>
      <c r="F119" s="44" t="str">
        <f t="shared" si="12"/>
        <v>N/A</v>
      </c>
      <c r="G119" s="47">
        <v>35391.431741</v>
      </c>
      <c r="H119" s="44" t="str">
        <f t="shared" si="13"/>
        <v>N/A</v>
      </c>
      <c r="I119" s="12">
        <v>17.850000000000001</v>
      </c>
      <c r="J119" s="12">
        <v>-4.9800000000000004</v>
      </c>
      <c r="K119" s="45" t="s">
        <v>739</v>
      </c>
      <c r="L119" s="9" t="str">
        <f t="shared" si="15"/>
        <v>Yes</v>
      </c>
    </row>
    <row r="120" spans="1:12" ht="25.5" x14ac:dyDescent="0.2">
      <c r="A120" s="46" t="s">
        <v>641</v>
      </c>
      <c r="B120" s="35" t="s">
        <v>213</v>
      </c>
      <c r="C120" s="47">
        <v>96683197</v>
      </c>
      <c r="D120" s="44" t="str">
        <f t="shared" si="11"/>
        <v>N/A</v>
      </c>
      <c r="E120" s="47">
        <v>95603080</v>
      </c>
      <c r="F120" s="44" t="str">
        <f t="shared" si="12"/>
        <v>N/A</v>
      </c>
      <c r="G120" s="47">
        <v>90163442</v>
      </c>
      <c r="H120" s="44" t="str">
        <f t="shared" si="13"/>
        <v>N/A</v>
      </c>
      <c r="I120" s="12">
        <v>-1.1200000000000001</v>
      </c>
      <c r="J120" s="12">
        <v>-5.69</v>
      </c>
      <c r="K120" s="45" t="s">
        <v>739</v>
      </c>
      <c r="L120" s="9" t="str">
        <f t="shared" ref="L120:L131" si="16">IF(J120="Div by 0", "N/A", IF(K120="N/A","N/A", IF(J120&gt;VALUE(MID(K120,1,2)), "No", IF(J120&lt;-1*VALUE(MID(K120,1,2)), "No", "Yes"))))</f>
        <v>Yes</v>
      </c>
    </row>
    <row r="121" spans="1:12" ht="25.5" x14ac:dyDescent="0.2">
      <c r="A121" s="46" t="s">
        <v>642</v>
      </c>
      <c r="B121" s="35" t="s">
        <v>213</v>
      </c>
      <c r="C121" s="36">
        <v>211191</v>
      </c>
      <c r="D121" s="44" t="str">
        <f t="shared" si="11"/>
        <v>N/A</v>
      </c>
      <c r="E121" s="36">
        <v>201896</v>
      </c>
      <c r="F121" s="44" t="str">
        <f t="shared" si="12"/>
        <v>N/A</v>
      </c>
      <c r="G121" s="36">
        <v>187730</v>
      </c>
      <c r="H121" s="44" t="str">
        <f t="shared" si="13"/>
        <v>N/A</v>
      </c>
      <c r="I121" s="12">
        <v>-4.4000000000000004</v>
      </c>
      <c r="J121" s="12">
        <v>-7.02</v>
      </c>
      <c r="K121" s="45" t="s">
        <v>739</v>
      </c>
      <c r="L121" s="9" t="str">
        <f t="shared" si="16"/>
        <v>Yes</v>
      </c>
    </row>
    <row r="122" spans="1:12" ht="25.5" x14ac:dyDescent="0.2">
      <c r="A122" s="46" t="s">
        <v>1461</v>
      </c>
      <c r="B122" s="35" t="s">
        <v>213</v>
      </c>
      <c r="C122" s="47">
        <v>457.79979734</v>
      </c>
      <c r="D122" s="44" t="str">
        <f t="shared" si="11"/>
        <v>N/A</v>
      </c>
      <c r="E122" s="47">
        <v>473.52637000999999</v>
      </c>
      <c r="F122" s="44" t="str">
        <f t="shared" si="12"/>
        <v>N/A</v>
      </c>
      <c r="G122" s="47">
        <v>480.28254407999998</v>
      </c>
      <c r="H122" s="44" t="str">
        <f t="shared" si="13"/>
        <v>N/A</v>
      </c>
      <c r="I122" s="12">
        <v>3.4350000000000001</v>
      </c>
      <c r="J122" s="12">
        <v>1.427</v>
      </c>
      <c r="K122" s="45" t="s">
        <v>739</v>
      </c>
      <c r="L122" s="9" t="str">
        <f t="shared" si="16"/>
        <v>Yes</v>
      </c>
    </row>
    <row r="123" spans="1:12" ht="25.5" x14ac:dyDescent="0.2">
      <c r="A123" s="46" t="s">
        <v>643</v>
      </c>
      <c r="B123" s="35" t="s">
        <v>213</v>
      </c>
      <c r="C123" s="47">
        <v>349053236</v>
      </c>
      <c r="D123" s="44" t="str">
        <f t="shared" ref="D123:D131" si="17">IF($B123="N/A","N/A",IF(C123&gt;10,"No",IF(C123&lt;-10,"No","Yes")))</f>
        <v>N/A</v>
      </c>
      <c r="E123" s="47">
        <v>327418017</v>
      </c>
      <c r="F123" s="44" t="str">
        <f t="shared" ref="F123:F131" si="18">IF($B123="N/A","N/A",IF(E123&gt;10,"No",IF(E123&lt;-10,"No","Yes")))</f>
        <v>N/A</v>
      </c>
      <c r="G123" s="47">
        <v>337904853</v>
      </c>
      <c r="H123" s="44" t="str">
        <f t="shared" ref="H123:H131" si="19">IF($B123="N/A","N/A",IF(G123&gt;10,"No",IF(G123&lt;-10,"No","Yes")))</f>
        <v>N/A</v>
      </c>
      <c r="I123" s="12">
        <v>-6.2</v>
      </c>
      <c r="J123" s="12">
        <v>3.2029999999999998</v>
      </c>
      <c r="K123" s="45" t="s">
        <v>739</v>
      </c>
      <c r="L123" s="9" t="str">
        <f t="shared" si="16"/>
        <v>Yes</v>
      </c>
    </row>
    <row r="124" spans="1:12" x14ac:dyDescent="0.2">
      <c r="A124" s="46" t="s">
        <v>644</v>
      </c>
      <c r="B124" s="35" t="s">
        <v>213</v>
      </c>
      <c r="C124" s="36">
        <v>16845</v>
      </c>
      <c r="D124" s="44" t="str">
        <f t="shared" si="17"/>
        <v>N/A</v>
      </c>
      <c r="E124" s="36">
        <v>15207</v>
      </c>
      <c r="F124" s="44" t="str">
        <f t="shared" si="18"/>
        <v>N/A</v>
      </c>
      <c r="G124" s="36">
        <v>15342</v>
      </c>
      <c r="H124" s="44" t="str">
        <f t="shared" si="19"/>
        <v>N/A</v>
      </c>
      <c r="I124" s="12">
        <v>-9.7200000000000006</v>
      </c>
      <c r="J124" s="12">
        <v>0.88770000000000004</v>
      </c>
      <c r="K124" s="45" t="s">
        <v>739</v>
      </c>
      <c r="L124" s="9" t="str">
        <f t="shared" si="16"/>
        <v>Yes</v>
      </c>
    </row>
    <row r="125" spans="1:12" ht="25.5" x14ac:dyDescent="0.2">
      <c r="A125" s="46" t="s">
        <v>1462</v>
      </c>
      <c r="B125" s="35" t="s">
        <v>213</v>
      </c>
      <c r="C125" s="47">
        <v>20721.474384000001</v>
      </c>
      <c r="D125" s="44" t="str">
        <f t="shared" si="17"/>
        <v>N/A</v>
      </c>
      <c r="E125" s="47">
        <v>21530.743538999999</v>
      </c>
      <c r="F125" s="44" t="str">
        <f t="shared" si="18"/>
        <v>N/A</v>
      </c>
      <c r="G125" s="47">
        <v>22024.824208000002</v>
      </c>
      <c r="H125" s="44" t="str">
        <f t="shared" si="19"/>
        <v>N/A</v>
      </c>
      <c r="I125" s="12">
        <v>3.9049999999999998</v>
      </c>
      <c r="J125" s="12">
        <v>2.2949999999999999</v>
      </c>
      <c r="K125" s="45" t="s">
        <v>739</v>
      </c>
      <c r="L125" s="9" t="str">
        <f t="shared" si="16"/>
        <v>Yes</v>
      </c>
    </row>
    <row r="126" spans="1:12" ht="25.5" x14ac:dyDescent="0.2">
      <c r="A126" s="46" t="s">
        <v>645</v>
      </c>
      <c r="B126" s="35" t="s">
        <v>213</v>
      </c>
      <c r="C126" s="47">
        <v>162486469</v>
      </c>
      <c r="D126" s="44" t="str">
        <f t="shared" si="17"/>
        <v>N/A</v>
      </c>
      <c r="E126" s="47">
        <v>170319433</v>
      </c>
      <c r="F126" s="44" t="str">
        <f t="shared" si="18"/>
        <v>N/A</v>
      </c>
      <c r="G126" s="47">
        <v>189637718</v>
      </c>
      <c r="H126" s="44" t="str">
        <f t="shared" si="19"/>
        <v>N/A</v>
      </c>
      <c r="I126" s="12">
        <v>4.8209999999999997</v>
      </c>
      <c r="J126" s="12">
        <v>11.34</v>
      </c>
      <c r="K126" s="45" t="s">
        <v>739</v>
      </c>
      <c r="L126" s="9" t="str">
        <f t="shared" si="16"/>
        <v>Yes</v>
      </c>
    </row>
    <row r="127" spans="1:12" x14ac:dyDescent="0.2">
      <c r="A127" s="46" t="s">
        <v>646</v>
      </c>
      <c r="B127" s="35" t="s">
        <v>213</v>
      </c>
      <c r="C127" s="36">
        <v>50937</v>
      </c>
      <c r="D127" s="44" t="str">
        <f t="shared" si="17"/>
        <v>N/A</v>
      </c>
      <c r="E127" s="36">
        <v>50156</v>
      </c>
      <c r="F127" s="44" t="str">
        <f t="shared" si="18"/>
        <v>N/A</v>
      </c>
      <c r="G127" s="36">
        <v>49884</v>
      </c>
      <c r="H127" s="44" t="str">
        <f t="shared" si="19"/>
        <v>N/A</v>
      </c>
      <c r="I127" s="12">
        <v>-1.53</v>
      </c>
      <c r="J127" s="12">
        <v>-0.54200000000000004</v>
      </c>
      <c r="K127" s="45" t="s">
        <v>739</v>
      </c>
      <c r="L127" s="9" t="str">
        <f t="shared" si="16"/>
        <v>Yes</v>
      </c>
    </row>
    <row r="128" spans="1:12" ht="25.5" x14ac:dyDescent="0.2">
      <c r="A128" s="46" t="s">
        <v>1463</v>
      </c>
      <c r="B128" s="35" t="s">
        <v>213</v>
      </c>
      <c r="C128" s="47">
        <v>3189.9497222</v>
      </c>
      <c r="D128" s="44" t="str">
        <f t="shared" si="17"/>
        <v>N/A</v>
      </c>
      <c r="E128" s="47">
        <v>3395.7937833999999</v>
      </c>
      <c r="F128" s="44" t="str">
        <f t="shared" si="18"/>
        <v>N/A</v>
      </c>
      <c r="G128" s="47">
        <v>3801.5740117</v>
      </c>
      <c r="H128" s="44" t="str">
        <f t="shared" si="19"/>
        <v>N/A</v>
      </c>
      <c r="I128" s="12">
        <v>6.4530000000000003</v>
      </c>
      <c r="J128" s="12">
        <v>11.95</v>
      </c>
      <c r="K128" s="45" t="s">
        <v>739</v>
      </c>
      <c r="L128" s="9" t="str">
        <f t="shared" si="16"/>
        <v>Yes</v>
      </c>
    </row>
    <row r="129" spans="1:12" ht="25.5" x14ac:dyDescent="0.2">
      <c r="A129" s="46" t="s">
        <v>647</v>
      </c>
      <c r="B129" s="35" t="s">
        <v>213</v>
      </c>
      <c r="C129" s="47">
        <v>365732832</v>
      </c>
      <c r="D129" s="44" t="str">
        <f t="shared" si="17"/>
        <v>N/A</v>
      </c>
      <c r="E129" s="47">
        <v>271826227</v>
      </c>
      <c r="F129" s="44" t="str">
        <f t="shared" si="18"/>
        <v>N/A</v>
      </c>
      <c r="G129" s="47">
        <v>128640795</v>
      </c>
      <c r="H129" s="44" t="str">
        <f t="shared" si="19"/>
        <v>N/A</v>
      </c>
      <c r="I129" s="12">
        <v>-25.7</v>
      </c>
      <c r="J129" s="12">
        <v>-52.7</v>
      </c>
      <c r="K129" s="45" t="s">
        <v>739</v>
      </c>
      <c r="L129" s="9" t="str">
        <f t="shared" si="16"/>
        <v>No</v>
      </c>
    </row>
    <row r="130" spans="1:12" x14ac:dyDescent="0.2">
      <c r="A130" s="46" t="s">
        <v>648</v>
      </c>
      <c r="B130" s="35" t="s">
        <v>213</v>
      </c>
      <c r="C130" s="36">
        <v>42878</v>
      </c>
      <c r="D130" s="44" t="str">
        <f t="shared" si="17"/>
        <v>N/A</v>
      </c>
      <c r="E130" s="36">
        <v>29822</v>
      </c>
      <c r="F130" s="44" t="str">
        <f t="shared" si="18"/>
        <v>N/A</v>
      </c>
      <c r="G130" s="36">
        <v>15521</v>
      </c>
      <c r="H130" s="44" t="str">
        <f t="shared" si="19"/>
        <v>N/A</v>
      </c>
      <c r="I130" s="12">
        <v>-30.4</v>
      </c>
      <c r="J130" s="12">
        <v>-48</v>
      </c>
      <c r="K130" s="45" t="s">
        <v>739</v>
      </c>
      <c r="L130" s="9" t="str">
        <f t="shared" si="16"/>
        <v>No</v>
      </c>
    </row>
    <row r="131" spans="1:12" ht="25.5" x14ac:dyDescent="0.2">
      <c r="A131" s="46" t="s">
        <v>1464</v>
      </c>
      <c r="B131" s="35" t="s">
        <v>213</v>
      </c>
      <c r="C131" s="47">
        <v>8529.6150006999997</v>
      </c>
      <c r="D131" s="44" t="str">
        <f t="shared" si="17"/>
        <v>N/A</v>
      </c>
      <c r="E131" s="47">
        <v>9114.9563073999998</v>
      </c>
      <c r="F131" s="44" t="str">
        <f t="shared" si="18"/>
        <v>N/A</v>
      </c>
      <c r="G131" s="47">
        <v>8288.1769860000004</v>
      </c>
      <c r="H131" s="44" t="str">
        <f t="shared" si="19"/>
        <v>N/A</v>
      </c>
      <c r="I131" s="12">
        <v>6.8620000000000001</v>
      </c>
      <c r="J131" s="12">
        <v>-9.07</v>
      </c>
      <c r="K131" s="45" t="s">
        <v>739</v>
      </c>
      <c r="L131" s="9" t="str">
        <f t="shared" si="16"/>
        <v>Yes</v>
      </c>
    </row>
    <row r="132" spans="1:12" x14ac:dyDescent="0.2">
      <c r="A132" s="46" t="s">
        <v>1465</v>
      </c>
      <c r="B132" s="35" t="s">
        <v>213</v>
      </c>
      <c r="C132" s="47">
        <v>501.46917714</v>
      </c>
      <c r="D132" s="44" t="str">
        <f t="shared" ref="D132:D143" si="20">IF($B132="N/A","N/A",IF(C132&gt;10,"No",IF(C132&lt;-10,"No","Yes")))</f>
        <v>N/A</v>
      </c>
      <c r="E132" s="47">
        <v>466.11953749999998</v>
      </c>
      <c r="F132" s="44" t="str">
        <f t="shared" ref="F132:F143" si="21">IF($B132="N/A","N/A",IF(E132&gt;10,"No",IF(E132&lt;-10,"No","Yes")))</f>
        <v>N/A</v>
      </c>
      <c r="G132" s="47">
        <v>403.12165309</v>
      </c>
      <c r="H132" s="44" t="str">
        <f t="shared" ref="H132:H143" si="22">IF($B132="N/A","N/A",IF(G132&gt;10,"No",IF(G132&lt;-10,"No","Yes")))</f>
        <v>N/A</v>
      </c>
      <c r="I132" s="12">
        <v>-7.05</v>
      </c>
      <c r="J132" s="12">
        <v>-13.5</v>
      </c>
      <c r="K132" s="45" t="s">
        <v>739</v>
      </c>
      <c r="L132" s="9" t="str">
        <f t="shared" ref="L132:L143" si="23">IF(J132="Div by 0", "N/A", IF(K132="N/A","N/A", IF(J132&gt;VALUE(MID(K132,1,2)), "No", IF(J132&lt;-1*VALUE(MID(K132,1,2)), "No", "Yes"))))</f>
        <v>Yes</v>
      </c>
    </row>
    <row r="133" spans="1:12" x14ac:dyDescent="0.2">
      <c r="A133" s="46" t="s">
        <v>1466</v>
      </c>
      <c r="B133" s="35" t="s">
        <v>213</v>
      </c>
      <c r="C133" s="47">
        <v>434.7482498</v>
      </c>
      <c r="D133" s="44" t="str">
        <f t="shared" si="20"/>
        <v>N/A</v>
      </c>
      <c r="E133" s="47">
        <v>400.79280918000001</v>
      </c>
      <c r="F133" s="44" t="str">
        <f t="shared" si="21"/>
        <v>N/A</v>
      </c>
      <c r="G133" s="47">
        <v>362.91895172</v>
      </c>
      <c r="H133" s="44" t="str">
        <f t="shared" si="22"/>
        <v>N/A</v>
      </c>
      <c r="I133" s="12">
        <v>-7.81</v>
      </c>
      <c r="J133" s="12">
        <v>-9.4499999999999993</v>
      </c>
      <c r="K133" s="45" t="s">
        <v>739</v>
      </c>
      <c r="L133" s="9" t="str">
        <f t="shared" si="23"/>
        <v>Yes</v>
      </c>
    </row>
    <row r="134" spans="1:12" x14ac:dyDescent="0.2">
      <c r="A134" s="46" t="s">
        <v>1467</v>
      </c>
      <c r="B134" s="35" t="s">
        <v>213</v>
      </c>
      <c r="C134" s="47">
        <v>589.86671584999999</v>
      </c>
      <c r="D134" s="44" t="str">
        <f t="shared" si="20"/>
        <v>N/A</v>
      </c>
      <c r="E134" s="47">
        <v>555.99742036999999</v>
      </c>
      <c r="F134" s="44" t="str">
        <f t="shared" si="21"/>
        <v>N/A</v>
      </c>
      <c r="G134" s="47">
        <v>460.57240481999997</v>
      </c>
      <c r="H134" s="44" t="str">
        <f t="shared" si="22"/>
        <v>N/A</v>
      </c>
      <c r="I134" s="12">
        <v>-5.74</v>
      </c>
      <c r="J134" s="12">
        <v>-17.2</v>
      </c>
      <c r="K134" s="45" t="s">
        <v>739</v>
      </c>
      <c r="L134" s="9" t="str">
        <f t="shared" si="23"/>
        <v>Yes</v>
      </c>
    </row>
    <row r="135" spans="1:12" x14ac:dyDescent="0.2">
      <c r="A135" s="46" t="s">
        <v>1468</v>
      </c>
      <c r="B135" s="35" t="s">
        <v>213</v>
      </c>
      <c r="C135" s="47">
        <v>3609.9759958999998</v>
      </c>
      <c r="D135" s="44" t="str">
        <f t="shared" si="20"/>
        <v>N/A</v>
      </c>
      <c r="E135" s="47">
        <v>3574.5195776999999</v>
      </c>
      <c r="F135" s="44" t="str">
        <f t="shared" si="21"/>
        <v>N/A</v>
      </c>
      <c r="G135" s="47">
        <v>3567.4928580999999</v>
      </c>
      <c r="H135" s="44" t="str">
        <f t="shared" si="22"/>
        <v>N/A</v>
      </c>
      <c r="I135" s="12">
        <v>-0.98199999999999998</v>
      </c>
      <c r="J135" s="12">
        <v>-0.19700000000000001</v>
      </c>
      <c r="K135" s="45" t="s">
        <v>739</v>
      </c>
      <c r="L135" s="9" t="str">
        <f t="shared" si="23"/>
        <v>Yes</v>
      </c>
    </row>
    <row r="136" spans="1:12" x14ac:dyDescent="0.2">
      <c r="A136" s="46" t="s">
        <v>1469</v>
      </c>
      <c r="B136" s="35" t="s">
        <v>213</v>
      </c>
      <c r="C136" s="47">
        <v>4606.4376315</v>
      </c>
      <c r="D136" s="44" t="str">
        <f t="shared" si="20"/>
        <v>N/A</v>
      </c>
      <c r="E136" s="47">
        <v>4457.8015308000004</v>
      </c>
      <c r="F136" s="44" t="str">
        <f t="shared" si="21"/>
        <v>N/A</v>
      </c>
      <c r="G136" s="47">
        <v>4415.2887401999997</v>
      </c>
      <c r="H136" s="44" t="str">
        <f t="shared" si="22"/>
        <v>N/A</v>
      </c>
      <c r="I136" s="12">
        <v>-3.23</v>
      </c>
      <c r="J136" s="12">
        <v>-0.95399999999999996</v>
      </c>
      <c r="K136" s="45" t="s">
        <v>739</v>
      </c>
      <c r="L136" s="9" t="str">
        <f t="shared" si="23"/>
        <v>Yes</v>
      </c>
    </row>
    <row r="137" spans="1:12" x14ac:dyDescent="0.2">
      <c r="A137" s="46" t="s">
        <v>1470</v>
      </c>
      <c r="B137" s="35" t="s">
        <v>213</v>
      </c>
      <c r="C137" s="47">
        <v>2297.7859778000002</v>
      </c>
      <c r="D137" s="44" t="str">
        <f t="shared" si="20"/>
        <v>N/A</v>
      </c>
      <c r="E137" s="47">
        <v>2381.9376093000001</v>
      </c>
      <c r="F137" s="44" t="str">
        <f t="shared" si="21"/>
        <v>N/A</v>
      </c>
      <c r="G137" s="47">
        <v>2416.5500560999999</v>
      </c>
      <c r="H137" s="44" t="str">
        <f t="shared" si="22"/>
        <v>N/A</v>
      </c>
      <c r="I137" s="12">
        <v>3.6619999999999999</v>
      </c>
      <c r="J137" s="12">
        <v>1.4530000000000001</v>
      </c>
      <c r="K137" s="45" t="s">
        <v>739</v>
      </c>
      <c r="L137" s="9" t="str">
        <f t="shared" si="23"/>
        <v>Yes</v>
      </c>
    </row>
    <row r="138" spans="1:12" x14ac:dyDescent="0.2">
      <c r="A138" s="46" t="s">
        <v>1471</v>
      </c>
      <c r="B138" s="35" t="s">
        <v>213</v>
      </c>
      <c r="C138" s="47">
        <v>246.33987001</v>
      </c>
      <c r="D138" s="44" t="str">
        <f t="shared" si="20"/>
        <v>N/A</v>
      </c>
      <c r="E138" s="47">
        <v>191.68171806999999</v>
      </c>
      <c r="F138" s="44" t="str">
        <f t="shared" si="21"/>
        <v>N/A</v>
      </c>
      <c r="G138" s="47">
        <v>123.59011434</v>
      </c>
      <c r="H138" s="44" t="str">
        <f t="shared" si="22"/>
        <v>N/A</v>
      </c>
      <c r="I138" s="12">
        <v>-22.2</v>
      </c>
      <c r="J138" s="12">
        <v>-35.5</v>
      </c>
      <c r="K138" s="45" t="s">
        <v>739</v>
      </c>
      <c r="L138" s="9" t="str">
        <f t="shared" si="23"/>
        <v>No</v>
      </c>
    </row>
    <row r="139" spans="1:12" x14ac:dyDescent="0.2">
      <c r="A139" s="46" t="s">
        <v>1472</v>
      </c>
      <c r="B139" s="35" t="s">
        <v>213</v>
      </c>
      <c r="C139" s="47">
        <v>162.21665128000001</v>
      </c>
      <c r="D139" s="44" t="str">
        <f t="shared" si="20"/>
        <v>N/A</v>
      </c>
      <c r="E139" s="47">
        <v>133.14264771000001</v>
      </c>
      <c r="F139" s="44" t="str">
        <f t="shared" si="21"/>
        <v>N/A</v>
      </c>
      <c r="G139" s="47">
        <v>94.514168299999994</v>
      </c>
      <c r="H139" s="44" t="str">
        <f t="shared" si="22"/>
        <v>N/A</v>
      </c>
      <c r="I139" s="12">
        <v>-17.899999999999999</v>
      </c>
      <c r="J139" s="12">
        <v>-29</v>
      </c>
      <c r="K139" s="45" t="s">
        <v>739</v>
      </c>
      <c r="L139" s="9" t="str">
        <f t="shared" si="23"/>
        <v>Yes</v>
      </c>
    </row>
    <row r="140" spans="1:12" x14ac:dyDescent="0.2">
      <c r="A140" s="46" t="s">
        <v>1473</v>
      </c>
      <c r="B140" s="35" t="s">
        <v>213</v>
      </c>
      <c r="C140" s="47">
        <v>356.14815585999997</v>
      </c>
      <c r="D140" s="44" t="str">
        <f t="shared" si="20"/>
        <v>N/A</v>
      </c>
      <c r="E140" s="47">
        <v>269.30352861</v>
      </c>
      <c r="F140" s="44" t="str">
        <f t="shared" si="21"/>
        <v>N/A</v>
      </c>
      <c r="G140" s="47">
        <v>161.04954577999999</v>
      </c>
      <c r="H140" s="44" t="str">
        <f t="shared" si="22"/>
        <v>N/A</v>
      </c>
      <c r="I140" s="12">
        <v>-24.4</v>
      </c>
      <c r="J140" s="12">
        <v>-40.200000000000003</v>
      </c>
      <c r="K140" s="45" t="s">
        <v>739</v>
      </c>
      <c r="L140" s="9" t="str">
        <f t="shared" si="23"/>
        <v>No</v>
      </c>
    </row>
    <row r="141" spans="1:12" x14ac:dyDescent="0.2">
      <c r="A141" s="46" t="s">
        <v>1474</v>
      </c>
      <c r="B141" s="35" t="s">
        <v>213</v>
      </c>
      <c r="C141" s="47">
        <v>4933.3783738000002</v>
      </c>
      <c r="D141" s="44" t="str">
        <f t="shared" si="20"/>
        <v>N/A</v>
      </c>
      <c r="E141" s="47">
        <v>4499.0195696999999</v>
      </c>
      <c r="F141" s="44" t="str">
        <f t="shared" si="21"/>
        <v>N/A</v>
      </c>
      <c r="G141" s="47">
        <v>4279.6401618</v>
      </c>
      <c r="H141" s="44" t="str">
        <f t="shared" si="22"/>
        <v>N/A</v>
      </c>
      <c r="I141" s="12">
        <v>-8.8000000000000007</v>
      </c>
      <c r="J141" s="12">
        <v>-4.88</v>
      </c>
      <c r="K141" s="45" t="s">
        <v>739</v>
      </c>
      <c r="L141" s="9" t="str">
        <f t="shared" si="23"/>
        <v>Yes</v>
      </c>
    </row>
    <row r="142" spans="1:12" x14ac:dyDescent="0.2">
      <c r="A142" s="46" t="s">
        <v>1475</v>
      </c>
      <c r="B142" s="35" t="s">
        <v>213</v>
      </c>
      <c r="C142" s="47">
        <v>3835.4672902000002</v>
      </c>
      <c r="D142" s="44" t="str">
        <f t="shared" si="20"/>
        <v>N/A</v>
      </c>
      <c r="E142" s="47">
        <v>3421.1186011999998</v>
      </c>
      <c r="F142" s="44" t="str">
        <f t="shared" si="21"/>
        <v>N/A</v>
      </c>
      <c r="G142" s="47">
        <v>3135.554932</v>
      </c>
      <c r="H142" s="44" t="str">
        <f t="shared" si="22"/>
        <v>N/A</v>
      </c>
      <c r="I142" s="12">
        <v>-10.8</v>
      </c>
      <c r="J142" s="12">
        <v>-8.35</v>
      </c>
      <c r="K142" s="45" t="s">
        <v>739</v>
      </c>
      <c r="L142" s="9" t="str">
        <f t="shared" si="23"/>
        <v>Yes</v>
      </c>
    </row>
    <row r="143" spans="1:12" x14ac:dyDescent="0.2">
      <c r="A143" s="46" t="s">
        <v>1476</v>
      </c>
      <c r="B143" s="35" t="s">
        <v>213</v>
      </c>
      <c r="C143" s="47">
        <v>6473.1882981999997</v>
      </c>
      <c r="D143" s="44" t="str">
        <f t="shared" si="20"/>
        <v>N/A</v>
      </c>
      <c r="E143" s="47">
        <v>6061.1826449</v>
      </c>
      <c r="F143" s="44" t="str">
        <f t="shared" si="21"/>
        <v>N/A</v>
      </c>
      <c r="G143" s="47">
        <v>5989.5427503000001</v>
      </c>
      <c r="H143" s="44" t="str">
        <f t="shared" si="22"/>
        <v>N/A</v>
      </c>
      <c r="I143" s="12">
        <v>-6.36</v>
      </c>
      <c r="J143" s="12">
        <v>-1.18</v>
      </c>
      <c r="K143" s="45" t="s">
        <v>739</v>
      </c>
      <c r="L143" s="9" t="str">
        <f t="shared" si="23"/>
        <v>Yes</v>
      </c>
    </row>
    <row r="144" spans="1:12" x14ac:dyDescent="0.2">
      <c r="A144" s="46" t="s">
        <v>89</v>
      </c>
      <c r="B144" s="35" t="s">
        <v>213</v>
      </c>
      <c r="C144" s="8">
        <v>8.7066923570999997</v>
      </c>
      <c r="D144" s="44" t="str">
        <f t="shared" ref="D144:D161" si="24">IF($B144="N/A","N/A",IF(C144&gt;10,"No",IF(C144&lt;-10,"No","Yes")))</f>
        <v>N/A</v>
      </c>
      <c r="E144" s="8">
        <v>8.0098859515999994</v>
      </c>
      <c r="F144" s="44" t="str">
        <f t="shared" ref="F144:F161" si="25">IF($B144="N/A","N/A",IF(E144&gt;10,"No",IF(E144&lt;-10,"No","Yes")))</f>
        <v>N/A</v>
      </c>
      <c r="G144" s="8">
        <v>7.4080035826000001</v>
      </c>
      <c r="H144" s="44" t="str">
        <f t="shared" ref="H144:H161" si="26">IF($B144="N/A","N/A",IF(G144&gt;10,"No",IF(G144&lt;-10,"No","Yes")))</f>
        <v>N/A</v>
      </c>
      <c r="I144" s="12">
        <v>-8</v>
      </c>
      <c r="J144" s="12">
        <v>-7.51</v>
      </c>
      <c r="K144" s="45" t="s">
        <v>739</v>
      </c>
      <c r="L144" s="9" t="str">
        <f t="shared" ref="L144:L161" si="27">IF(J144="Div by 0", "N/A", IF(K144="N/A","N/A", IF(J144&gt;VALUE(MID(K144,1,2)), "No", IF(J144&lt;-1*VALUE(MID(K144,1,2)), "No", "Yes"))))</f>
        <v>Yes</v>
      </c>
    </row>
    <row r="145" spans="1:12" x14ac:dyDescent="0.2">
      <c r="A145" s="46" t="s">
        <v>477</v>
      </c>
      <c r="B145" s="35" t="s">
        <v>213</v>
      </c>
      <c r="C145" s="8">
        <v>7.9755973600000001</v>
      </c>
      <c r="D145" s="44" t="str">
        <f t="shared" si="24"/>
        <v>N/A</v>
      </c>
      <c r="E145" s="8">
        <v>7.2796868233999996</v>
      </c>
      <c r="F145" s="44" t="str">
        <f t="shared" si="25"/>
        <v>N/A</v>
      </c>
      <c r="G145" s="8">
        <v>6.7268381270999997</v>
      </c>
      <c r="H145" s="44" t="str">
        <f t="shared" si="26"/>
        <v>N/A</v>
      </c>
      <c r="I145" s="12">
        <v>-8.73</v>
      </c>
      <c r="J145" s="12">
        <v>-7.59</v>
      </c>
      <c r="K145" s="45" t="s">
        <v>739</v>
      </c>
      <c r="L145" s="9" t="str">
        <f t="shared" si="27"/>
        <v>Yes</v>
      </c>
    </row>
    <row r="146" spans="1:12" x14ac:dyDescent="0.2">
      <c r="A146" s="46" t="s">
        <v>478</v>
      </c>
      <c r="B146" s="35" t="s">
        <v>213</v>
      </c>
      <c r="C146" s="8">
        <v>9.7158738601000003</v>
      </c>
      <c r="D146" s="44" t="str">
        <f t="shared" si="24"/>
        <v>N/A</v>
      </c>
      <c r="E146" s="8">
        <v>9.0432242214999992</v>
      </c>
      <c r="F146" s="44" t="str">
        <f t="shared" si="25"/>
        <v>N/A</v>
      </c>
      <c r="G146" s="8">
        <v>8.4079309992999995</v>
      </c>
      <c r="H146" s="44" t="str">
        <f t="shared" si="26"/>
        <v>N/A</v>
      </c>
      <c r="I146" s="12">
        <v>-6.92</v>
      </c>
      <c r="J146" s="12">
        <v>-7.03</v>
      </c>
      <c r="K146" s="45" t="s">
        <v>739</v>
      </c>
      <c r="L146" s="9" t="str">
        <f t="shared" si="27"/>
        <v>Yes</v>
      </c>
    </row>
    <row r="147" spans="1:12" x14ac:dyDescent="0.2">
      <c r="A147" s="46" t="s">
        <v>1477</v>
      </c>
      <c r="B147" s="35" t="s">
        <v>213</v>
      </c>
      <c r="C147" s="8">
        <v>10.155529865</v>
      </c>
      <c r="D147" s="44" t="str">
        <f t="shared" si="24"/>
        <v>N/A</v>
      </c>
      <c r="E147" s="8">
        <v>9.9031427536999992</v>
      </c>
      <c r="F147" s="44" t="str">
        <f t="shared" si="25"/>
        <v>N/A</v>
      </c>
      <c r="G147" s="8">
        <v>9.7145822949999996</v>
      </c>
      <c r="H147" s="44" t="str">
        <f t="shared" si="26"/>
        <v>N/A</v>
      </c>
      <c r="I147" s="12">
        <v>-2.4900000000000002</v>
      </c>
      <c r="J147" s="12">
        <v>-1.9</v>
      </c>
      <c r="K147" s="45" t="s">
        <v>739</v>
      </c>
      <c r="L147" s="9" t="str">
        <f t="shared" si="27"/>
        <v>Yes</v>
      </c>
    </row>
    <row r="148" spans="1:12" x14ac:dyDescent="0.2">
      <c r="A148" s="46" t="s">
        <v>1478</v>
      </c>
      <c r="B148" s="35" t="s">
        <v>213</v>
      </c>
      <c r="C148" s="8">
        <v>13.202050137000001</v>
      </c>
      <c r="D148" s="44" t="str">
        <f t="shared" si="24"/>
        <v>N/A</v>
      </c>
      <c r="E148" s="8">
        <v>12.616802113</v>
      </c>
      <c r="F148" s="44" t="str">
        <f t="shared" si="25"/>
        <v>N/A</v>
      </c>
      <c r="G148" s="8">
        <v>12.182606995</v>
      </c>
      <c r="H148" s="44" t="str">
        <f t="shared" si="26"/>
        <v>N/A</v>
      </c>
      <c r="I148" s="12">
        <v>-4.43</v>
      </c>
      <c r="J148" s="12">
        <v>-3.44</v>
      </c>
      <c r="K148" s="45" t="s">
        <v>739</v>
      </c>
      <c r="L148" s="9" t="str">
        <f t="shared" si="27"/>
        <v>Yes</v>
      </c>
    </row>
    <row r="149" spans="1:12" x14ac:dyDescent="0.2">
      <c r="A149" s="46" t="s">
        <v>1479</v>
      </c>
      <c r="B149" s="35" t="s">
        <v>213</v>
      </c>
      <c r="C149" s="8">
        <v>6.1263703272000001</v>
      </c>
      <c r="D149" s="44" t="str">
        <f t="shared" si="24"/>
        <v>N/A</v>
      </c>
      <c r="E149" s="8">
        <v>6.2144808641999996</v>
      </c>
      <c r="F149" s="44" t="str">
        <f t="shared" si="25"/>
        <v>N/A</v>
      </c>
      <c r="G149" s="8">
        <v>6.3442890681000002</v>
      </c>
      <c r="H149" s="44" t="str">
        <f t="shared" si="26"/>
        <v>N/A</v>
      </c>
      <c r="I149" s="12">
        <v>1.4379999999999999</v>
      </c>
      <c r="J149" s="12">
        <v>2.089</v>
      </c>
      <c r="K149" s="45" t="s">
        <v>739</v>
      </c>
      <c r="L149" s="9" t="str">
        <f t="shared" si="27"/>
        <v>Yes</v>
      </c>
    </row>
    <row r="150" spans="1:12" x14ac:dyDescent="0.2">
      <c r="A150" s="46" t="s">
        <v>90</v>
      </c>
      <c r="B150" s="35" t="s">
        <v>213</v>
      </c>
      <c r="C150" s="8">
        <v>55.427103404</v>
      </c>
      <c r="D150" s="44" t="str">
        <f t="shared" si="24"/>
        <v>N/A</v>
      </c>
      <c r="E150" s="8">
        <v>51.767963287999997</v>
      </c>
      <c r="F150" s="44" t="str">
        <f t="shared" si="25"/>
        <v>N/A</v>
      </c>
      <c r="G150" s="8">
        <v>47.818532081999997</v>
      </c>
      <c r="H150" s="44" t="str">
        <f t="shared" si="26"/>
        <v>N/A</v>
      </c>
      <c r="I150" s="12">
        <v>-6.6</v>
      </c>
      <c r="J150" s="12">
        <v>-7.63</v>
      </c>
      <c r="K150" s="45" t="s">
        <v>739</v>
      </c>
      <c r="L150" s="9" t="str">
        <f t="shared" si="27"/>
        <v>Yes</v>
      </c>
    </row>
    <row r="151" spans="1:12" x14ac:dyDescent="0.2">
      <c r="A151" s="46" t="s">
        <v>479</v>
      </c>
      <c r="B151" s="35" t="s">
        <v>213</v>
      </c>
      <c r="C151" s="8">
        <v>53.874429126000003</v>
      </c>
      <c r="D151" s="44" t="str">
        <f t="shared" si="24"/>
        <v>N/A</v>
      </c>
      <c r="E151" s="8">
        <v>49.69035375</v>
      </c>
      <c r="F151" s="44" t="str">
        <f t="shared" si="25"/>
        <v>N/A</v>
      </c>
      <c r="G151" s="8">
        <v>45.837935147000003</v>
      </c>
      <c r="H151" s="44" t="str">
        <f t="shared" si="26"/>
        <v>N/A</v>
      </c>
      <c r="I151" s="12">
        <v>-7.77</v>
      </c>
      <c r="J151" s="12">
        <v>-7.75</v>
      </c>
      <c r="K151" s="45" t="s">
        <v>739</v>
      </c>
      <c r="L151" s="9" t="str">
        <f t="shared" si="27"/>
        <v>Yes</v>
      </c>
    </row>
    <row r="152" spans="1:12" x14ac:dyDescent="0.2">
      <c r="A152" s="46" t="s">
        <v>480</v>
      </c>
      <c r="B152" s="35" t="s">
        <v>213</v>
      </c>
      <c r="C152" s="8">
        <v>57.672239064999999</v>
      </c>
      <c r="D152" s="44" t="str">
        <f t="shared" si="24"/>
        <v>N/A</v>
      </c>
      <c r="E152" s="8">
        <v>54.909540706999998</v>
      </c>
      <c r="F152" s="44" t="str">
        <f t="shared" si="25"/>
        <v>N/A</v>
      </c>
      <c r="G152" s="8">
        <v>50.974022660000003</v>
      </c>
      <c r="H152" s="44" t="str">
        <f t="shared" si="26"/>
        <v>N/A</v>
      </c>
      <c r="I152" s="12">
        <v>-4.79</v>
      </c>
      <c r="J152" s="12">
        <v>-7.17</v>
      </c>
      <c r="K152" s="45" t="s">
        <v>739</v>
      </c>
      <c r="L152" s="9" t="str">
        <f t="shared" si="27"/>
        <v>Yes</v>
      </c>
    </row>
    <row r="153" spans="1:12" x14ac:dyDescent="0.2">
      <c r="A153" s="46" t="s">
        <v>117</v>
      </c>
      <c r="B153" s="35" t="s">
        <v>213</v>
      </c>
      <c r="C153" s="8">
        <v>81.155041746999999</v>
      </c>
      <c r="D153" s="44" t="str">
        <f t="shared" si="24"/>
        <v>N/A</v>
      </c>
      <c r="E153" s="8">
        <v>76.587000621000001</v>
      </c>
      <c r="F153" s="44" t="str">
        <f t="shared" si="25"/>
        <v>N/A</v>
      </c>
      <c r="G153" s="8">
        <v>73.686078703000007</v>
      </c>
      <c r="H153" s="44" t="str">
        <f t="shared" si="26"/>
        <v>N/A</v>
      </c>
      <c r="I153" s="12">
        <v>-5.63</v>
      </c>
      <c r="J153" s="12">
        <v>-3.79</v>
      </c>
      <c r="K153" s="45" t="s">
        <v>739</v>
      </c>
      <c r="L153" s="9" t="str">
        <f t="shared" si="27"/>
        <v>Yes</v>
      </c>
    </row>
    <row r="154" spans="1:12" x14ac:dyDescent="0.2">
      <c r="A154" s="46" t="s">
        <v>481</v>
      </c>
      <c r="B154" s="35" t="s">
        <v>213</v>
      </c>
      <c r="C154" s="8">
        <v>77.553723031000004</v>
      </c>
      <c r="D154" s="44" t="str">
        <f t="shared" si="24"/>
        <v>N/A</v>
      </c>
      <c r="E154" s="8">
        <v>72.495482695000007</v>
      </c>
      <c r="F154" s="44" t="str">
        <f t="shared" si="25"/>
        <v>N/A</v>
      </c>
      <c r="G154" s="8">
        <v>69.327351415999999</v>
      </c>
      <c r="H154" s="44" t="str">
        <f t="shared" si="26"/>
        <v>N/A</v>
      </c>
      <c r="I154" s="12">
        <v>-6.52</v>
      </c>
      <c r="J154" s="12">
        <v>-4.37</v>
      </c>
      <c r="K154" s="45" t="s">
        <v>739</v>
      </c>
      <c r="L154" s="9" t="str">
        <f t="shared" si="27"/>
        <v>Yes</v>
      </c>
    </row>
    <row r="155" spans="1:12" x14ac:dyDescent="0.2">
      <c r="A155" s="46" t="s">
        <v>482</v>
      </c>
      <c r="B155" s="35" t="s">
        <v>213</v>
      </c>
      <c r="C155" s="8">
        <v>86.247343900000004</v>
      </c>
      <c r="D155" s="44" t="str">
        <f t="shared" si="24"/>
        <v>N/A</v>
      </c>
      <c r="E155" s="8">
        <v>82.629405848000005</v>
      </c>
      <c r="F155" s="44" t="str">
        <f t="shared" si="25"/>
        <v>N/A</v>
      </c>
      <c r="G155" s="8">
        <v>80.310554250999999</v>
      </c>
      <c r="H155" s="44" t="str">
        <f t="shared" si="26"/>
        <v>N/A</v>
      </c>
      <c r="I155" s="12">
        <v>-4.1900000000000004</v>
      </c>
      <c r="J155" s="12">
        <v>-2.81</v>
      </c>
      <c r="K155" s="45" t="s">
        <v>739</v>
      </c>
      <c r="L155" s="9" t="str">
        <f t="shared" si="27"/>
        <v>Yes</v>
      </c>
    </row>
    <row r="156" spans="1:12" x14ac:dyDescent="0.2">
      <c r="A156" s="46" t="s">
        <v>1480</v>
      </c>
      <c r="B156" s="35" t="s">
        <v>213</v>
      </c>
      <c r="C156" s="36">
        <v>3.3412843604</v>
      </c>
      <c r="D156" s="44" t="str">
        <f t="shared" si="24"/>
        <v>N/A</v>
      </c>
      <c r="E156" s="36">
        <v>3.1966215534</v>
      </c>
      <c r="F156" s="44" t="str">
        <f t="shared" si="25"/>
        <v>N/A</v>
      </c>
      <c r="G156" s="36">
        <v>2.9571551939999998</v>
      </c>
      <c r="H156" s="44" t="str">
        <f t="shared" si="26"/>
        <v>N/A</v>
      </c>
      <c r="I156" s="12">
        <v>-4.33</v>
      </c>
      <c r="J156" s="12">
        <v>-7.49</v>
      </c>
      <c r="K156" s="45" t="s">
        <v>739</v>
      </c>
      <c r="L156" s="9" t="str">
        <f t="shared" si="27"/>
        <v>Yes</v>
      </c>
    </row>
    <row r="157" spans="1:12" x14ac:dyDescent="0.2">
      <c r="A157" s="46" t="s">
        <v>1481</v>
      </c>
      <c r="B157" s="35" t="s">
        <v>213</v>
      </c>
      <c r="C157" s="36">
        <v>3.3214261672999998</v>
      </c>
      <c r="D157" s="44" t="str">
        <f t="shared" si="24"/>
        <v>N/A</v>
      </c>
      <c r="E157" s="36">
        <v>3.1595833631999999</v>
      </c>
      <c r="F157" s="44" t="str">
        <f t="shared" si="25"/>
        <v>N/A</v>
      </c>
      <c r="G157" s="36">
        <v>3.0207651418000001</v>
      </c>
      <c r="H157" s="44" t="str">
        <f t="shared" si="26"/>
        <v>N/A</v>
      </c>
      <c r="I157" s="12">
        <v>-4.87</v>
      </c>
      <c r="J157" s="12">
        <v>-4.3899999999999997</v>
      </c>
      <c r="K157" s="45" t="s">
        <v>739</v>
      </c>
      <c r="L157" s="9" t="str">
        <f t="shared" si="27"/>
        <v>Yes</v>
      </c>
    </row>
    <row r="158" spans="1:12" x14ac:dyDescent="0.2">
      <c r="A158" s="46" t="s">
        <v>1482</v>
      </c>
      <c r="B158" s="35" t="s">
        <v>213</v>
      </c>
      <c r="C158" s="36">
        <v>3.3611986984</v>
      </c>
      <c r="D158" s="44" t="str">
        <f t="shared" si="24"/>
        <v>N/A</v>
      </c>
      <c r="E158" s="36">
        <v>3.2313047261999999</v>
      </c>
      <c r="F158" s="44" t="str">
        <f t="shared" si="25"/>
        <v>N/A</v>
      </c>
      <c r="G158" s="36">
        <v>2.8849130474</v>
      </c>
      <c r="H158" s="44" t="str">
        <f t="shared" si="26"/>
        <v>N/A</v>
      </c>
      <c r="I158" s="12">
        <v>-3.86</v>
      </c>
      <c r="J158" s="12">
        <v>-10.7</v>
      </c>
      <c r="K158" s="45" t="s">
        <v>739</v>
      </c>
      <c r="L158" s="9" t="str">
        <f t="shared" si="27"/>
        <v>Yes</v>
      </c>
    </row>
    <row r="159" spans="1:12" x14ac:dyDescent="0.2">
      <c r="A159" s="46" t="s">
        <v>1483</v>
      </c>
      <c r="B159" s="35" t="s">
        <v>213</v>
      </c>
      <c r="C159" s="36">
        <v>187.78677676000001</v>
      </c>
      <c r="D159" s="44" t="str">
        <f t="shared" si="24"/>
        <v>N/A</v>
      </c>
      <c r="E159" s="36">
        <v>176.12340447</v>
      </c>
      <c r="F159" s="44" t="str">
        <f t="shared" si="25"/>
        <v>N/A</v>
      </c>
      <c r="G159" s="36">
        <v>176.32960869999999</v>
      </c>
      <c r="H159" s="44" t="str">
        <f t="shared" si="26"/>
        <v>N/A</v>
      </c>
      <c r="I159" s="12">
        <v>-6.21</v>
      </c>
      <c r="J159" s="12">
        <v>0.1171</v>
      </c>
      <c r="K159" s="45" t="s">
        <v>739</v>
      </c>
      <c r="L159" s="9" t="str">
        <f t="shared" si="27"/>
        <v>Yes</v>
      </c>
    </row>
    <row r="160" spans="1:12" x14ac:dyDescent="0.2">
      <c r="A160" s="46" t="s">
        <v>1484</v>
      </c>
      <c r="B160" s="35" t="s">
        <v>213</v>
      </c>
      <c r="C160" s="36">
        <v>196.64936560999999</v>
      </c>
      <c r="D160" s="44" t="str">
        <f t="shared" si="24"/>
        <v>N/A</v>
      </c>
      <c r="E160" s="36">
        <v>185.61191210999999</v>
      </c>
      <c r="F160" s="44" t="str">
        <f t="shared" si="25"/>
        <v>N/A</v>
      </c>
      <c r="G160" s="36">
        <v>184.21046239</v>
      </c>
      <c r="H160" s="44" t="str">
        <f t="shared" si="26"/>
        <v>N/A</v>
      </c>
      <c r="I160" s="12">
        <v>-5.61</v>
      </c>
      <c r="J160" s="12">
        <v>-0.755</v>
      </c>
      <c r="K160" s="45" t="s">
        <v>739</v>
      </c>
      <c r="L160" s="9" t="str">
        <f t="shared" si="27"/>
        <v>Yes</v>
      </c>
    </row>
    <row r="161" spans="1:12" x14ac:dyDescent="0.2">
      <c r="A161" s="46" t="s">
        <v>1485</v>
      </c>
      <c r="B161" s="35" t="s">
        <v>213</v>
      </c>
      <c r="C161" s="36">
        <v>161.87830539999999</v>
      </c>
      <c r="D161" s="44" t="str">
        <f t="shared" si="24"/>
        <v>N/A</v>
      </c>
      <c r="E161" s="36">
        <v>149.23228205999999</v>
      </c>
      <c r="F161" s="44" t="str">
        <f t="shared" si="25"/>
        <v>N/A</v>
      </c>
      <c r="G161" s="36">
        <v>154.82724640000001</v>
      </c>
      <c r="H161" s="44" t="str">
        <f t="shared" si="26"/>
        <v>N/A</v>
      </c>
      <c r="I161" s="12">
        <v>-7.81</v>
      </c>
      <c r="J161" s="12">
        <v>3.7490000000000001</v>
      </c>
      <c r="K161" s="45" t="s">
        <v>739</v>
      </c>
      <c r="L161" s="9" t="str">
        <f t="shared" si="27"/>
        <v>Yes</v>
      </c>
    </row>
    <row r="162" spans="1:12" x14ac:dyDescent="0.2">
      <c r="A162" s="46" t="s">
        <v>1618</v>
      </c>
      <c r="B162" s="35" t="s">
        <v>213</v>
      </c>
      <c r="C162" s="36">
        <v>11</v>
      </c>
      <c r="D162" s="44" t="str">
        <f t="shared" ref="D162:D172" si="28">IF($B162="N/A","N/A",IF(C162&gt;10,"No",IF(C162&lt;-10,"No","Yes")))</f>
        <v>N/A</v>
      </c>
      <c r="E162" s="36">
        <v>11</v>
      </c>
      <c r="F162" s="44" t="str">
        <f t="shared" ref="F162:F172" si="29">IF($B162="N/A","N/A",IF(E162&gt;10,"No",IF(E162&lt;-10,"No","Yes")))</f>
        <v>N/A</v>
      </c>
      <c r="G162" s="36">
        <v>11</v>
      </c>
      <c r="H162" s="44" t="str">
        <f t="shared" ref="H162:H172" si="30">IF($B162="N/A","N/A",IF(G162&gt;10,"No",IF(G162&lt;-10,"No","Yes")))</f>
        <v>N/A</v>
      </c>
      <c r="I162" s="12">
        <v>0</v>
      </c>
      <c r="J162" s="12">
        <v>50</v>
      </c>
      <c r="K162" s="14" t="s">
        <v>213</v>
      </c>
      <c r="L162" s="9" t="str">
        <f t="shared" ref="L162:L172" si="31">IF(J162="Div by 0", "N/A", IF(K162="N/A","N/A", IF(J162&gt;VALUE(MID(K162,1,2)), "No", IF(J162&lt;-1*VALUE(MID(K162,1,2)), "No", "Yes"))))</f>
        <v>N/A</v>
      </c>
    </row>
    <row r="163" spans="1:12" x14ac:dyDescent="0.2">
      <c r="A163" s="46" t="s">
        <v>126</v>
      </c>
      <c r="B163" s="35" t="s">
        <v>213</v>
      </c>
      <c r="C163" s="36">
        <v>14</v>
      </c>
      <c r="D163" s="44" t="str">
        <f t="shared" si="28"/>
        <v>N/A</v>
      </c>
      <c r="E163" s="36">
        <v>11</v>
      </c>
      <c r="F163" s="44" t="str">
        <f t="shared" si="29"/>
        <v>N/A</v>
      </c>
      <c r="G163" s="36">
        <v>11</v>
      </c>
      <c r="H163" s="44" t="str">
        <f t="shared" si="30"/>
        <v>N/A</v>
      </c>
      <c r="I163" s="12">
        <v>-64.3</v>
      </c>
      <c r="J163" s="12">
        <v>0</v>
      </c>
      <c r="K163" s="14" t="s">
        <v>213</v>
      </c>
      <c r="L163" s="9" t="str">
        <f t="shared" si="31"/>
        <v>N/A</v>
      </c>
    </row>
    <row r="164" spans="1:12" ht="25.5" x14ac:dyDescent="0.2">
      <c r="A164" s="46" t="s">
        <v>1619</v>
      </c>
      <c r="B164" s="35" t="s">
        <v>213</v>
      </c>
      <c r="C164" s="36">
        <v>11</v>
      </c>
      <c r="D164" s="44" t="str">
        <f t="shared" si="28"/>
        <v>N/A</v>
      </c>
      <c r="E164" s="36">
        <v>11</v>
      </c>
      <c r="F164" s="44" t="str">
        <f t="shared" si="29"/>
        <v>N/A</v>
      </c>
      <c r="G164" s="36">
        <v>11</v>
      </c>
      <c r="H164" s="44" t="str">
        <f t="shared" si="30"/>
        <v>N/A</v>
      </c>
      <c r="I164" s="12">
        <v>-72.7</v>
      </c>
      <c r="J164" s="12">
        <v>-66.7</v>
      </c>
      <c r="K164" s="14" t="s">
        <v>213</v>
      </c>
      <c r="L164" s="9" t="str">
        <f t="shared" si="31"/>
        <v>N/A</v>
      </c>
    </row>
    <row r="165" spans="1:12" ht="25.5" x14ac:dyDescent="0.2">
      <c r="A165" s="46" t="s">
        <v>1486</v>
      </c>
      <c r="B165" s="35" t="s">
        <v>213</v>
      </c>
      <c r="C165" s="36">
        <v>719</v>
      </c>
      <c r="D165" s="44" t="str">
        <f t="shared" si="28"/>
        <v>N/A</v>
      </c>
      <c r="E165" s="36">
        <v>906</v>
      </c>
      <c r="F165" s="44" t="str">
        <f t="shared" si="29"/>
        <v>N/A</v>
      </c>
      <c r="G165" s="36">
        <v>850</v>
      </c>
      <c r="H165" s="44" t="str">
        <f t="shared" si="30"/>
        <v>N/A</v>
      </c>
      <c r="I165" s="12">
        <v>26.01</v>
      </c>
      <c r="J165" s="12">
        <v>-6.18</v>
      </c>
      <c r="K165" s="14" t="s">
        <v>213</v>
      </c>
      <c r="L165" s="9" t="str">
        <f t="shared" si="31"/>
        <v>N/A</v>
      </c>
    </row>
    <row r="166" spans="1:12" x14ac:dyDescent="0.2">
      <c r="A166" s="46" t="s">
        <v>1620</v>
      </c>
      <c r="B166" s="35" t="s">
        <v>213</v>
      </c>
      <c r="C166" s="36">
        <v>11</v>
      </c>
      <c r="D166" s="44" t="str">
        <f t="shared" si="28"/>
        <v>N/A</v>
      </c>
      <c r="E166" s="36">
        <v>11</v>
      </c>
      <c r="F166" s="44" t="str">
        <f t="shared" si="29"/>
        <v>N/A</v>
      </c>
      <c r="G166" s="36">
        <v>11</v>
      </c>
      <c r="H166" s="44" t="str">
        <f t="shared" si="30"/>
        <v>N/A</v>
      </c>
      <c r="I166" s="12">
        <v>-66.7</v>
      </c>
      <c r="J166" s="12">
        <v>0</v>
      </c>
      <c r="K166" s="14" t="s">
        <v>213</v>
      </c>
      <c r="L166" s="9" t="str">
        <f t="shared" si="31"/>
        <v>N/A</v>
      </c>
    </row>
    <row r="167" spans="1:12" x14ac:dyDescent="0.2">
      <c r="A167" s="46" t="s">
        <v>1621</v>
      </c>
      <c r="B167" s="35" t="s">
        <v>213</v>
      </c>
      <c r="C167" s="36">
        <v>89</v>
      </c>
      <c r="D167" s="44" t="str">
        <f t="shared" si="28"/>
        <v>N/A</v>
      </c>
      <c r="E167" s="36">
        <v>75</v>
      </c>
      <c r="F167" s="44" t="str">
        <f t="shared" si="29"/>
        <v>N/A</v>
      </c>
      <c r="G167" s="36">
        <v>82</v>
      </c>
      <c r="H167" s="44" t="str">
        <f t="shared" si="30"/>
        <v>N/A</v>
      </c>
      <c r="I167" s="12">
        <v>-15.7</v>
      </c>
      <c r="J167" s="12">
        <v>9.3330000000000002</v>
      </c>
      <c r="K167" s="14" t="s">
        <v>213</v>
      </c>
      <c r="L167" s="9" t="str">
        <f t="shared" si="31"/>
        <v>N/A</v>
      </c>
    </row>
    <row r="168" spans="1:12" x14ac:dyDescent="0.2">
      <c r="A168" s="46" t="s">
        <v>125</v>
      </c>
      <c r="B168" s="35" t="s">
        <v>213</v>
      </c>
      <c r="C168" s="47">
        <v>3167030</v>
      </c>
      <c r="D168" s="44" t="str">
        <f t="shared" si="28"/>
        <v>N/A</v>
      </c>
      <c r="E168" s="47">
        <v>2287842</v>
      </c>
      <c r="F168" s="44" t="str">
        <f t="shared" si="29"/>
        <v>N/A</v>
      </c>
      <c r="G168" s="47">
        <v>3145262</v>
      </c>
      <c r="H168" s="44" t="str">
        <f t="shared" si="30"/>
        <v>N/A</v>
      </c>
      <c r="I168" s="12">
        <v>-27.8</v>
      </c>
      <c r="J168" s="12">
        <v>37.479999999999997</v>
      </c>
      <c r="K168" s="14" t="s">
        <v>213</v>
      </c>
      <c r="L168" s="9" t="str">
        <f t="shared" si="31"/>
        <v>N/A</v>
      </c>
    </row>
    <row r="169" spans="1:12" x14ac:dyDescent="0.2">
      <c r="A169" s="46" t="s">
        <v>1622</v>
      </c>
      <c r="B169" s="35" t="s">
        <v>213</v>
      </c>
      <c r="C169" s="47">
        <v>1063033</v>
      </c>
      <c r="D169" s="44" t="str">
        <f t="shared" si="28"/>
        <v>N/A</v>
      </c>
      <c r="E169" s="47">
        <v>927441</v>
      </c>
      <c r="F169" s="44" t="str">
        <f t="shared" si="29"/>
        <v>N/A</v>
      </c>
      <c r="G169" s="47">
        <v>1035210</v>
      </c>
      <c r="H169" s="44" t="str">
        <f t="shared" si="30"/>
        <v>N/A</v>
      </c>
      <c r="I169" s="12">
        <v>-12.8</v>
      </c>
      <c r="J169" s="12">
        <v>11.62</v>
      </c>
      <c r="K169" s="14" t="s">
        <v>213</v>
      </c>
      <c r="L169" s="9" t="str">
        <f t="shared" si="31"/>
        <v>N/A</v>
      </c>
    </row>
    <row r="170" spans="1:12" x14ac:dyDescent="0.2">
      <c r="A170" s="46" t="s">
        <v>1379</v>
      </c>
      <c r="B170" s="35" t="s">
        <v>213</v>
      </c>
      <c r="C170" s="47">
        <v>309633</v>
      </c>
      <c r="D170" s="44" t="str">
        <f t="shared" si="28"/>
        <v>N/A</v>
      </c>
      <c r="E170" s="47">
        <v>322899</v>
      </c>
      <c r="F170" s="44" t="str">
        <f t="shared" si="29"/>
        <v>N/A</v>
      </c>
      <c r="G170" s="47">
        <v>336490</v>
      </c>
      <c r="H170" s="44" t="str">
        <f t="shared" si="30"/>
        <v>N/A</v>
      </c>
      <c r="I170" s="12">
        <v>4.2839999999999998</v>
      </c>
      <c r="J170" s="12">
        <v>4.2089999999999996</v>
      </c>
      <c r="K170" s="14" t="s">
        <v>213</v>
      </c>
      <c r="L170" s="9" t="str">
        <f t="shared" si="31"/>
        <v>N/A</v>
      </c>
    </row>
    <row r="171" spans="1:12" x14ac:dyDescent="0.2">
      <c r="A171" s="46" t="s">
        <v>1616</v>
      </c>
      <c r="B171" s="35" t="s">
        <v>213</v>
      </c>
      <c r="C171" s="47">
        <v>2678220</v>
      </c>
      <c r="D171" s="44" t="str">
        <f t="shared" si="28"/>
        <v>N/A</v>
      </c>
      <c r="E171" s="47">
        <v>234767</v>
      </c>
      <c r="F171" s="44" t="str">
        <f t="shared" si="29"/>
        <v>N/A</v>
      </c>
      <c r="G171" s="47">
        <v>236169</v>
      </c>
      <c r="H171" s="44" t="str">
        <f t="shared" si="30"/>
        <v>N/A</v>
      </c>
      <c r="I171" s="12">
        <v>-91.2</v>
      </c>
      <c r="J171" s="12">
        <v>0.59719999999999995</v>
      </c>
      <c r="K171" s="14" t="s">
        <v>213</v>
      </c>
      <c r="L171" s="9" t="str">
        <f t="shared" si="31"/>
        <v>N/A</v>
      </c>
    </row>
    <row r="172" spans="1:12" x14ac:dyDescent="0.2">
      <c r="A172" s="46" t="s">
        <v>1617</v>
      </c>
      <c r="B172" s="35" t="s">
        <v>213</v>
      </c>
      <c r="C172" s="47">
        <v>735273</v>
      </c>
      <c r="D172" s="44" t="str">
        <f t="shared" si="28"/>
        <v>N/A</v>
      </c>
      <c r="E172" s="47">
        <v>2284108</v>
      </c>
      <c r="F172" s="44" t="str">
        <f t="shared" si="29"/>
        <v>N/A</v>
      </c>
      <c r="G172" s="47">
        <v>3144106</v>
      </c>
      <c r="H172" s="44" t="str">
        <f t="shared" si="30"/>
        <v>N/A</v>
      </c>
      <c r="I172" s="12">
        <v>210.6</v>
      </c>
      <c r="J172" s="12">
        <v>37.65</v>
      </c>
      <c r="K172" s="14" t="s">
        <v>213</v>
      </c>
      <c r="L172" s="9" t="str">
        <f t="shared" si="31"/>
        <v>N/A</v>
      </c>
    </row>
    <row r="173" spans="1:12" ht="25.5" x14ac:dyDescent="0.2">
      <c r="A173" s="46" t="s">
        <v>1380</v>
      </c>
      <c r="B173" s="35" t="s">
        <v>213</v>
      </c>
      <c r="C173" s="47">
        <v>724638</v>
      </c>
      <c r="D173" s="44" t="str">
        <f t="shared" ref="D173:D187" si="32">IF($B173="N/A","N/A",IF(C173&gt;10,"No",IF(C173&lt;-10,"No","Yes")))</f>
        <v>N/A</v>
      </c>
      <c r="E173" s="47">
        <v>624575</v>
      </c>
      <c r="F173" s="44" t="str">
        <f t="shared" ref="F173:F187" si="33">IF($B173="N/A","N/A",IF(E173&gt;10,"No",IF(E173&lt;-10,"No","Yes")))</f>
        <v>N/A</v>
      </c>
      <c r="G173" s="47">
        <v>479827</v>
      </c>
      <c r="H173" s="44" t="str">
        <f t="shared" ref="H173:H187" si="34">IF($B173="N/A","N/A",IF(G173&gt;10,"No",IF(G173&lt;-10,"No","Yes")))</f>
        <v>N/A</v>
      </c>
      <c r="I173" s="12">
        <v>-13.8</v>
      </c>
      <c r="J173" s="12">
        <v>-23.2</v>
      </c>
      <c r="K173" s="45" t="s">
        <v>739</v>
      </c>
      <c r="L173" s="9" t="str">
        <f t="shared" ref="L173:L187" si="35">IF(J173="Div by 0", "N/A", IF(K173="N/A","N/A", IF(J173&gt;VALUE(MID(K173,1,2)), "No", IF(J173&lt;-1*VALUE(MID(K173,1,2)), "No", "Yes"))))</f>
        <v>Yes</v>
      </c>
    </row>
    <row r="174" spans="1:12" x14ac:dyDescent="0.2">
      <c r="A174" s="46" t="s">
        <v>649</v>
      </c>
      <c r="B174" s="35" t="s">
        <v>213</v>
      </c>
      <c r="C174" s="36">
        <v>5474</v>
      </c>
      <c r="D174" s="44" t="str">
        <f t="shared" si="32"/>
        <v>N/A</v>
      </c>
      <c r="E174" s="36">
        <v>5757</v>
      </c>
      <c r="F174" s="44" t="str">
        <f t="shared" si="33"/>
        <v>N/A</v>
      </c>
      <c r="G174" s="36">
        <v>4749</v>
      </c>
      <c r="H174" s="44" t="str">
        <f t="shared" si="34"/>
        <v>N/A</v>
      </c>
      <c r="I174" s="12">
        <v>5.17</v>
      </c>
      <c r="J174" s="12">
        <v>-17.5</v>
      </c>
      <c r="K174" s="45" t="s">
        <v>739</v>
      </c>
      <c r="L174" s="9" t="str">
        <f t="shared" si="35"/>
        <v>Yes</v>
      </c>
    </row>
    <row r="175" spans="1:12" ht="25.5" x14ac:dyDescent="0.2">
      <c r="A175" s="46" t="s">
        <v>1381</v>
      </c>
      <c r="B175" s="35" t="s">
        <v>213</v>
      </c>
      <c r="C175" s="47">
        <v>132.37815126000001</v>
      </c>
      <c r="D175" s="44" t="str">
        <f t="shared" si="32"/>
        <v>N/A</v>
      </c>
      <c r="E175" s="47">
        <v>108.48966476</v>
      </c>
      <c r="F175" s="44" t="str">
        <f t="shared" si="33"/>
        <v>N/A</v>
      </c>
      <c r="G175" s="47">
        <v>101.03748158000001</v>
      </c>
      <c r="H175" s="44" t="str">
        <f t="shared" si="34"/>
        <v>N/A</v>
      </c>
      <c r="I175" s="12">
        <v>-18</v>
      </c>
      <c r="J175" s="12">
        <v>-6.87</v>
      </c>
      <c r="K175" s="45" t="s">
        <v>739</v>
      </c>
      <c r="L175" s="9" t="str">
        <f t="shared" si="35"/>
        <v>Yes</v>
      </c>
    </row>
    <row r="176" spans="1:12" ht="25.5" x14ac:dyDescent="0.2">
      <c r="A176" s="46" t="s">
        <v>1382</v>
      </c>
      <c r="B176" s="35" t="s">
        <v>213</v>
      </c>
      <c r="C176" s="47">
        <v>35124395</v>
      </c>
      <c r="D176" s="44" t="str">
        <f t="shared" si="32"/>
        <v>N/A</v>
      </c>
      <c r="E176" s="47">
        <v>31171900</v>
      </c>
      <c r="F176" s="44" t="str">
        <f t="shared" si="33"/>
        <v>N/A</v>
      </c>
      <c r="G176" s="47">
        <v>14190070</v>
      </c>
      <c r="H176" s="44" t="str">
        <f t="shared" si="34"/>
        <v>N/A</v>
      </c>
      <c r="I176" s="12">
        <v>-11.3</v>
      </c>
      <c r="J176" s="12">
        <v>-54.5</v>
      </c>
      <c r="K176" s="45" t="s">
        <v>739</v>
      </c>
      <c r="L176" s="9" t="str">
        <f t="shared" si="35"/>
        <v>No</v>
      </c>
    </row>
    <row r="177" spans="1:12" x14ac:dyDescent="0.2">
      <c r="A177" s="46" t="s">
        <v>516</v>
      </c>
      <c r="B177" s="35" t="s">
        <v>213</v>
      </c>
      <c r="C177" s="36">
        <v>40665</v>
      </c>
      <c r="D177" s="44" t="str">
        <f t="shared" si="32"/>
        <v>N/A</v>
      </c>
      <c r="E177" s="36">
        <v>39590</v>
      </c>
      <c r="F177" s="44" t="str">
        <f t="shared" si="33"/>
        <v>N/A</v>
      </c>
      <c r="G177" s="36">
        <v>38918</v>
      </c>
      <c r="H177" s="44" t="str">
        <f t="shared" si="34"/>
        <v>N/A</v>
      </c>
      <c r="I177" s="12">
        <v>-2.64</v>
      </c>
      <c r="J177" s="12">
        <v>-1.7</v>
      </c>
      <c r="K177" s="45" t="s">
        <v>739</v>
      </c>
      <c r="L177" s="9" t="str">
        <f t="shared" si="35"/>
        <v>Yes</v>
      </c>
    </row>
    <row r="178" spans="1:12" ht="25.5" x14ac:dyDescent="0.2">
      <c r="A178" s="46" t="s">
        <v>1383</v>
      </c>
      <c r="B178" s="35" t="s">
        <v>213</v>
      </c>
      <c r="C178" s="47">
        <v>863.75003074000006</v>
      </c>
      <c r="D178" s="44" t="str">
        <f t="shared" si="32"/>
        <v>N/A</v>
      </c>
      <c r="E178" s="47">
        <v>787.36802222999995</v>
      </c>
      <c r="F178" s="44" t="str">
        <f t="shared" si="33"/>
        <v>N/A</v>
      </c>
      <c r="G178" s="47">
        <v>364.61457423000002</v>
      </c>
      <c r="H178" s="44" t="str">
        <f t="shared" si="34"/>
        <v>N/A</v>
      </c>
      <c r="I178" s="12">
        <v>-8.84</v>
      </c>
      <c r="J178" s="12">
        <v>-53.7</v>
      </c>
      <c r="K178" s="45" t="s">
        <v>739</v>
      </c>
      <c r="L178" s="9" t="str">
        <f t="shared" si="35"/>
        <v>No</v>
      </c>
    </row>
    <row r="179" spans="1:12" ht="25.5" x14ac:dyDescent="0.2">
      <c r="A179" s="46" t="s">
        <v>1384</v>
      </c>
      <c r="B179" s="35" t="s">
        <v>213</v>
      </c>
      <c r="C179" s="47">
        <v>52416334</v>
      </c>
      <c r="D179" s="44" t="str">
        <f t="shared" si="32"/>
        <v>N/A</v>
      </c>
      <c r="E179" s="47">
        <v>51180410</v>
      </c>
      <c r="F179" s="44" t="str">
        <f t="shared" si="33"/>
        <v>N/A</v>
      </c>
      <c r="G179" s="47">
        <v>42089860</v>
      </c>
      <c r="H179" s="44" t="str">
        <f t="shared" si="34"/>
        <v>N/A</v>
      </c>
      <c r="I179" s="12">
        <v>-2.36</v>
      </c>
      <c r="J179" s="12">
        <v>-17.8</v>
      </c>
      <c r="K179" s="45" t="s">
        <v>739</v>
      </c>
      <c r="L179" s="9" t="str">
        <f t="shared" si="35"/>
        <v>Yes</v>
      </c>
    </row>
    <row r="180" spans="1:12" x14ac:dyDescent="0.2">
      <c r="A180" s="46" t="s">
        <v>517</v>
      </c>
      <c r="B180" s="35" t="s">
        <v>213</v>
      </c>
      <c r="C180" s="36">
        <v>116938</v>
      </c>
      <c r="D180" s="44" t="str">
        <f t="shared" si="32"/>
        <v>N/A</v>
      </c>
      <c r="E180" s="36">
        <v>115525</v>
      </c>
      <c r="F180" s="44" t="str">
        <f t="shared" si="33"/>
        <v>N/A</v>
      </c>
      <c r="G180" s="36">
        <v>109268</v>
      </c>
      <c r="H180" s="44" t="str">
        <f t="shared" si="34"/>
        <v>N/A</v>
      </c>
      <c r="I180" s="12">
        <v>-1.21</v>
      </c>
      <c r="J180" s="12">
        <v>-5.42</v>
      </c>
      <c r="K180" s="45" t="s">
        <v>739</v>
      </c>
      <c r="L180" s="9" t="str">
        <f t="shared" si="35"/>
        <v>Yes</v>
      </c>
    </row>
    <row r="181" spans="1:12" ht="25.5" x14ac:dyDescent="0.2">
      <c r="A181" s="46" t="s">
        <v>1385</v>
      </c>
      <c r="B181" s="35" t="s">
        <v>213</v>
      </c>
      <c r="C181" s="47">
        <v>448.24038379000001</v>
      </c>
      <c r="D181" s="44" t="str">
        <f t="shared" si="32"/>
        <v>N/A</v>
      </c>
      <c r="E181" s="47">
        <v>443.02454014</v>
      </c>
      <c r="F181" s="44" t="str">
        <f t="shared" si="33"/>
        <v>N/A</v>
      </c>
      <c r="G181" s="47">
        <v>385.19841124999999</v>
      </c>
      <c r="H181" s="44" t="str">
        <f t="shared" si="34"/>
        <v>N/A</v>
      </c>
      <c r="I181" s="12">
        <v>-1.1599999999999999</v>
      </c>
      <c r="J181" s="12">
        <v>-13.1</v>
      </c>
      <c r="K181" s="45" t="s">
        <v>739</v>
      </c>
      <c r="L181" s="9" t="str">
        <f t="shared" si="35"/>
        <v>Yes</v>
      </c>
    </row>
    <row r="182" spans="1:12" ht="25.5" x14ac:dyDescent="0.2">
      <c r="A182" s="46" t="s">
        <v>1386</v>
      </c>
      <c r="B182" s="35" t="s">
        <v>213</v>
      </c>
      <c r="C182" s="47">
        <v>2319960</v>
      </c>
      <c r="D182" s="44" t="str">
        <f t="shared" si="32"/>
        <v>N/A</v>
      </c>
      <c r="E182" s="47">
        <v>2349645</v>
      </c>
      <c r="F182" s="44" t="str">
        <f t="shared" si="33"/>
        <v>N/A</v>
      </c>
      <c r="G182" s="47">
        <v>2615936</v>
      </c>
      <c r="H182" s="44" t="str">
        <f t="shared" si="34"/>
        <v>N/A</v>
      </c>
      <c r="I182" s="12">
        <v>1.28</v>
      </c>
      <c r="J182" s="12">
        <v>11.33</v>
      </c>
      <c r="K182" s="45" t="s">
        <v>739</v>
      </c>
      <c r="L182" s="9" t="str">
        <f t="shared" si="35"/>
        <v>Yes</v>
      </c>
    </row>
    <row r="183" spans="1:12" x14ac:dyDescent="0.2">
      <c r="A183" s="46" t="s">
        <v>518</v>
      </c>
      <c r="B183" s="35" t="s">
        <v>213</v>
      </c>
      <c r="C183" s="36">
        <v>4723</v>
      </c>
      <c r="D183" s="44" t="str">
        <f t="shared" si="32"/>
        <v>N/A</v>
      </c>
      <c r="E183" s="36">
        <v>4691</v>
      </c>
      <c r="F183" s="44" t="str">
        <f t="shared" si="33"/>
        <v>N/A</v>
      </c>
      <c r="G183" s="36">
        <v>5009</v>
      </c>
      <c r="H183" s="44" t="str">
        <f t="shared" si="34"/>
        <v>N/A</v>
      </c>
      <c r="I183" s="12">
        <v>-0.67800000000000005</v>
      </c>
      <c r="J183" s="12">
        <v>6.7789999999999999</v>
      </c>
      <c r="K183" s="45" t="s">
        <v>739</v>
      </c>
      <c r="L183" s="9" t="str">
        <f t="shared" si="35"/>
        <v>Yes</v>
      </c>
    </row>
    <row r="184" spans="1:12" ht="25.5" x14ac:dyDescent="0.2">
      <c r="A184" s="46" t="s">
        <v>1387</v>
      </c>
      <c r="B184" s="35" t="s">
        <v>213</v>
      </c>
      <c r="C184" s="47">
        <v>491.20474274999998</v>
      </c>
      <c r="D184" s="44" t="str">
        <f t="shared" si="32"/>
        <v>N/A</v>
      </c>
      <c r="E184" s="47">
        <v>500.88360691000003</v>
      </c>
      <c r="F184" s="44" t="str">
        <f t="shared" si="33"/>
        <v>N/A</v>
      </c>
      <c r="G184" s="47">
        <v>522.24715512</v>
      </c>
      <c r="H184" s="44" t="str">
        <f t="shared" si="34"/>
        <v>N/A</v>
      </c>
      <c r="I184" s="12">
        <v>1.97</v>
      </c>
      <c r="J184" s="12">
        <v>4.2649999999999997</v>
      </c>
      <c r="K184" s="45" t="s">
        <v>739</v>
      </c>
      <c r="L184" s="9" t="str">
        <f t="shared" si="35"/>
        <v>Yes</v>
      </c>
    </row>
    <row r="185" spans="1:12" ht="25.5" x14ac:dyDescent="0.2">
      <c r="A185" s="46" t="s">
        <v>1388</v>
      </c>
      <c r="B185" s="35" t="s">
        <v>213</v>
      </c>
      <c r="C185" s="47">
        <v>736101844</v>
      </c>
      <c r="D185" s="44" t="str">
        <f t="shared" si="32"/>
        <v>N/A</v>
      </c>
      <c r="E185" s="47">
        <v>697103192</v>
      </c>
      <c r="F185" s="44" t="str">
        <f t="shared" si="33"/>
        <v>N/A</v>
      </c>
      <c r="G185" s="47">
        <v>706562760</v>
      </c>
      <c r="H185" s="44" t="str">
        <f t="shared" si="34"/>
        <v>N/A</v>
      </c>
      <c r="I185" s="12">
        <v>-5.3</v>
      </c>
      <c r="J185" s="12">
        <v>1.357</v>
      </c>
      <c r="K185" s="45" t="s">
        <v>739</v>
      </c>
      <c r="L185" s="9" t="str">
        <f t="shared" si="35"/>
        <v>Yes</v>
      </c>
    </row>
    <row r="186" spans="1:12" ht="25.5" x14ac:dyDescent="0.2">
      <c r="A186" s="46" t="s">
        <v>519</v>
      </c>
      <c r="B186" s="35" t="s">
        <v>213</v>
      </c>
      <c r="C186" s="36">
        <v>34362</v>
      </c>
      <c r="D186" s="44" t="str">
        <f t="shared" si="32"/>
        <v>N/A</v>
      </c>
      <c r="E186" s="36">
        <v>31974</v>
      </c>
      <c r="F186" s="44" t="str">
        <f t="shared" si="33"/>
        <v>N/A</v>
      </c>
      <c r="G186" s="36">
        <v>31032</v>
      </c>
      <c r="H186" s="44" t="str">
        <f t="shared" si="34"/>
        <v>N/A</v>
      </c>
      <c r="I186" s="12">
        <v>-6.95</v>
      </c>
      <c r="J186" s="12">
        <v>-2.95</v>
      </c>
      <c r="K186" s="45" t="s">
        <v>739</v>
      </c>
      <c r="L186" s="9" t="str">
        <f t="shared" si="35"/>
        <v>Yes</v>
      </c>
    </row>
    <row r="187" spans="1:12" ht="25.5" x14ac:dyDescent="0.2">
      <c r="A187" s="46" t="s">
        <v>1389</v>
      </c>
      <c r="B187" s="35" t="s">
        <v>213</v>
      </c>
      <c r="C187" s="47">
        <v>21421.973225999998</v>
      </c>
      <c r="D187" s="44" t="str">
        <f t="shared" si="32"/>
        <v>N/A</v>
      </c>
      <c r="E187" s="47">
        <v>21802.189029000001</v>
      </c>
      <c r="F187" s="44" t="str">
        <f t="shared" si="33"/>
        <v>N/A</v>
      </c>
      <c r="G187" s="47">
        <v>22768.843774000001</v>
      </c>
      <c r="H187" s="44" t="str">
        <f t="shared" si="34"/>
        <v>N/A</v>
      </c>
      <c r="I187" s="12">
        <v>1.7749999999999999</v>
      </c>
      <c r="J187" s="12">
        <v>4.4340000000000002</v>
      </c>
      <c r="K187" s="45" t="s">
        <v>739</v>
      </c>
      <c r="L187" s="9" t="str">
        <f t="shared" si="35"/>
        <v>Yes</v>
      </c>
    </row>
    <row r="188" spans="1:12" x14ac:dyDescent="0.2">
      <c r="A188" s="4" t="s">
        <v>1390</v>
      </c>
      <c r="B188" s="35" t="s">
        <v>213</v>
      </c>
      <c r="C188" s="47">
        <v>3791983556</v>
      </c>
      <c r="D188" s="44" t="str">
        <f t="shared" ref="D188:D203" si="36">IF($B188="N/A","N/A",IF(C188&gt;10,"No",IF(C188&lt;-10,"No","Yes")))</f>
        <v>N/A</v>
      </c>
      <c r="E188" s="47">
        <v>3471260028</v>
      </c>
      <c r="F188" s="44" t="str">
        <f t="shared" ref="F188:F203" si="37">IF($B188="N/A","N/A",IF(E188&gt;10,"No",IF(E188&lt;-10,"No","Yes")))</f>
        <v>N/A</v>
      </c>
      <c r="G188" s="47">
        <v>3223699607</v>
      </c>
      <c r="H188" s="44" t="str">
        <f t="shared" ref="H188:H203" si="38">IF($B188="N/A","N/A",IF(G188&gt;10,"No",IF(G188&lt;-10,"No","Yes")))</f>
        <v>N/A</v>
      </c>
      <c r="I188" s="12">
        <v>-8.4600000000000009</v>
      </c>
      <c r="J188" s="12">
        <v>-7.13</v>
      </c>
      <c r="K188" s="45" t="s">
        <v>739</v>
      </c>
      <c r="L188" s="9" t="str">
        <f t="shared" ref="L188:L203" si="39">IF(J188="Div by 0", "N/A", IF(K188="N/A","N/A", IF(J188&gt;VALUE(MID(K188,1,2)), "No", IF(J188&lt;-1*VALUE(MID(K188,1,2)), "No", "Yes"))))</f>
        <v>Yes</v>
      </c>
    </row>
    <row r="189" spans="1:12" x14ac:dyDescent="0.2">
      <c r="A189" s="4" t="s">
        <v>1487</v>
      </c>
      <c r="B189" s="35" t="s">
        <v>213</v>
      </c>
      <c r="C189" s="36">
        <v>315875</v>
      </c>
      <c r="D189" s="44" t="str">
        <f t="shared" si="36"/>
        <v>N/A</v>
      </c>
      <c r="E189" s="36">
        <v>296482</v>
      </c>
      <c r="F189" s="44" t="str">
        <f t="shared" si="37"/>
        <v>N/A</v>
      </c>
      <c r="G189" s="36">
        <v>278912</v>
      </c>
      <c r="H189" s="44" t="str">
        <f t="shared" si="38"/>
        <v>N/A</v>
      </c>
      <c r="I189" s="12">
        <v>-6.14</v>
      </c>
      <c r="J189" s="12">
        <v>-5.93</v>
      </c>
      <c r="K189" s="45" t="s">
        <v>739</v>
      </c>
      <c r="L189" s="9" t="str">
        <f t="shared" si="39"/>
        <v>Yes</v>
      </c>
    </row>
    <row r="190" spans="1:12" x14ac:dyDescent="0.2">
      <c r="A190" s="4" t="s">
        <v>1488</v>
      </c>
      <c r="B190" s="35" t="s">
        <v>213</v>
      </c>
      <c r="C190" s="47">
        <v>12004.696655</v>
      </c>
      <c r="D190" s="44" t="str">
        <f t="shared" si="36"/>
        <v>N/A</v>
      </c>
      <c r="E190" s="47">
        <v>11708.164502</v>
      </c>
      <c r="F190" s="44" t="str">
        <f t="shared" si="37"/>
        <v>N/A</v>
      </c>
      <c r="G190" s="47">
        <v>11558.124451</v>
      </c>
      <c r="H190" s="44" t="str">
        <f t="shared" si="38"/>
        <v>N/A</v>
      </c>
      <c r="I190" s="12">
        <v>-2.4700000000000002</v>
      </c>
      <c r="J190" s="12">
        <v>-1.28</v>
      </c>
      <c r="K190" s="45" t="s">
        <v>739</v>
      </c>
      <c r="L190" s="9" t="str">
        <f t="shared" si="39"/>
        <v>Yes</v>
      </c>
    </row>
    <row r="191" spans="1:12" x14ac:dyDescent="0.2">
      <c r="A191" s="4" t="s">
        <v>1489</v>
      </c>
      <c r="B191" s="35" t="s">
        <v>213</v>
      </c>
      <c r="C191" s="47">
        <v>10169.503871000001</v>
      </c>
      <c r="D191" s="44" t="str">
        <f t="shared" si="36"/>
        <v>N/A</v>
      </c>
      <c r="E191" s="47">
        <v>9788.2361096999994</v>
      </c>
      <c r="F191" s="44" t="str">
        <f t="shared" si="37"/>
        <v>N/A</v>
      </c>
      <c r="G191" s="47">
        <v>9364.1548994000004</v>
      </c>
      <c r="H191" s="44" t="str">
        <f t="shared" si="38"/>
        <v>N/A</v>
      </c>
      <c r="I191" s="12">
        <v>-3.75</v>
      </c>
      <c r="J191" s="12">
        <v>-4.33</v>
      </c>
      <c r="K191" s="45" t="s">
        <v>739</v>
      </c>
      <c r="L191" s="9" t="str">
        <f t="shared" si="39"/>
        <v>Yes</v>
      </c>
    </row>
    <row r="192" spans="1:12" x14ac:dyDescent="0.2">
      <c r="A192" s="4" t="s">
        <v>1490</v>
      </c>
      <c r="B192" s="35" t="s">
        <v>213</v>
      </c>
      <c r="C192" s="47">
        <v>14256.392142999999</v>
      </c>
      <c r="D192" s="44" t="str">
        <f t="shared" si="36"/>
        <v>N/A</v>
      </c>
      <c r="E192" s="47">
        <v>14065.07726</v>
      </c>
      <c r="F192" s="44" t="str">
        <f t="shared" si="37"/>
        <v>N/A</v>
      </c>
      <c r="G192" s="47">
        <v>14219.519555000001</v>
      </c>
      <c r="H192" s="44" t="str">
        <f t="shared" si="38"/>
        <v>N/A</v>
      </c>
      <c r="I192" s="12">
        <v>-1.34</v>
      </c>
      <c r="J192" s="12">
        <v>1.0980000000000001</v>
      </c>
      <c r="K192" s="45" t="s">
        <v>739</v>
      </c>
      <c r="L192" s="9" t="str">
        <f t="shared" si="39"/>
        <v>Yes</v>
      </c>
    </row>
    <row r="193" spans="1:12" x14ac:dyDescent="0.2">
      <c r="A193" s="46" t="s">
        <v>1491</v>
      </c>
      <c r="B193" s="35" t="s">
        <v>213</v>
      </c>
      <c r="C193" s="9">
        <v>32.459858703000002</v>
      </c>
      <c r="D193" s="44" t="str">
        <f t="shared" si="36"/>
        <v>N/A</v>
      </c>
      <c r="E193" s="9">
        <v>29.981655977999999</v>
      </c>
      <c r="F193" s="44" t="str">
        <f t="shared" si="37"/>
        <v>N/A</v>
      </c>
      <c r="G193" s="9">
        <v>28.779300431999999</v>
      </c>
      <c r="H193" s="44" t="str">
        <f t="shared" si="38"/>
        <v>N/A</v>
      </c>
      <c r="I193" s="12">
        <v>-7.63</v>
      </c>
      <c r="J193" s="12">
        <v>-4.01</v>
      </c>
      <c r="K193" s="45" t="s">
        <v>739</v>
      </c>
      <c r="L193" s="9" t="str">
        <f t="shared" si="39"/>
        <v>Yes</v>
      </c>
    </row>
    <row r="194" spans="1:12" x14ac:dyDescent="0.2">
      <c r="A194" s="46" t="s">
        <v>1492</v>
      </c>
      <c r="B194" s="35" t="s">
        <v>213</v>
      </c>
      <c r="C194" s="9">
        <v>30.975747684000002</v>
      </c>
      <c r="D194" s="44" t="str">
        <f t="shared" si="36"/>
        <v>N/A</v>
      </c>
      <c r="E194" s="9">
        <v>28.270763515999999</v>
      </c>
      <c r="F194" s="44" t="str">
        <f t="shared" si="37"/>
        <v>N/A</v>
      </c>
      <c r="G194" s="9">
        <v>26.744945932</v>
      </c>
      <c r="H194" s="44" t="str">
        <f t="shared" si="38"/>
        <v>N/A</v>
      </c>
      <c r="I194" s="12">
        <v>-8.73</v>
      </c>
      <c r="J194" s="12">
        <v>-5.4</v>
      </c>
      <c r="K194" s="45" t="s">
        <v>739</v>
      </c>
      <c r="L194" s="9" t="str">
        <f t="shared" si="39"/>
        <v>Yes</v>
      </c>
    </row>
    <row r="195" spans="1:12" x14ac:dyDescent="0.2">
      <c r="A195" s="46" t="s">
        <v>1493</v>
      </c>
      <c r="B195" s="35" t="s">
        <v>213</v>
      </c>
      <c r="C195" s="9">
        <v>34.824262357999999</v>
      </c>
      <c r="D195" s="44" t="str">
        <f t="shared" si="36"/>
        <v>N/A</v>
      </c>
      <c r="E195" s="9">
        <v>32.758633408999998</v>
      </c>
      <c r="F195" s="44" t="str">
        <f t="shared" si="37"/>
        <v>N/A</v>
      </c>
      <c r="G195" s="9">
        <v>32.193528631</v>
      </c>
      <c r="H195" s="44" t="str">
        <f t="shared" si="38"/>
        <v>N/A</v>
      </c>
      <c r="I195" s="12">
        <v>-5.93</v>
      </c>
      <c r="J195" s="12">
        <v>-1.73</v>
      </c>
      <c r="K195" s="45" t="s">
        <v>739</v>
      </c>
      <c r="L195" s="9" t="str">
        <f t="shared" si="39"/>
        <v>Yes</v>
      </c>
    </row>
    <row r="196" spans="1:12" ht="25.5" x14ac:dyDescent="0.2">
      <c r="A196" s="4" t="s">
        <v>1402</v>
      </c>
      <c r="B196" s="35" t="s">
        <v>213</v>
      </c>
      <c r="C196" s="47">
        <v>736101844</v>
      </c>
      <c r="D196" s="44" t="str">
        <f t="shared" si="36"/>
        <v>N/A</v>
      </c>
      <c r="E196" s="47">
        <v>697103192</v>
      </c>
      <c r="F196" s="44" t="str">
        <f t="shared" si="37"/>
        <v>N/A</v>
      </c>
      <c r="G196" s="47">
        <v>706562760</v>
      </c>
      <c r="H196" s="44" t="str">
        <f t="shared" si="38"/>
        <v>N/A</v>
      </c>
      <c r="I196" s="12">
        <v>-5.3</v>
      </c>
      <c r="J196" s="12">
        <v>1.357</v>
      </c>
      <c r="K196" s="45" t="s">
        <v>739</v>
      </c>
      <c r="L196" s="9" t="str">
        <f t="shared" si="39"/>
        <v>Yes</v>
      </c>
    </row>
    <row r="197" spans="1:12" x14ac:dyDescent="0.2">
      <c r="A197" s="4" t="s">
        <v>1494</v>
      </c>
      <c r="B197" s="35" t="s">
        <v>213</v>
      </c>
      <c r="C197" s="36">
        <v>34362</v>
      </c>
      <c r="D197" s="44" t="str">
        <f t="shared" si="36"/>
        <v>N/A</v>
      </c>
      <c r="E197" s="36">
        <v>31974</v>
      </c>
      <c r="F197" s="44" t="str">
        <f t="shared" si="37"/>
        <v>N/A</v>
      </c>
      <c r="G197" s="36">
        <v>31032</v>
      </c>
      <c r="H197" s="44" t="str">
        <f t="shared" si="38"/>
        <v>N/A</v>
      </c>
      <c r="I197" s="12">
        <v>-6.95</v>
      </c>
      <c r="J197" s="12">
        <v>-2.95</v>
      </c>
      <c r="K197" s="45" t="s">
        <v>739</v>
      </c>
      <c r="L197" s="9" t="str">
        <f t="shared" si="39"/>
        <v>Yes</v>
      </c>
    </row>
    <row r="198" spans="1:12" ht="25.5" x14ac:dyDescent="0.2">
      <c r="A198" s="4" t="s">
        <v>1495</v>
      </c>
      <c r="B198" s="35" t="s">
        <v>213</v>
      </c>
      <c r="C198" s="47">
        <v>21421.973225999998</v>
      </c>
      <c r="D198" s="44" t="str">
        <f t="shared" si="36"/>
        <v>N/A</v>
      </c>
      <c r="E198" s="47">
        <v>21802.189029000001</v>
      </c>
      <c r="F198" s="44" t="str">
        <f t="shared" si="37"/>
        <v>N/A</v>
      </c>
      <c r="G198" s="47">
        <v>22768.843774000001</v>
      </c>
      <c r="H198" s="44" t="str">
        <f t="shared" si="38"/>
        <v>N/A</v>
      </c>
      <c r="I198" s="12">
        <v>1.7749999999999999</v>
      </c>
      <c r="J198" s="12">
        <v>4.4340000000000002</v>
      </c>
      <c r="K198" s="45" t="s">
        <v>739</v>
      </c>
      <c r="L198" s="9" t="str">
        <f t="shared" si="39"/>
        <v>Yes</v>
      </c>
    </row>
    <row r="199" spans="1:12" ht="25.5" x14ac:dyDescent="0.2">
      <c r="A199" s="4" t="s">
        <v>1496</v>
      </c>
      <c r="B199" s="35" t="s">
        <v>213</v>
      </c>
      <c r="C199" s="47">
        <v>6486.7285965999999</v>
      </c>
      <c r="D199" s="44" t="str">
        <f t="shared" si="36"/>
        <v>N/A</v>
      </c>
      <c r="E199" s="47">
        <v>7053.7017918000001</v>
      </c>
      <c r="F199" s="44" t="str">
        <f t="shared" si="37"/>
        <v>N/A</v>
      </c>
      <c r="G199" s="47">
        <v>8306.1936311000009</v>
      </c>
      <c r="H199" s="44" t="str">
        <f t="shared" si="38"/>
        <v>N/A</v>
      </c>
      <c r="I199" s="12">
        <v>8.7409999999999997</v>
      </c>
      <c r="J199" s="12">
        <v>17.760000000000002</v>
      </c>
      <c r="K199" s="45" t="s">
        <v>739</v>
      </c>
      <c r="L199" s="9" t="str">
        <f t="shared" si="39"/>
        <v>Yes</v>
      </c>
    </row>
    <row r="200" spans="1:12" ht="25.5" x14ac:dyDescent="0.2">
      <c r="A200" s="4" t="s">
        <v>1497</v>
      </c>
      <c r="B200" s="35" t="s">
        <v>213</v>
      </c>
      <c r="C200" s="47">
        <v>26785.532695000002</v>
      </c>
      <c r="D200" s="44" t="str">
        <f t="shared" si="36"/>
        <v>N/A</v>
      </c>
      <c r="E200" s="47">
        <v>26734.939803000001</v>
      </c>
      <c r="F200" s="44" t="str">
        <f t="shared" si="37"/>
        <v>N/A</v>
      </c>
      <c r="G200" s="47">
        <v>27334.846999000001</v>
      </c>
      <c r="H200" s="44" t="str">
        <f t="shared" si="38"/>
        <v>N/A</v>
      </c>
      <c r="I200" s="12">
        <v>-0.189</v>
      </c>
      <c r="J200" s="12">
        <v>2.2440000000000002</v>
      </c>
      <c r="K200" s="45" t="s">
        <v>739</v>
      </c>
      <c r="L200" s="9" t="str">
        <f t="shared" si="39"/>
        <v>Yes</v>
      </c>
    </row>
    <row r="201" spans="1:12" ht="25.5" x14ac:dyDescent="0.2">
      <c r="A201" s="4" t="s">
        <v>1498</v>
      </c>
      <c r="B201" s="35" t="s">
        <v>213</v>
      </c>
      <c r="C201" s="9">
        <v>3.5310982658999999</v>
      </c>
      <c r="D201" s="44" t="str">
        <f t="shared" si="36"/>
        <v>N/A</v>
      </c>
      <c r="E201" s="9">
        <v>3.233361446</v>
      </c>
      <c r="F201" s="44" t="str">
        <f t="shared" si="37"/>
        <v>N/A</v>
      </c>
      <c r="G201" s="9">
        <v>3.2020108529</v>
      </c>
      <c r="H201" s="44" t="str">
        <f t="shared" si="38"/>
        <v>N/A</v>
      </c>
      <c r="I201" s="12">
        <v>-8.43</v>
      </c>
      <c r="J201" s="12">
        <v>-0.97</v>
      </c>
      <c r="K201" s="45" t="s">
        <v>739</v>
      </c>
      <c r="L201" s="9" t="str">
        <f t="shared" si="39"/>
        <v>Yes</v>
      </c>
    </row>
    <row r="202" spans="1:12" ht="25.5" x14ac:dyDescent="0.2">
      <c r="A202" s="4" t="s">
        <v>1499</v>
      </c>
      <c r="B202" s="35" t="s">
        <v>213</v>
      </c>
      <c r="C202" s="9">
        <v>1.6220704663000001</v>
      </c>
      <c r="D202" s="44" t="str">
        <f t="shared" si="36"/>
        <v>N/A</v>
      </c>
      <c r="E202" s="9">
        <v>1.3879734475000001</v>
      </c>
      <c r="F202" s="44" t="str">
        <f t="shared" si="37"/>
        <v>N/A</v>
      </c>
      <c r="G202" s="9">
        <v>1.3054177213</v>
      </c>
      <c r="H202" s="44" t="str">
        <f t="shared" si="38"/>
        <v>N/A</v>
      </c>
      <c r="I202" s="12">
        <v>-14.4</v>
      </c>
      <c r="J202" s="12">
        <v>-5.95</v>
      </c>
      <c r="K202" s="45" t="s">
        <v>739</v>
      </c>
      <c r="L202" s="9" t="str">
        <f t="shared" si="39"/>
        <v>Yes</v>
      </c>
    </row>
    <row r="203" spans="1:12" ht="25.5" x14ac:dyDescent="0.2">
      <c r="A203" s="4" t="s">
        <v>1500</v>
      </c>
      <c r="B203" s="35" t="s">
        <v>213</v>
      </c>
      <c r="C203" s="9">
        <v>6.1918078147999998</v>
      </c>
      <c r="D203" s="44" t="str">
        <f t="shared" si="36"/>
        <v>N/A</v>
      </c>
      <c r="E203" s="9">
        <v>5.8866781261999996</v>
      </c>
      <c r="F203" s="44" t="str">
        <f t="shared" si="37"/>
        <v>N/A</v>
      </c>
      <c r="G203" s="9">
        <v>6.0125548637000001</v>
      </c>
      <c r="H203" s="44" t="str">
        <f t="shared" si="38"/>
        <v>N/A</v>
      </c>
      <c r="I203" s="12">
        <v>-4.93</v>
      </c>
      <c r="J203" s="12">
        <v>2.1379999999999999</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2911771</v>
      </c>
      <c r="D6" s="44" t="str">
        <f>IF($B6="N/A","N/A",IF(C6&gt;10,"No",IF(C6&lt;-10,"No","Yes")))</f>
        <v>N/A</v>
      </c>
      <c r="E6" s="36">
        <v>2731657</v>
      </c>
      <c r="F6" s="44" t="str">
        <f>IF($B6="N/A","N/A",IF(E6&gt;10,"No",IF(E6&lt;-10,"No","Yes")))</f>
        <v>N/A</v>
      </c>
      <c r="G6" s="36">
        <v>2636401</v>
      </c>
      <c r="H6" s="44" t="str">
        <f>IF($B6="N/A","N/A",IF(G6&gt;10,"No",IF(G6&lt;-10,"No","Yes")))</f>
        <v>N/A</v>
      </c>
      <c r="I6" s="12">
        <v>-6.19</v>
      </c>
      <c r="J6" s="12">
        <v>-3.49</v>
      </c>
      <c r="K6" s="45" t="s">
        <v>739</v>
      </c>
      <c r="L6" s="9" t="str">
        <f t="shared" ref="L6:L46" si="0">IF(J6="Div by 0", "N/A", IF(K6="N/A","N/A", IF(J6&gt;VALUE(MID(K6,1,2)), "No", IF(J6&lt;-1*VALUE(MID(K6,1,2)), "No", "Yes"))))</f>
        <v>Yes</v>
      </c>
    </row>
    <row r="7" spans="1:12" x14ac:dyDescent="0.2">
      <c r="A7" s="46" t="s">
        <v>10</v>
      </c>
      <c r="B7" s="35" t="s">
        <v>213</v>
      </c>
      <c r="C7" s="36">
        <v>2258637</v>
      </c>
      <c r="D7" s="44" t="str">
        <f>IF($B7="N/A","N/A",IF(C7&gt;10,"No",IF(C7&lt;-10,"No","Yes")))</f>
        <v>N/A</v>
      </c>
      <c r="E7" s="36">
        <v>1911617</v>
      </c>
      <c r="F7" s="44" t="str">
        <f>IF($B7="N/A","N/A",IF(E7&gt;10,"No",IF(E7&lt;-10,"No","Yes")))</f>
        <v>N/A</v>
      </c>
      <c r="G7" s="36">
        <v>1689920</v>
      </c>
      <c r="H7" s="44" t="str">
        <f>IF($B7="N/A","N/A",IF(G7&gt;10,"No",IF(G7&lt;-10,"No","Yes")))</f>
        <v>N/A</v>
      </c>
      <c r="I7" s="12">
        <v>-15.4</v>
      </c>
      <c r="J7" s="12">
        <v>-11.6</v>
      </c>
      <c r="K7" s="45" t="s">
        <v>739</v>
      </c>
      <c r="L7" s="9" t="str">
        <f t="shared" si="0"/>
        <v>Yes</v>
      </c>
    </row>
    <row r="8" spans="1:12" x14ac:dyDescent="0.2">
      <c r="A8" s="46" t="s">
        <v>91</v>
      </c>
      <c r="B8" s="9" t="s">
        <v>297</v>
      </c>
      <c r="C8" s="8">
        <v>77.569183839999994</v>
      </c>
      <c r="D8" s="44" t="str">
        <f>IF($B8="N/A","N/A",IF(C8&gt;90,"No",IF(C8&lt;65,"No","Yes")))</f>
        <v>Yes</v>
      </c>
      <c r="E8" s="8">
        <v>69.980125615999995</v>
      </c>
      <c r="F8" s="44" t="str">
        <f>IF($B8="N/A","N/A",IF(E8&gt;90,"No",IF(E8&lt;65,"No","Yes")))</f>
        <v>Yes</v>
      </c>
      <c r="G8" s="8">
        <v>64.099505347999994</v>
      </c>
      <c r="H8" s="44" t="str">
        <f>IF($B8="N/A","N/A",IF(G8&gt;90,"No",IF(G8&lt;65,"No","Yes")))</f>
        <v>No</v>
      </c>
      <c r="I8" s="12">
        <v>-9.7799999999999994</v>
      </c>
      <c r="J8" s="12">
        <v>-8.4</v>
      </c>
      <c r="K8" s="45" t="s">
        <v>739</v>
      </c>
      <c r="L8" s="9" t="str">
        <f t="shared" si="0"/>
        <v>Yes</v>
      </c>
    </row>
    <row r="9" spans="1:12" x14ac:dyDescent="0.2">
      <c r="A9" s="46" t="s">
        <v>92</v>
      </c>
      <c r="B9" s="9" t="s">
        <v>298</v>
      </c>
      <c r="C9" s="8">
        <v>82.688331524999995</v>
      </c>
      <c r="D9" s="44" t="str">
        <f>IF($B9="N/A","N/A",IF(C9&gt;100,"No",IF(C9&lt;90,"No","Yes")))</f>
        <v>No</v>
      </c>
      <c r="E9" s="8">
        <v>77.454924605000002</v>
      </c>
      <c r="F9" s="44" t="str">
        <f>IF($B9="N/A","N/A",IF(E9&gt;100,"No",IF(E9&lt;90,"No","Yes")))</f>
        <v>No</v>
      </c>
      <c r="G9" s="8">
        <v>74.620686825000007</v>
      </c>
      <c r="H9" s="44" t="str">
        <f>IF($B9="N/A","N/A",IF(G9&gt;100,"No",IF(G9&lt;90,"No","Yes")))</f>
        <v>No</v>
      </c>
      <c r="I9" s="12">
        <v>-6.33</v>
      </c>
      <c r="J9" s="12">
        <v>-3.66</v>
      </c>
      <c r="K9" s="45" t="s">
        <v>739</v>
      </c>
      <c r="L9" s="9" t="str">
        <f t="shared" si="0"/>
        <v>Yes</v>
      </c>
    </row>
    <row r="10" spans="1:12" x14ac:dyDescent="0.2">
      <c r="A10" s="46" t="s">
        <v>93</v>
      </c>
      <c r="B10" s="9" t="s">
        <v>299</v>
      </c>
      <c r="C10" s="8">
        <v>89.276652784000007</v>
      </c>
      <c r="D10" s="44" t="str">
        <f>IF($B10="N/A","N/A",IF(C10&gt;100,"No",IF(C10&lt;85,"No","Yes")))</f>
        <v>Yes</v>
      </c>
      <c r="E10" s="8">
        <v>85.634991053999997</v>
      </c>
      <c r="F10" s="44" t="str">
        <f>IF($B10="N/A","N/A",IF(E10&gt;100,"No",IF(E10&lt;85,"No","Yes")))</f>
        <v>Yes</v>
      </c>
      <c r="G10" s="8">
        <v>82.957748050000006</v>
      </c>
      <c r="H10" s="44" t="str">
        <f>IF($B10="N/A","N/A",IF(G10&gt;100,"No",IF(G10&lt;85,"No","Yes")))</f>
        <v>No</v>
      </c>
      <c r="I10" s="12">
        <v>-4.08</v>
      </c>
      <c r="J10" s="12">
        <v>-3.13</v>
      </c>
      <c r="K10" s="45" t="s">
        <v>739</v>
      </c>
      <c r="L10" s="9" t="str">
        <f t="shared" si="0"/>
        <v>Yes</v>
      </c>
    </row>
    <row r="11" spans="1:12" x14ac:dyDescent="0.2">
      <c r="A11" s="46" t="s">
        <v>94</v>
      </c>
      <c r="B11" s="9" t="s">
        <v>300</v>
      </c>
      <c r="C11" s="8">
        <v>70.110963048000002</v>
      </c>
      <c r="D11" s="44" t="str">
        <f>IF($B11="N/A","N/A",IF(C11&gt;100,"No",IF(C11&lt;80,"No","Yes")))</f>
        <v>No</v>
      </c>
      <c r="E11" s="8">
        <v>62.145061884</v>
      </c>
      <c r="F11" s="44" t="str">
        <f>IF($B11="N/A","N/A",IF(E11&gt;100,"No",IF(E11&lt;80,"No","Yes")))</f>
        <v>No</v>
      </c>
      <c r="G11" s="8">
        <v>56.490396699000001</v>
      </c>
      <c r="H11" s="44" t="str">
        <f>IF($B11="N/A","N/A",IF(G11&gt;100,"No",IF(G11&lt;80,"No","Yes")))</f>
        <v>No</v>
      </c>
      <c r="I11" s="12">
        <v>-11.4</v>
      </c>
      <c r="J11" s="12">
        <v>-9.1</v>
      </c>
      <c r="K11" s="45" t="s">
        <v>739</v>
      </c>
      <c r="L11" s="9" t="str">
        <f t="shared" si="0"/>
        <v>Yes</v>
      </c>
    </row>
    <row r="12" spans="1:12" x14ac:dyDescent="0.2">
      <c r="A12" s="46" t="s">
        <v>95</v>
      </c>
      <c r="B12" s="9" t="s">
        <v>300</v>
      </c>
      <c r="C12" s="8">
        <v>63.282575385999998</v>
      </c>
      <c r="D12" s="44" t="str">
        <f>IF($B12="N/A","N/A",IF(C12&gt;100,"No",IF(C12&lt;80,"No","Yes")))</f>
        <v>No</v>
      </c>
      <c r="E12" s="8">
        <v>52.812022718000001</v>
      </c>
      <c r="F12" s="44" t="str">
        <f>IF($B12="N/A","N/A",IF(E12&gt;100,"No",IF(E12&lt;80,"No","Yes")))</f>
        <v>No</v>
      </c>
      <c r="G12" s="8">
        <v>46.914215986000002</v>
      </c>
      <c r="H12" s="44" t="str">
        <f>IF($B12="N/A","N/A",IF(G12&gt;100,"No",IF(G12&lt;80,"No","Yes")))</f>
        <v>No</v>
      </c>
      <c r="I12" s="12">
        <v>-16.5</v>
      </c>
      <c r="J12" s="12">
        <v>-11.2</v>
      </c>
      <c r="K12" s="45" t="s">
        <v>739</v>
      </c>
      <c r="L12" s="9" t="str">
        <f t="shared" si="0"/>
        <v>Yes</v>
      </c>
    </row>
    <row r="13" spans="1:12" x14ac:dyDescent="0.2">
      <c r="A13" s="3" t="s">
        <v>96</v>
      </c>
      <c r="B13" s="35" t="s">
        <v>213</v>
      </c>
      <c r="C13" s="36">
        <v>2161303.11</v>
      </c>
      <c r="D13" s="44" t="str">
        <f t="shared" ref="D13:D44" si="1">IF($B13="N/A","N/A",IF(C13&gt;10,"No",IF(C13&lt;-10,"No","Yes")))</f>
        <v>N/A</v>
      </c>
      <c r="E13" s="36">
        <v>1803750.45</v>
      </c>
      <c r="F13" s="44" t="str">
        <f t="shared" ref="F13:F44" si="2">IF($B13="N/A","N/A",IF(E13&gt;10,"No",IF(E13&lt;-10,"No","Yes")))</f>
        <v>N/A</v>
      </c>
      <c r="G13" s="36">
        <v>1821487.96</v>
      </c>
      <c r="H13" s="44" t="str">
        <f t="shared" ref="H13:H44" si="3">IF($B13="N/A","N/A",IF(G13&gt;10,"No",IF(G13&lt;-10,"No","Yes")))</f>
        <v>N/A</v>
      </c>
      <c r="I13" s="12">
        <v>-16.5</v>
      </c>
      <c r="J13" s="12">
        <v>0.98340000000000005</v>
      </c>
      <c r="K13" s="45" t="s">
        <v>739</v>
      </c>
      <c r="L13" s="9" t="str">
        <f t="shared" si="0"/>
        <v>Yes</v>
      </c>
    </row>
    <row r="14" spans="1:12" x14ac:dyDescent="0.2">
      <c r="A14" s="3" t="s">
        <v>100</v>
      </c>
      <c r="B14" s="35" t="s">
        <v>213</v>
      </c>
      <c r="C14" s="36">
        <v>633099</v>
      </c>
      <c r="D14" s="44" t="str">
        <f t="shared" si="1"/>
        <v>N/A</v>
      </c>
      <c r="E14" s="36">
        <v>616689</v>
      </c>
      <c r="F14" s="44" t="str">
        <f t="shared" si="2"/>
        <v>N/A</v>
      </c>
      <c r="G14" s="36">
        <v>584807</v>
      </c>
      <c r="H14" s="44" t="str">
        <f t="shared" si="3"/>
        <v>N/A</v>
      </c>
      <c r="I14" s="12">
        <v>-2.59</v>
      </c>
      <c r="J14" s="12">
        <v>-5.17</v>
      </c>
      <c r="K14" s="45" t="s">
        <v>739</v>
      </c>
      <c r="L14" s="9" t="str">
        <f t="shared" si="0"/>
        <v>Yes</v>
      </c>
    </row>
    <row r="15" spans="1:12" x14ac:dyDescent="0.2">
      <c r="A15" s="3" t="s">
        <v>991</v>
      </c>
      <c r="B15" s="35" t="s">
        <v>213</v>
      </c>
      <c r="C15" s="36">
        <v>322511</v>
      </c>
      <c r="D15" s="44" t="str">
        <f t="shared" si="1"/>
        <v>N/A</v>
      </c>
      <c r="E15" s="36">
        <v>306425</v>
      </c>
      <c r="F15" s="44" t="str">
        <f t="shared" si="2"/>
        <v>N/A</v>
      </c>
      <c r="G15" s="36">
        <v>289969</v>
      </c>
      <c r="H15" s="44" t="str">
        <f t="shared" si="3"/>
        <v>N/A</v>
      </c>
      <c r="I15" s="12">
        <v>-4.99</v>
      </c>
      <c r="J15" s="12">
        <v>-5.37</v>
      </c>
      <c r="K15" s="45" t="s">
        <v>739</v>
      </c>
      <c r="L15" s="9" t="str">
        <f t="shared" si="0"/>
        <v>Yes</v>
      </c>
    </row>
    <row r="16" spans="1:12" x14ac:dyDescent="0.2">
      <c r="A16" s="3" t="s">
        <v>992</v>
      </c>
      <c r="B16" s="35" t="s">
        <v>213</v>
      </c>
      <c r="C16" s="36">
        <v>164981</v>
      </c>
      <c r="D16" s="44" t="str">
        <f t="shared" si="1"/>
        <v>N/A</v>
      </c>
      <c r="E16" s="36">
        <v>174321</v>
      </c>
      <c r="F16" s="44" t="str">
        <f t="shared" si="2"/>
        <v>N/A</v>
      </c>
      <c r="G16" s="36">
        <v>160607</v>
      </c>
      <c r="H16" s="44" t="str">
        <f t="shared" si="3"/>
        <v>N/A</v>
      </c>
      <c r="I16" s="12">
        <v>5.6609999999999996</v>
      </c>
      <c r="J16" s="12">
        <v>-7.87</v>
      </c>
      <c r="K16" s="45" t="s">
        <v>739</v>
      </c>
      <c r="L16" s="9" t="str">
        <f t="shared" si="0"/>
        <v>Yes</v>
      </c>
    </row>
    <row r="17" spans="1:12" x14ac:dyDescent="0.2">
      <c r="A17" s="3" t="s">
        <v>993</v>
      </c>
      <c r="B17" s="35" t="s">
        <v>213</v>
      </c>
      <c r="C17" s="36">
        <v>125758</v>
      </c>
      <c r="D17" s="44" t="str">
        <f t="shared" si="1"/>
        <v>N/A</v>
      </c>
      <c r="E17" s="36">
        <v>126247</v>
      </c>
      <c r="F17" s="44" t="str">
        <f t="shared" si="2"/>
        <v>N/A</v>
      </c>
      <c r="G17" s="36">
        <v>124071</v>
      </c>
      <c r="H17" s="44" t="str">
        <f t="shared" si="3"/>
        <v>N/A</v>
      </c>
      <c r="I17" s="12">
        <v>0.38879999999999998</v>
      </c>
      <c r="J17" s="12">
        <v>-1.72</v>
      </c>
      <c r="K17" s="45" t="s">
        <v>739</v>
      </c>
      <c r="L17" s="9" t="str">
        <f t="shared" si="0"/>
        <v>Yes</v>
      </c>
    </row>
    <row r="18" spans="1:12" x14ac:dyDescent="0.2">
      <c r="A18" s="3" t="s">
        <v>994</v>
      </c>
      <c r="B18" s="35" t="s">
        <v>213</v>
      </c>
      <c r="C18" s="36">
        <v>19849</v>
      </c>
      <c r="D18" s="44" t="str">
        <f t="shared" si="1"/>
        <v>N/A</v>
      </c>
      <c r="E18" s="36">
        <v>9696</v>
      </c>
      <c r="F18" s="44" t="str">
        <f t="shared" si="2"/>
        <v>N/A</v>
      </c>
      <c r="G18" s="36">
        <v>10160</v>
      </c>
      <c r="H18" s="44" t="str">
        <f t="shared" si="3"/>
        <v>N/A</v>
      </c>
      <c r="I18" s="12">
        <v>-51.2</v>
      </c>
      <c r="J18" s="12">
        <v>4.7850000000000001</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856449</v>
      </c>
      <c r="D20" s="44" t="str">
        <f t="shared" si="1"/>
        <v>N/A</v>
      </c>
      <c r="E20" s="36">
        <v>682986</v>
      </c>
      <c r="F20" s="44" t="str">
        <f t="shared" si="2"/>
        <v>N/A</v>
      </c>
      <c r="G20" s="36">
        <v>537916</v>
      </c>
      <c r="H20" s="44" t="str">
        <f t="shared" si="3"/>
        <v>N/A</v>
      </c>
      <c r="I20" s="12">
        <v>-20.3</v>
      </c>
      <c r="J20" s="12">
        <v>-21.2</v>
      </c>
      <c r="K20" s="45" t="s">
        <v>739</v>
      </c>
      <c r="L20" s="9" t="str">
        <f t="shared" si="0"/>
        <v>Yes</v>
      </c>
    </row>
    <row r="21" spans="1:12" x14ac:dyDescent="0.2">
      <c r="A21" s="3" t="s">
        <v>996</v>
      </c>
      <c r="B21" s="35" t="s">
        <v>213</v>
      </c>
      <c r="C21" s="36">
        <v>659475</v>
      </c>
      <c r="D21" s="44" t="str">
        <f t="shared" si="1"/>
        <v>N/A</v>
      </c>
      <c r="E21" s="36">
        <v>486529</v>
      </c>
      <c r="F21" s="44" t="str">
        <f t="shared" si="2"/>
        <v>N/A</v>
      </c>
      <c r="G21" s="36">
        <v>354057</v>
      </c>
      <c r="H21" s="44" t="str">
        <f t="shared" si="3"/>
        <v>N/A</v>
      </c>
      <c r="I21" s="12">
        <v>-26.2</v>
      </c>
      <c r="J21" s="12">
        <v>-27.2</v>
      </c>
      <c r="K21" s="45" t="s">
        <v>739</v>
      </c>
      <c r="L21" s="9" t="str">
        <f t="shared" si="0"/>
        <v>Yes</v>
      </c>
    </row>
    <row r="22" spans="1:12" x14ac:dyDescent="0.2">
      <c r="A22" s="3" t="s">
        <v>997</v>
      </c>
      <c r="B22" s="35" t="s">
        <v>213</v>
      </c>
      <c r="C22" s="36">
        <v>64447</v>
      </c>
      <c r="D22" s="44" t="str">
        <f t="shared" si="1"/>
        <v>N/A</v>
      </c>
      <c r="E22" s="36">
        <v>91743</v>
      </c>
      <c r="F22" s="44" t="str">
        <f t="shared" si="2"/>
        <v>N/A</v>
      </c>
      <c r="G22" s="36">
        <v>89554</v>
      </c>
      <c r="H22" s="44" t="str">
        <f t="shared" si="3"/>
        <v>N/A</v>
      </c>
      <c r="I22" s="12">
        <v>42.35</v>
      </c>
      <c r="J22" s="12">
        <v>-2.39</v>
      </c>
      <c r="K22" s="45" t="s">
        <v>739</v>
      </c>
      <c r="L22" s="9" t="str">
        <f t="shared" si="0"/>
        <v>Yes</v>
      </c>
    </row>
    <row r="23" spans="1:12" x14ac:dyDescent="0.2">
      <c r="A23" s="3" t="s">
        <v>998</v>
      </c>
      <c r="B23" s="35" t="s">
        <v>213</v>
      </c>
      <c r="C23" s="36">
        <v>89160</v>
      </c>
      <c r="D23" s="44" t="str">
        <f t="shared" si="1"/>
        <v>N/A</v>
      </c>
      <c r="E23" s="36">
        <v>84956</v>
      </c>
      <c r="F23" s="44" t="str">
        <f t="shared" si="2"/>
        <v>N/A</v>
      </c>
      <c r="G23" s="36">
        <v>78570</v>
      </c>
      <c r="H23" s="44" t="str">
        <f t="shared" si="3"/>
        <v>N/A</v>
      </c>
      <c r="I23" s="12">
        <v>-4.72</v>
      </c>
      <c r="J23" s="12">
        <v>-7.52</v>
      </c>
      <c r="K23" s="45" t="s">
        <v>739</v>
      </c>
      <c r="L23" s="9" t="str">
        <f t="shared" si="0"/>
        <v>Yes</v>
      </c>
    </row>
    <row r="24" spans="1:12" x14ac:dyDescent="0.2">
      <c r="A24" s="3" t="s">
        <v>999</v>
      </c>
      <c r="B24" s="35" t="s">
        <v>213</v>
      </c>
      <c r="C24" s="36">
        <v>43367</v>
      </c>
      <c r="D24" s="44" t="str">
        <f t="shared" si="1"/>
        <v>N/A</v>
      </c>
      <c r="E24" s="36">
        <v>19758</v>
      </c>
      <c r="F24" s="44" t="str">
        <f t="shared" si="2"/>
        <v>N/A</v>
      </c>
      <c r="G24" s="36">
        <v>15735</v>
      </c>
      <c r="H24" s="44" t="str">
        <f t="shared" si="3"/>
        <v>N/A</v>
      </c>
      <c r="I24" s="12">
        <v>-54.4</v>
      </c>
      <c r="J24" s="12">
        <v>-20.399999999999999</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1032596</v>
      </c>
      <c r="D26" s="44" t="str">
        <f t="shared" si="1"/>
        <v>N/A</v>
      </c>
      <c r="E26" s="36">
        <v>994610</v>
      </c>
      <c r="F26" s="44" t="str">
        <f t="shared" si="2"/>
        <v>N/A</v>
      </c>
      <c r="G26" s="36">
        <v>1014599</v>
      </c>
      <c r="H26" s="44" t="str">
        <f t="shared" si="3"/>
        <v>N/A</v>
      </c>
      <c r="I26" s="12">
        <v>-3.68</v>
      </c>
      <c r="J26" s="12">
        <v>2.0099999999999998</v>
      </c>
      <c r="K26" s="45" t="s">
        <v>739</v>
      </c>
      <c r="L26" s="9" t="str">
        <f t="shared" si="0"/>
        <v>Yes</v>
      </c>
    </row>
    <row r="27" spans="1:12" x14ac:dyDescent="0.2">
      <c r="A27" s="3" t="s">
        <v>1001</v>
      </c>
      <c r="B27" s="35" t="s">
        <v>213</v>
      </c>
      <c r="C27" s="36">
        <v>382620</v>
      </c>
      <c r="D27" s="44" t="str">
        <f t="shared" si="1"/>
        <v>N/A</v>
      </c>
      <c r="E27" s="36">
        <v>287547</v>
      </c>
      <c r="F27" s="44" t="str">
        <f t="shared" si="2"/>
        <v>N/A</v>
      </c>
      <c r="G27" s="36">
        <v>285876</v>
      </c>
      <c r="H27" s="44" t="str">
        <f t="shared" si="3"/>
        <v>N/A</v>
      </c>
      <c r="I27" s="12">
        <v>-24.8</v>
      </c>
      <c r="J27" s="12">
        <v>-0.58099999999999996</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77385</v>
      </c>
      <c r="D29" s="44" t="str">
        <f t="shared" si="1"/>
        <v>N/A</v>
      </c>
      <c r="E29" s="36">
        <v>135775</v>
      </c>
      <c r="F29" s="44" t="str">
        <f t="shared" si="2"/>
        <v>N/A</v>
      </c>
      <c r="G29" s="124">
        <v>163671</v>
      </c>
      <c r="H29" s="44" t="str">
        <f t="shared" si="3"/>
        <v>N/A</v>
      </c>
      <c r="I29" s="12">
        <v>75.45</v>
      </c>
      <c r="J29" s="12">
        <v>20.55</v>
      </c>
      <c r="K29" s="45" t="s">
        <v>739</v>
      </c>
      <c r="L29" s="9" t="str">
        <f t="shared" si="0"/>
        <v>Yes</v>
      </c>
    </row>
    <row r="30" spans="1:12" x14ac:dyDescent="0.2">
      <c r="A30" s="3" t="s">
        <v>1004</v>
      </c>
      <c r="B30" s="35" t="s">
        <v>213</v>
      </c>
      <c r="C30" s="36">
        <v>88754</v>
      </c>
      <c r="D30" s="44" t="str">
        <f t="shared" si="1"/>
        <v>N/A</v>
      </c>
      <c r="E30" s="36">
        <v>91432</v>
      </c>
      <c r="F30" s="44" t="str">
        <f t="shared" si="2"/>
        <v>N/A</v>
      </c>
      <c r="G30" s="36">
        <v>120789</v>
      </c>
      <c r="H30" s="44" t="str">
        <f t="shared" si="3"/>
        <v>N/A</v>
      </c>
      <c r="I30" s="12">
        <v>3.0169999999999999</v>
      </c>
      <c r="J30" s="12">
        <v>32.11</v>
      </c>
      <c r="K30" s="45" t="s">
        <v>739</v>
      </c>
      <c r="L30" s="9" t="str">
        <f t="shared" si="0"/>
        <v>No</v>
      </c>
    </row>
    <row r="31" spans="1:12" x14ac:dyDescent="0.2">
      <c r="A31" s="3" t="s">
        <v>1005</v>
      </c>
      <c r="B31" s="35" t="s">
        <v>213</v>
      </c>
      <c r="C31" s="36">
        <v>380138</v>
      </c>
      <c r="D31" s="44" t="str">
        <f t="shared" si="1"/>
        <v>N/A</v>
      </c>
      <c r="E31" s="36">
        <v>402019</v>
      </c>
      <c r="F31" s="44" t="str">
        <f t="shared" si="2"/>
        <v>N/A</v>
      </c>
      <c r="G31" s="36">
        <v>361542</v>
      </c>
      <c r="H31" s="44" t="str">
        <f t="shared" si="3"/>
        <v>N/A</v>
      </c>
      <c r="I31" s="12">
        <v>5.7560000000000002</v>
      </c>
      <c r="J31" s="12">
        <v>-10.1</v>
      </c>
      <c r="K31" s="45" t="s">
        <v>739</v>
      </c>
      <c r="L31" s="9" t="str">
        <f t="shared" si="0"/>
        <v>Yes</v>
      </c>
    </row>
    <row r="32" spans="1:12" x14ac:dyDescent="0.2">
      <c r="A32" s="3" t="s">
        <v>1006</v>
      </c>
      <c r="B32" s="35" t="s">
        <v>213</v>
      </c>
      <c r="C32" s="36">
        <v>103699</v>
      </c>
      <c r="D32" s="44" t="str">
        <f t="shared" si="1"/>
        <v>N/A</v>
      </c>
      <c r="E32" s="36">
        <v>77837</v>
      </c>
      <c r="F32" s="44" t="str">
        <f t="shared" si="2"/>
        <v>N/A</v>
      </c>
      <c r="G32" s="36">
        <v>82721</v>
      </c>
      <c r="H32" s="44" t="str">
        <f t="shared" si="3"/>
        <v>N/A</v>
      </c>
      <c r="I32" s="12">
        <v>-24.9</v>
      </c>
      <c r="J32" s="12">
        <v>6.2750000000000004</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389627</v>
      </c>
      <c r="D34" s="44" t="str">
        <f t="shared" si="1"/>
        <v>N/A</v>
      </c>
      <c r="E34" s="36">
        <v>437372</v>
      </c>
      <c r="F34" s="44" t="str">
        <f t="shared" si="2"/>
        <v>N/A</v>
      </c>
      <c r="G34" s="36">
        <v>499079</v>
      </c>
      <c r="H34" s="44" t="str">
        <f t="shared" si="3"/>
        <v>N/A</v>
      </c>
      <c r="I34" s="12">
        <v>12.25</v>
      </c>
      <c r="J34" s="12">
        <v>14.11</v>
      </c>
      <c r="K34" s="45" t="s">
        <v>739</v>
      </c>
      <c r="L34" s="9" t="str">
        <f t="shared" si="0"/>
        <v>Yes</v>
      </c>
    </row>
    <row r="35" spans="1:12" x14ac:dyDescent="0.2">
      <c r="A35" s="3" t="s">
        <v>1008</v>
      </c>
      <c r="B35" s="35" t="s">
        <v>213</v>
      </c>
      <c r="C35" s="36">
        <v>240340</v>
      </c>
      <c r="D35" s="44" t="str">
        <f t="shared" si="1"/>
        <v>N/A</v>
      </c>
      <c r="E35" s="36">
        <v>186347</v>
      </c>
      <c r="F35" s="44" t="str">
        <f t="shared" si="2"/>
        <v>N/A</v>
      </c>
      <c r="G35" s="36">
        <v>185278</v>
      </c>
      <c r="H35" s="44" t="str">
        <f t="shared" si="3"/>
        <v>N/A</v>
      </c>
      <c r="I35" s="12">
        <v>-22.5</v>
      </c>
      <c r="J35" s="12">
        <v>-0.57399999999999995</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39116</v>
      </c>
      <c r="D37" s="44" t="str">
        <f t="shared" si="1"/>
        <v>N/A</v>
      </c>
      <c r="E37" s="36">
        <v>156789</v>
      </c>
      <c r="F37" s="44" t="str">
        <f t="shared" si="2"/>
        <v>N/A</v>
      </c>
      <c r="G37" s="36">
        <v>223924</v>
      </c>
      <c r="H37" s="44" t="str">
        <f t="shared" si="3"/>
        <v>N/A</v>
      </c>
      <c r="I37" s="12">
        <v>300.8</v>
      </c>
      <c r="J37" s="12">
        <v>42.82</v>
      </c>
      <c r="K37" s="45" t="s">
        <v>739</v>
      </c>
      <c r="L37" s="9" t="str">
        <f t="shared" si="0"/>
        <v>No</v>
      </c>
    </row>
    <row r="38" spans="1:12" x14ac:dyDescent="0.2">
      <c r="A38" s="3" t="s">
        <v>1011</v>
      </c>
      <c r="B38" s="35" t="s">
        <v>213</v>
      </c>
      <c r="C38" s="36">
        <v>69589</v>
      </c>
      <c r="D38" s="44" t="str">
        <f t="shared" si="1"/>
        <v>N/A</v>
      </c>
      <c r="E38" s="36">
        <v>55513</v>
      </c>
      <c r="F38" s="44" t="str">
        <f t="shared" si="2"/>
        <v>N/A</v>
      </c>
      <c r="G38" s="36">
        <v>54488</v>
      </c>
      <c r="H38" s="44" t="str">
        <f t="shared" si="3"/>
        <v>N/A</v>
      </c>
      <c r="I38" s="12">
        <v>-20.2</v>
      </c>
      <c r="J38" s="12">
        <v>-1.85</v>
      </c>
      <c r="K38" s="45" t="s">
        <v>739</v>
      </c>
      <c r="L38" s="9" t="str">
        <f t="shared" si="0"/>
        <v>Yes</v>
      </c>
    </row>
    <row r="39" spans="1:12" x14ac:dyDescent="0.2">
      <c r="A39" s="3" t="s">
        <v>1012</v>
      </c>
      <c r="B39" s="35" t="s">
        <v>213</v>
      </c>
      <c r="C39" s="36">
        <v>40582</v>
      </c>
      <c r="D39" s="44" t="str">
        <f t="shared" si="1"/>
        <v>N/A</v>
      </c>
      <c r="E39" s="36">
        <v>38723</v>
      </c>
      <c r="F39" s="44" t="str">
        <f t="shared" si="2"/>
        <v>N/A</v>
      </c>
      <c r="G39" s="36">
        <v>35389</v>
      </c>
      <c r="H39" s="44" t="str">
        <f t="shared" si="3"/>
        <v>N/A</v>
      </c>
      <c r="I39" s="12">
        <v>-4.58</v>
      </c>
      <c r="J39" s="12">
        <v>-8.61</v>
      </c>
      <c r="K39" s="45" t="s">
        <v>739</v>
      </c>
      <c r="L39" s="9" t="str">
        <f t="shared" si="0"/>
        <v>Yes</v>
      </c>
    </row>
    <row r="40" spans="1:12" x14ac:dyDescent="0.2">
      <c r="A40" s="3" t="s">
        <v>1013</v>
      </c>
      <c r="B40" s="35" t="s">
        <v>213</v>
      </c>
      <c r="C40" s="36">
        <v>0</v>
      </c>
      <c r="D40" s="44" t="str">
        <f t="shared" si="1"/>
        <v>N/A</v>
      </c>
      <c r="E40" s="36">
        <v>0</v>
      </c>
      <c r="F40" s="44" t="str">
        <f t="shared" si="2"/>
        <v>N/A</v>
      </c>
      <c r="G40" s="36">
        <v>0</v>
      </c>
      <c r="H40" s="44" t="str">
        <f t="shared" si="3"/>
        <v>N/A</v>
      </c>
      <c r="I40" s="12" t="s">
        <v>1747</v>
      </c>
      <c r="J40" s="12" t="s">
        <v>1747</v>
      </c>
      <c r="K40" s="45" t="s">
        <v>739</v>
      </c>
      <c r="L40" s="9" t="str">
        <f t="shared" si="0"/>
        <v>N/A</v>
      </c>
    </row>
    <row r="41" spans="1:12" x14ac:dyDescent="0.2">
      <c r="A41" s="46" t="s">
        <v>84</v>
      </c>
      <c r="B41" s="35" t="s">
        <v>213</v>
      </c>
      <c r="C41" s="47">
        <v>19868303805</v>
      </c>
      <c r="D41" s="44" t="str">
        <f t="shared" si="1"/>
        <v>N/A</v>
      </c>
      <c r="E41" s="47">
        <v>16321844770</v>
      </c>
      <c r="F41" s="44" t="str">
        <f t="shared" si="2"/>
        <v>N/A</v>
      </c>
      <c r="G41" s="47">
        <v>13610351360</v>
      </c>
      <c r="H41" s="44" t="str">
        <f t="shared" si="3"/>
        <v>N/A</v>
      </c>
      <c r="I41" s="12">
        <v>-17.8</v>
      </c>
      <c r="J41" s="12">
        <v>-16.600000000000001</v>
      </c>
      <c r="K41" s="45" t="s">
        <v>739</v>
      </c>
      <c r="L41" s="9" t="str">
        <f t="shared" si="0"/>
        <v>Yes</v>
      </c>
    </row>
    <row r="42" spans="1:12" x14ac:dyDescent="0.2">
      <c r="A42" s="46" t="s">
        <v>1501</v>
      </c>
      <c r="B42" s="35" t="s">
        <v>213</v>
      </c>
      <c r="C42" s="47">
        <v>6823.4431228000003</v>
      </c>
      <c r="D42" s="44" t="str">
        <f t="shared" si="1"/>
        <v>N/A</v>
      </c>
      <c r="E42" s="47">
        <v>5975.0710906000004</v>
      </c>
      <c r="F42" s="44" t="str">
        <f t="shared" si="2"/>
        <v>N/A</v>
      </c>
      <c r="G42" s="47">
        <v>5162.4739029000002</v>
      </c>
      <c r="H42" s="44" t="str">
        <f t="shared" si="3"/>
        <v>N/A</v>
      </c>
      <c r="I42" s="12">
        <v>-12.4</v>
      </c>
      <c r="J42" s="12">
        <v>-13.6</v>
      </c>
      <c r="K42" s="45" t="s">
        <v>739</v>
      </c>
      <c r="L42" s="9" t="str">
        <f t="shared" si="0"/>
        <v>Yes</v>
      </c>
    </row>
    <row r="43" spans="1:12" x14ac:dyDescent="0.2">
      <c r="A43" s="46" t="s">
        <v>1502</v>
      </c>
      <c r="B43" s="35" t="s">
        <v>213</v>
      </c>
      <c r="C43" s="47">
        <v>8796.5900696000008</v>
      </c>
      <c r="D43" s="44" t="str">
        <f t="shared" si="1"/>
        <v>N/A</v>
      </c>
      <c r="E43" s="47">
        <v>8538.2400187999992</v>
      </c>
      <c r="F43" s="44" t="str">
        <f t="shared" si="2"/>
        <v>N/A</v>
      </c>
      <c r="G43" s="47">
        <v>8053.8435902000001</v>
      </c>
      <c r="H43" s="44" t="str">
        <f t="shared" si="3"/>
        <v>N/A</v>
      </c>
      <c r="I43" s="12">
        <v>-2.94</v>
      </c>
      <c r="J43" s="12">
        <v>-5.67</v>
      </c>
      <c r="K43" s="45" t="s">
        <v>739</v>
      </c>
      <c r="L43" s="9" t="str">
        <f t="shared" si="0"/>
        <v>Yes</v>
      </c>
    </row>
    <row r="44" spans="1:12" x14ac:dyDescent="0.2">
      <c r="A44" s="4" t="s">
        <v>107</v>
      </c>
      <c r="B44" s="35" t="s">
        <v>213</v>
      </c>
      <c r="C44" s="47">
        <v>131975789</v>
      </c>
      <c r="D44" s="44" t="str">
        <f t="shared" si="1"/>
        <v>N/A</v>
      </c>
      <c r="E44" s="47">
        <v>14346394</v>
      </c>
      <c r="F44" s="44" t="str">
        <f t="shared" si="2"/>
        <v>N/A</v>
      </c>
      <c r="G44" s="47">
        <v>18445583</v>
      </c>
      <c r="H44" s="44" t="str">
        <f t="shared" si="3"/>
        <v>N/A</v>
      </c>
      <c r="I44" s="12">
        <v>-89.1</v>
      </c>
      <c r="J44" s="12">
        <v>28.57</v>
      </c>
      <c r="K44" s="45" t="s">
        <v>739</v>
      </c>
      <c r="L44" s="9" t="str">
        <f t="shared" si="0"/>
        <v>Yes</v>
      </c>
    </row>
    <row r="45" spans="1:12" x14ac:dyDescent="0.2">
      <c r="A45" s="46" t="s">
        <v>158</v>
      </c>
      <c r="B45" s="48" t="s">
        <v>217</v>
      </c>
      <c r="C45" s="1">
        <v>2438</v>
      </c>
      <c r="D45" s="44" t="str">
        <f>IF($B45="N/A","N/A",IF(C45&gt;0,"No",IF(C45&lt;0,"No","Yes")))</f>
        <v>No</v>
      </c>
      <c r="E45" s="1">
        <v>6162</v>
      </c>
      <c r="F45" s="44" t="str">
        <f>IF($B45="N/A","N/A",IF(E45&gt;0,"No",IF(E45&lt;0,"No","Yes")))</f>
        <v>No</v>
      </c>
      <c r="G45" s="1">
        <v>8275</v>
      </c>
      <c r="H45" s="44" t="str">
        <f>IF($B45="N/A","N/A",IF(G45&gt;0,"No",IF(G45&lt;0,"No","Yes")))</f>
        <v>No</v>
      </c>
      <c r="I45" s="12">
        <v>152.69999999999999</v>
      </c>
      <c r="J45" s="12">
        <v>34.29</v>
      </c>
      <c r="K45" s="45" t="s">
        <v>739</v>
      </c>
      <c r="L45" s="9" t="str">
        <f t="shared" si="0"/>
        <v>No</v>
      </c>
    </row>
    <row r="46" spans="1:12" x14ac:dyDescent="0.2">
      <c r="A46" s="46" t="s">
        <v>156</v>
      </c>
      <c r="B46" s="35" t="s">
        <v>213</v>
      </c>
      <c r="C46" s="47">
        <v>3538473</v>
      </c>
      <c r="D46" s="44" t="str">
        <f t="shared" ref="D46:D47" si="4">IF($B46="N/A","N/A",IF(C46&gt;10,"No",IF(C46&lt;-10,"No","Yes")))</f>
        <v>N/A</v>
      </c>
      <c r="E46" s="47">
        <v>4431595</v>
      </c>
      <c r="F46" s="44" t="str">
        <f t="shared" ref="F46:F47" si="5">IF($B46="N/A","N/A",IF(E46&gt;10,"No",IF(E46&lt;-10,"No","Yes")))</f>
        <v>N/A</v>
      </c>
      <c r="G46" s="47">
        <v>5819884</v>
      </c>
      <c r="H46" s="44" t="str">
        <f t="shared" ref="H46:H47" si="6">IF($B46="N/A","N/A",IF(G46&gt;10,"No",IF(G46&lt;-10,"No","Yes")))</f>
        <v>N/A</v>
      </c>
      <c r="I46" s="12">
        <v>25.24</v>
      </c>
      <c r="J46" s="12">
        <v>31.33</v>
      </c>
      <c r="K46" s="45" t="s">
        <v>739</v>
      </c>
      <c r="L46" s="9" t="str">
        <f t="shared" si="0"/>
        <v>No</v>
      </c>
    </row>
    <row r="47" spans="1:12" x14ac:dyDescent="0.2">
      <c r="A47" s="46" t="s">
        <v>1304</v>
      </c>
      <c r="B47" s="35" t="s">
        <v>213</v>
      </c>
      <c r="C47" s="47">
        <v>1451.3835111000001</v>
      </c>
      <c r="D47" s="44" t="str">
        <f t="shared" si="4"/>
        <v>N/A</v>
      </c>
      <c r="E47" s="47">
        <v>719.18127231000005</v>
      </c>
      <c r="F47" s="44" t="str">
        <f t="shared" si="5"/>
        <v>N/A</v>
      </c>
      <c r="G47" s="47">
        <v>703.30924471000003</v>
      </c>
      <c r="H47" s="44" t="str">
        <f t="shared" si="6"/>
        <v>N/A</v>
      </c>
      <c r="I47" s="12">
        <v>-50.4</v>
      </c>
      <c r="J47" s="12">
        <v>-2.21</v>
      </c>
      <c r="K47" s="45" t="s">
        <v>739</v>
      </c>
      <c r="L47" s="9" t="str">
        <f>IF(J47="Div by 0", "N/A", IF(OR(J47="N/A",K47="N/A"),"N/A", IF(J47&gt;VALUE(MID(K47,1,2)), "No", IF(J47&lt;-1*VALUE(MID(K47,1,2)), "No", "Yes"))))</f>
        <v>Yes</v>
      </c>
    </row>
    <row r="48" spans="1:12" x14ac:dyDescent="0.2">
      <c r="A48" s="46" t="s">
        <v>1503</v>
      </c>
      <c r="B48" s="35" t="s">
        <v>213</v>
      </c>
      <c r="C48" s="47">
        <v>8931.1749125999995</v>
      </c>
      <c r="D48" s="44" t="str">
        <f t="shared" ref="D48:D74" si="7">IF($B48="N/A","N/A",IF(C48&gt;10,"No",IF(C48&lt;-10,"No","Yes")))</f>
        <v>N/A</v>
      </c>
      <c r="E48" s="47">
        <v>8475.4126682999995</v>
      </c>
      <c r="F48" s="44" t="str">
        <f t="shared" ref="F48:F74" si="8">IF($B48="N/A","N/A",IF(E48&gt;10,"No",IF(E48&lt;-10,"No","Yes")))</f>
        <v>N/A</v>
      </c>
      <c r="G48" s="47">
        <v>8159.1403419999997</v>
      </c>
      <c r="H48" s="44" t="str">
        <f t="shared" ref="H48:H74" si="9">IF($B48="N/A","N/A",IF(G48&gt;10,"No",IF(G48&lt;-10,"No","Yes")))</f>
        <v>N/A</v>
      </c>
      <c r="I48" s="12">
        <v>-5.0999999999999996</v>
      </c>
      <c r="J48" s="12">
        <v>-3.73</v>
      </c>
      <c r="K48" s="45" t="s">
        <v>739</v>
      </c>
      <c r="L48" s="9" t="str">
        <f t="shared" ref="L48:L74" si="10">IF(J48="Div by 0", "N/A", IF(K48="N/A","N/A", IF(J48&gt;VALUE(MID(K48,1,2)), "No", IF(J48&lt;-1*VALUE(MID(K48,1,2)), "No", "Yes"))))</f>
        <v>Yes</v>
      </c>
    </row>
    <row r="49" spans="1:12" x14ac:dyDescent="0.2">
      <c r="A49" s="46" t="s">
        <v>1504</v>
      </c>
      <c r="B49" s="35" t="s">
        <v>213</v>
      </c>
      <c r="C49" s="47">
        <v>6643.0370220000004</v>
      </c>
      <c r="D49" s="44" t="str">
        <f t="shared" si="7"/>
        <v>N/A</v>
      </c>
      <c r="E49" s="47">
        <v>6358.5452263999996</v>
      </c>
      <c r="F49" s="44" t="str">
        <f t="shared" si="8"/>
        <v>N/A</v>
      </c>
      <c r="G49" s="47">
        <v>5976.5334363000002</v>
      </c>
      <c r="H49" s="44" t="str">
        <f t="shared" si="9"/>
        <v>N/A</v>
      </c>
      <c r="I49" s="12">
        <v>-4.28</v>
      </c>
      <c r="J49" s="12">
        <v>-6.01</v>
      </c>
      <c r="K49" s="45" t="s">
        <v>739</v>
      </c>
      <c r="L49" s="9" t="str">
        <f t="shared" si="10"/>
        <v>Yes</v>
      </c>
    </row>
    <row r="50" spans="1:12" x14ac:dyDescent="0.2">
      <c r="A50" s="46" t="s">
        <v>1505</v>
      </c>
      <c r="B50" s="35" t="s">
        <v>213</v>
      </c>
      <c r="C50" s="47">
        <v>17249.634945999998</v>
      </c>
      <c r="D50" s="44" t="str">
        <f t="shared" si="7"/>
        <v>N/A</v>
      </c>
      <c r="E50" s="47">
        <v>14537.251215</v>
      </c>
      <c r="F50" s="44" t="str">
        <f t="shared" si="8"/>
        <v>N/A</v>
      </c>
      <c r="G50" s="47">
        <v>15081.435267000001</v>
      </c>
      <c r="H50" s="44" t="str">
        <f t="shared" si="9"/>
        <v>N/A</v>
      </c>
      <c r="I50" s="12">
        <v>-15.7</v>
      </c>
      <c r="J50" s="12">
        <v>3.7429999999999999</v>
      </c>
      <c r="K50" s="45" t="s">
        <v>739</v>
      </c>
      <c r="L50" s="9" t="str">
        <f t="shared" si="10"/>
        <v>Yes</v>
      </c>
    </row>
    <row r="51" spans="1:12" x14ac:dyDescent="0.2">
      <c r="A51" s="46" t="s">
        <v>1506</v>
      </c>
      <c r="B51" s="35" t="s">
        <v>213</v>
      </c>
      <c r="C51" s="47">
        <v>4250.3816059000001</v>
      </c>
      <c r="D51" s="44" t="str">
        <f t="shared" si="7"/>
        <v>N/A</v>
      </c>
      <c r="E51" s="47">
        <v>5400.8534934999998</v>
      </c>
      <c r="F51" s="44" t="str">
        <f t="shared" si="8"/>
        <v>N/A</v>
      </c>
      <c r="G51" s="47">
        <v>4433.0200852999997</v>
      </c>
      <c r="H51" s="44" t="str">
        <f t="shared" si="9"/>
        <v>N/A</v>
      </c>
      <c r="I51" s="12">
        <v>27.07</v>
      </c>
      <c r="J51" s="12">
        <v>-17.899999999999999</v>
      </c>
      <c r="K51" s="45" t="s">
        <v>739</v>
      </c>
      <c r="L51" s="9" t="str">
        <f t="shared" si="10"/>
        <v>Yes</v>
      </c>
    </row>
    <row r="52" spans="1:12" x14ac:dyDescent="0.2">
      <c r="A52" s="46" t="s">
        <v>1507</v>
      </c>
      <c r="B52" s="35" t="s">
        <v>213</v>
      </c>
      <c r="C52" s="47">
        <v>6624.2067610000004</v>
      </c>
      <c r="D52" s="44" t="str">
        <f t="shared" si="7"/>
        <v>N/A</v>
      </c>
      <c r="E52" s="47">
        <v>6423.9709157999996</v>
      </c>
      <c r="F52" s="44" t="str">
        <f t="shared" si="8"/>
        <v>N/A</v>
      </c>
      <c r="G52" s="47">
        <v>6527.5249015999998</v>
      </c>
      <c r="H52" s="44" t="str">
        <f t="shared" si="9"/>
        <v>N/A</v>
      </c>
      <c r="I52" s="12">
        <v>-3.02</v>
      </c>
      <c r="J52" s="12">
        <v>1.6120000000000001</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13967.819273999999</v>
      </c>
      <c r="D54" s="44" t="str">
        <f t="shared" si="7"/>
        <v>N/A</v>
      </c>
      <c r="E54" s="47">
        <v>13353.644630000001</v>
      </c>
      <c r="F54" s="44" t="str">
        <f t="shared" si="8"/>
        <v>N/A</v>
      </c>
      <c r="G54" s="47">
        <v>12557.537512999999</v>
      </c>
      <c r="H54" s="44" t="str">
        <f t="shared" si="9"/>
        <v>N/A</v>
      </c>
      <c r="I54" s="12">
        <v>-4.4000000000000004</v>
      </c>
      <c r="J54" s="12">
        <v>-5.96</v>
      </c>
      <c r="K54" s="45" t="s">
        <v>739</v>
      </c>
      <c r="L54" s="9" t="str">
        <f t="shared" si="10"/>
        <v>Yes</v>
      </c>
    </row>
    <row r="55" spans="1:12" x14ac:dyDescent="0.2">
      <c r="A55" s="46" t="s">
        <v>1510</v>
      </c>
      <c r="B55" s="35" t="s">
        <v>213</v>
      </c>
      <c r="C55" s="47">
        <v>13668.961547000001</v>
      </c>
      <c r="D55" s="44" t="str">
        <f t="shared" si="7"/>
        <v>N/A</v>
      </c>
      <c r="E55" s="47">
        <v>13328.108004</v>
      </c>
      <c r="F55" s="44" t="str">
        <f t="shared" si="8"/>
        <v>N/A</v>
      </c>
      <c r="G55" s="47">
        <v>12479.373028</v>
      </c>
      <c r="H55" s="44" t="str">
        <f t="shared" si="9"/>
        <v>N/A</v>
      </c>
      <c r="I55" s="12">
        <v>-2.4900000000000002</v>
      </c>
      <c r="J55" s="12">
        <v>-6.37</v>
      </c>
      <c r="K55" s="45" t="s">
        <v>739</v>
      </c>
      <c r="L55" s="9" t="str">
        <f t="shared" si="10"/>
        <v>Yes</v>
      </c>
    </row>
    <row r="56" spans="1:12" ht="25.5" x14ac:dyDescent="0.2">
      <c r="A56" s="46" t="s">
        <v>1511</v>
      </c>
      <c r="B56" s="35" t="s">
        <v>213</v>
      </c>
      <c r="C56" s="47">
        <v>29120.278073000001</v>
      </c>
      <c r="D56" s="44" t="str">
        <f t="shared" si="7"/>
        <v>N/A</v>
      </c>
      <c r="E56" s="47">
        <v>19502.392488000001</v>
      </c>
      <c r="F56" s="44" t="str">
        <f t="shared" si="8"/>
        <v>N/A</v>
      </c>
      <c r="G56" s="47">
        <v>17858.478639000001</v>
      </c>
      <c r="H56" s="44" t="str">
        <f t="shared" si="9"/>
        <v>N/A</v>
      </c>
      <c r="I56" s="12">
        <v>-33</v>
      </c>
      <c r="J56" s="12">
        <v>-8.43</v>
      </c>
      <c r="K56" s="45" t="s">
        <v>739</v>
      </c>
      <c r="L56" s="9" t="str">
        <f t="shared" si="10"/>
        <v>Yes</v>
      </c>
    </row>
    <row r="57" spans="1:12" x14ac:dyDescent="0.2">
      <c r="A57" s="46" t="s">
        <v>1512</v>
      </c>
      <c r="B57" s="35" t="s">
        <v>213</v>
      </c>
      <c r="C57" s="47">
        <v>7533.3680350000004</v>
      </c>
      <c r="D57" s="44" t="str">
        <f t="shared" si="7"/>
        <v>N/A</v>
      </c>
      <c r="E57" s="47">
        <v>7837.9715382000004</v>
      </c>
      <c r="F57" s="44" t="str">
        <f t="shared" si="8"/>
        <v>N/A</v>
      </c>
      <c r="G57" s="47">
        <v>7234.4255949999997</v>
      </c>
      <c r="H57" s="44" t="str">
        <f t="shared" si="9"/>
        <v>N/A</v>
      </c>
      <c r="I57" s="12">
        <v>4.0430000000000001</v>
      </c>
      <c r="J57" s="12">
        <v>-7.7</v>
      </c>
      <c r="K57" s="45" t="s">
        <v>739</v>
      </c>
      <c r="L57" s="9" t="str">
        <f t="shared" si="10"/>
        <v>Yes</v>
      </c>
    </row>
    <row r="58" spans="1:12" x14ac:dyDescent="0.2">
      <c r="A58" s="46" t="s">
        <v>1513</v>
      </c>
      <c r="B58" s="35" t="s">
        <v>213</v>
      </c>
      <c r="C58" s="47">
        <v>9223.5289045000009</v>
      </c>
      <c r="D58" s="44" t="str">
        <f t="shared" si="7"/>
        <v>N/A</v>
      </c>
      <c r="E58" s="47">
        <v>9148.2218847999993</v>
      </c>
      <c r="F58" s="44" t="str">
        <f t="shared" si="8"/>
        <v>N/A</v>
      </c>
      <c r="G58" s="47">
        <v>10726.657642</v>
      </c>
      <c r="H58" s="44" t="str">
        <f t="shared" si="9"/>
        <v>N/A</v>
      </c>
      <c r="I58" s="12">
        <v>-0.81599999999999995</v>
      </c>
      <c r="J58" s="12">
        <v>17.25</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1166.2654348999999</v>
      </c>
      <c r="D60" s="44" t="str">
        <f t="shared" si="7"/>
        <v>N/A</v>
      </c>
      <c r="E60" s="47">
        <v>999.54699530000005</v>
      </c>
      <c r="F60" s="44" t="str">
        <f t="shared" si="8"/>
        <v>N/A</v>
      </c>
      <c r="G60" s="47">
        <v>1003.7995316</v>
      </c>
      <c r="H60" s="44" t="str">
        <f t="shared" si="9"/>
        <v>N/A</v>
      </c>
      <c r="I60" s="12">
        <v>-14.3</v>
      </c>
      <c r="J60" s="12">
        <v>0.4254</v>
      </c>
      <c r="K60" s="45" t="s">
        <v>739</v>
      </c>
      <c r="L60" s="9" t="str">
        <f t="shared" si="10"/>
        <v>Yes</v>
      </c>
    </row>
    <row r="61" spans="1:12" x14ac:dyDescent="0.2">
      <c r="A61" s="46" t="s">
        <v>1516</v>
      </c>
      <c r="B61" s="35" t="s">
        <v>213</v>
      </c>
      <c r="C61" s="47">
        <v>1126.5905049</v>
      </c>
      <c r="D61" s="44" t="str">
        <f t="shared" si="7"/>
        <v>N/A</v>
      </c>
      <c r="E61" s="47">
        <v>1099.5034619999999</v>
      </c>
      <c r="F61" s="44" t="str">
        <f t="shared" si="8"/>
        <v>N/A</v>
      </c>
      <c r="G61" s="47">
        <v>1143.5645314999999</v>
      </c>
      <c r="H61" s="44" t="str">
        <f t="shared" si="9"/>
        <v>N/A</v>
      </c>
      <c r="I61" s="12">
        <v>-2.4</v>
      </c>
      <c r="J61" s="12">
        <v>4.0069999999999997</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v>1225.3460748</v>
      </c>
      <c r="D63" s="44" t="str">
        <f t="shared" si="7"/>
        <v>N/A</v>
      </c>
      <c r="E63" s="47">
        <v>350.00370465999998</v>
      </c>
      <c r="F63" s="44" t="str">
        <f t="shared" si="8"/>
        <v>N/A</v>
      </c>
      <c r="G63" s="47">
        <v>239.52714287000001</v>
      </c>
      <c r="H63" s="44" t="str">
        <f t="shared" si="9"/>
        <v>N/A</v>
      </c>
      <c r="I63" s="12">
        <v>-71.400000000000006</v>
      </c>
      <c r="J63" s="12">
        <v>-31.6</v>
      </c>
      <c r="K63" s="45" t="s">
        <v>739</v>
      </c>
      <c r="L63" s="9" t="str">
        <f t="shared" si="10"/>
        <v>No</v>
      </c>
    </row>
    <row r="64" spans="1:12" x14ac:dyDescent="0.2">
      <c r="A64" s="46" t="s">
        <v>1519</v>
      </c>
      <c r="B64" s="35" t="s">
        <v>213</v>
      </c>
      <c r="C64" s="47">
        <v>841.15155373000005</v>
      </c>
      <c r="D64" s="44" t="str">
        <f t="shared" si="7"/>
        <v>N/A</v>
      </c>
      <c r="E64" s="47">
        <v>659.47764458999995</v>
      </c>
      <c r="F64" s="44" t="str">
        <f t="shared" si="8"/>
        <v>N/A</v>
      </c>
      <c r="G64" s="47">
        <v>560.62023032000002</v>
      </c>
      <c r="H64" s="44" t="str">
        <f t="shared" si="9"/>
        <v>N/A</v>
      </c>
      <c r="I64" s="12">
        <v>-21.6</v>
      </c>
      <c r="J64" s="12">
        <v>-15</v>
      </c>
      <c r="K64" s="45" t="s">
        <v>739</v>
      </c>
      <c r="L64" s="9" t="str">
        <f t="shared" si="10"/>
        <v>Yes</v>
      </c>
    </row>
    <row r="65" spans="1:12" x14ac:dyDescent="0.2">
      <c r="A65" s="46" t="s">
        <v>1520</v>
      </c>
      <c r="B65" s="35" t="s">
        <v>213</v>
      </c>
      <c r="C65" s="47">
        <v>436.84551663000002</v>
      </c>
      <c r="D65" s="44" t="str">
        <f t="shared" si="7"/>
        <v>N/A</v>
      </c>
      <c r="E65" s="47">
        <v>664.72987346000002</v>
      </c>
      <c r="F65" s="44" t="str">
        <f t="shared" si="8"/>
        <v>N/A</v>
      </c>
      <c r="G65" s="47">
        <v>489.99642089000002</v>
      </c>
      <c r="H65" s="44" t="str">
        <f t="shared" si="9"/>
        <v>N/A</v>
      </c>
      <c r="I65" s="12">
        <v>52.17</v>
      </c>
      <c r="J65" s="12">
        <v>-26.3</v>
      </c>
      <c r="K65" s="45" t="s">
        <v>739</v>
      </c>
      <c r="L65" s="9" t="str">
        <f t="shared" si="10"/>
        <v>Yes</v>
      </c>
    </row>
    <row r="66" spans="1:12" x14ac:dyDescent="0.2">
      <c r="A66" s="46" t="s">
        <v>1521</v>
      </c>
      <c r="B66" s="35" t="s">
        <v>213</v>
      </c>
      <c r="C66" s="47">
        <v>4220.7196984000002</v>
      </c>
      <c r="D66" s="44" t="str">
        <f t="shared" si="7"/>
        <v>N/A</v>
      </c>
      <c r="E66" s="47">
        <v>3892.0739878999998</v>
      </c>
      <c r="F66" s="44" t="str">
        <f t="shared" si="8"/>
        <v>N/A</v>
      </c>
      <c r="G66" s="47">
        <v>4925.7341786999996</v>
      </c>
      <c r="H66" s="44" t="str">
        <f t="shared" si="9"/>
        <v>N/A</v>
      </c>
      <c r="I66" s="12">
        <v>-7.79</v>
      </c>
      <c r="J66" s="12">
        <v>26.56</v>
      </c>
      <c r="K66" s="45" t="s">
        <v>739</v>
      </c>
      <c r="L66" s="9" t="str">
        <f t="shared" si="10"/>
        <v>Yes</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2687.1341745</v>
      </c>
      <c r="D68" s="44" t="str">
        <f t="shared" si="7"/>
        <v>N/A</v>
      </c>
      <c r="E68" s="47">
        <v>2242.1170971000001</v>
      </c>
      <c r="F68" s="44" t="str">
        <f t="shared" si="8"/>
        <v>N/A</v>
      </c>
      <c r="G68" s="47">
        <v>2134.8817001000002</v>
      </c>
      <c r="H68" s="44" t="str">
        <f t="shared" si="9"/>
        <v>N/A</v>
      </c>
      <c r="I68" s="12">
        <v>-16.600000000000001</v>
      </c>
      <c r="J68" s="12">
        <v>-4.78</v>
      </c>
      <c r="K68" s="45" t="s">
        <v>739</v>
      </c>
      <c r="L68" s="9" t="str">
        <f t="shared" si="10"/>
        <v>Yes</v>
      </c>
    </row>
    <row r="69" spans="1:12" x14ac:dyDescent="0.2">
      <c r="A69" s="46" t="s">
        <v>1524</v>
      </c>
      <c r="B69" s="35" t="s">
        <v>213</v>
      </c>
      <c r="C69" s="47">
        <v>2490.3552258999998</v>
      </c>
      <c r="D69" s="44" t="str">
        <f t="shared" si="7"/>
        <v>N/A</v>
      </c>
      <c r="E69" s="47">
        <v>2475.4686311</v>
      </c>
      <c r="F69" s="44" t="str">
        <f t="shared" si="8"/>
        <v>N/A</v>
      </c>
      <c r="G69" s="47">
        <v>2472.2341670000001</v>
      </c>
      <c r="H69" s="44" t="str">
        <f t="shared" si="9"/>
        <v>N/A</v>
      </c>
      <c r="I69" s="12">
        <v>-0.59799999999999998</v>
      </c>
      <c r="J69" s="12">
        <v>-0.13100000000000001</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v>2464.2566725000001</v>
      </c>
      <c r="D71" s="44" t="str">
        <f t="shared" si="7"/>
        <v>N/A</v>
      </c>
      <c r="E71" s="47">
        <v>1320.6231368000001</v>
      </c>
      <c r="F71" s="44" t="str">
        <f t="shared" si="8"/>
        <v>N/A</v>
      </c>
      <c r="G71" s="47">
        <v>1072.199331</v>
      </c>
      <c r="H71" s="44" t="str">
        <f t="shared" si="9"/>
        <v>N/A</v>
      </c>
      <c r="I71" s="12">
        <v>-46.4</v>
      </c>
      <c r="J71" s="12">
        <v>-18.8</v>
      </c>
      <c r="K71" s="45" t="s">
        <v>739</v>
      </c>
      <c r="L71" s="9" t="str">
        <f t="shared" si="10"/>
        <v>Yes</v>
      </c>
    </row>
    <row r="72" spans="1:12" x14ac:dyDescent="0.2">
      <c r="A72" s="46" t="s">
        <v>1527</v>
      </c>
      <c r="B72" s="35" t="s">
        <v>213</v>
      </c>
      <c r="C72" s="47">
        <v>3626.0929744999999</v>
      </c>
      <c r="D72" s="44" t="str">
        <f t="shared" si="7"/>
        <v>N/A</v>
      </c>
      <c r="E72" s="47">
        <v>3807.7775476000002</v>
      </c>
      <c r="F72" s="44" t="str">
        <f t="shared" si="8"/>
        <v>N/A</v>
      </c>
      <c r="G72" s="47">
        <v>4142.1876192999998</v>
      </c>
      <c r="H72" s="44" t="str">
        <f t="shared" si="9"/>
        <v>N/A</v>
      </c>
      <c r="I72" s="12">
        <v>5.01</v>
      </c>
      <c r="J72" s="12">
        <v>8.782</v>
      </c>
      <c r="K72" s="45" t="s">
        <v>739</v>
      </c>
      <c r="L72" s="9" t="str">
        <f t="shared" si="10"/>
        <v>Yes</v>
      </c>
    </row>
    <row r="73" spans="1:12" x14ac:dyDescent="0.2">
      <c r="A73" s="46" t="s">
        <v>1528</v>
      </c>
      <c r="B73" s="35" t="s">
        <v>213</v>
      </c>
      <c r="C73" s="47">
        <v>2457.2471538999998</v>
      </c>
      <c r="D73" s="44" t="str">
        <f t="shared" si="7"/>
        <v>N/A</v>
      </c>
      <c r="E73" s="47">
        <v>2605.7575600999999</v>
      </c>
      <c r="F73" s="44" t="str">
        <f t="shared" si="8"/>
        <v>N/A</v>
      </c>
      <c r="G73" s="47">
        <v>4002.1854248</v>
      </c>
      <c r="H73" s="44" t="str">
        <f t="shared" si="9"/>
        <v>N/A</v>
      </c>
      <c r="I73" s="12">
        <v>6.0439999999999996</v>
      </c>
      <c r="J73" s="12">
        <v>53.59</v>
      </c>
      <c r="K73" s="45" t="s">
        <v>739</v>
      </c>
      <c r="L73" s="9" t="str">
        <f t="shared" si="10"/>
        <v>No</v>
      </c>
    </row>
    <row r="74" spans="1:12" x14ac:dyDescent="0.2">
      <c r="A74" s="46" t="s">
        <v>1529</v>
      </c>
      <c r="B74" s="35" t="s">
        <v>213</v>
      </c>
      <c r="C74" s="47" t="s">
        <v>1747</v>
      </c>
      <c r="D74" s="44" t="str">
        <f t="shared" si="7"/>
        <v>N/A</v>
      </c>
      <c r="E74" s="47" t="s">
        <v>1747</v>
      </c>
      <c r="F74" s="44" t="str">
        <f t="shared" si="8"/>
        <v>N/A</v>
      </c>
      <c r="G74" s="47" t="s">
        <v>1747</v>
      </c>
      <c r="H74" s="44" t="str">
        <f t="shared" si="9"/>
        <v>N/A</v>
      </c>
      <c r="I74" s="12" t="s">
        <v>1747</v>
      </c>
      <c r="J74" s="12" t="s">
        <v>1747</v>
      </c>
      <c r="K74" s="45" t="s">
        <v>739</v>
      </c>
      <c r="L74" s="9" t="str">
        <f t="shared" si="10"/>
        <v>N/A</v>
      </c>
    </row>
    <row r="75" spans="1:12" x14ac:dyDescent="0.2">
      <c r="A75" s="46" t="s">
        <v>1611</v>
      </c>
      <c r="B75" s="35" t="s">
        <v>213</v>
      </c>
      <c r="C75" s="47">
        <v>3051890613</v>
      </c>
      <c r="D75" s="44" t="str">
        <f t="shared" ref="D75:D144" si="11">IF($B75="N/A","N/A",IF(C75&gt;10,"No",IF(C75&lt;-10,"No","Yes")))</f>
        <v>N/A</v>
      </c>
      <c r="E75" s="47">
        <v>2420686520</v>
      </c>
      <c r="F75" s="44" t="str">
        <f t="shared" ref="F75:F144" si="12">IF($B75="N/A","N/A",IF(E75&gt;10,"No",IF(E75&lt;-10,"No","Yes")))</f>
        <v>N/A</v>
      </c>
      <c r="G75" s="47">
        <v>1887397146</v>
      </c>
      <c r="H75" s="44" t="str">
        <f t="shared" ref="H75:H144" si="13">IF($B75="N/A","N/A",IF(G75&gt;10,"No",IF(G75&lt;-10,"No","Yes")))</f>
        <v>N/A</v>
      </c>
      <c r="I75" s="12">
        <v>-20.7</v>
      </c>
      <c r="J75" s="12">
        <v>-22</v>
      </c>
      <c r="K75" s="45" t="s">
        <v>739</v>
      </c>
      <c r="L75" s="9" t="str">
        <f t="shared" ref="L75:L135" si="14">IF(J75="Div by 0", "N/A", IF(K75="N/A","N/A", IF(J75&gt;VALUE(MID(K75,1,2)), "No", IF(J75&lt;-1*VALUE(MID(K75,1,2)), "No", "Yes"))))</f>
        <v>Yes</v>
      </c>
    </row>
    <row r="76" spans="1:12" x14ac:dyDescent="0.2">
      <c r="A76" s="46" t="s">
        <v>598</v>
      </c>
      <c r="B76" s="35" t="s">
        <v>213</v>
      </c>
      <c r="C76" s="36">
        <v>254736</v>
      </c>
      <c r="D76" s="44" t="str">
        <f t="shared" si="11"/>
        <v>N/A</v>
      </c>
      <c r="E76" s="36">
        <v>210113</v>
      </c>
      <c r="F76" s="44" t="str">
        <f t="shared" si="12"/>
        <v>N/A</v>
      </c>
      <c r="G76" s="36">
        <v>181710</v>
      </c>
      <c r="H76" s="44" t="str">
        <f t="shared" si="13"/>
        <v>N/A</v>
      </c>
      <c r="I76" s="12">
        <v>-17.5</v>
      </c>
      <c r="J76" s="12">
        <v>-13.5</v>
      </c>
      <c r="K76" s="45" t="s">
        <v>739</v>
      </c>
      <c r="L76" s="9" t="str">
        <f t="shared" si="14"/>
        <v>Yes</v>
      </c>
    </row>
    <row r="77" spans="1:12" x14ac:dyDescent="0.2">
      <c r="A77" s="46" t="s">
        <v>1438</v>
      </c>
      <c r="B77" s="35" t="s">
        <v>213</v>
      </c>
      <c r="C77" s="47">
        <v>11980.601929</v>
      </c>
      <c r="D77" s="44" t="str">
        <f t="shared" si="11"/>
        <v>N/A</v>
      </c>
      <c r="E77" s="47">
        <v>11520.879336</v>
      </c>
      <c r="F77" s="44" t="str">
        <f t="shared" si="12"/>
        <v>N/A</v>
      </c>
      <c r="G77" s="47">
        <v>10386.864487000001</v>
      </c>
      <c r="H77" s="44" t="str">
        <f t="shared" si="13"/>
        <v>N/A</v>
      </c>
      <c r="I77" s="12">
        <v>-3.84</v>
      </c>
      <c r="J77" s="12">
        <v>-9.84</v>
      </c>
      <c r="K77" s="45" t="s">
        <v>739</v>
      </c>
      <c r="L77" s="9" t="str">
        <f t="shared" si="14"/>
        <v>Yes</v>
      </c>
    </row>
    <row r="78" spans="1:12" x14ac:dyDescent="0.2">
      <c r="A78" s="46" t="s">
        <v>1439</v>
      </c>
      <c r="B78" s="35" t="s">
        <v>213</v>
      </c>
      <c r="C78" s="36">
        <v>7.3371372714999996</v>
      </c>
      <c r="D78" s="44" t="str">
        <f t="shared" si="11"/>
        <v>N/A</v>
      </c>
      <c r="E78" s="36">
        <v>6.7790093901999997</v>
      </c>
      <c r="F78" s="44" t="str">
        <f t="shared" si="12"/>
        <v>N/A</v>
      </c>
      <c r="G78" s="36">
        <v>5.9967255517</v>
      </c>
      <c r="H78" s="44" t="str">
        <f t="shared" si="13"/>
        <v>N/A</v>
      </c>
      <c r="I78" s="12">
        <v>-7.61</v>
      </c>
      <c r="J78" s="12">
        <v>-11.5</v>
      </c>
      <c r="K78" s="45" t="s">
        <v>739</v>
      </c>
      <c r="L78" s="9" t="str">
        <f t="shared" si="14"/>
        <v>Yes</v>
      </c>
    </row>
    <row r="79" spans="1:12" ht="25.5" x14ac:dyDescent="0.2">
      <c r="A79" s="46" t="s">
        <v>599</v>
      </c>
      <c r="B79" s="35" t="s">
        <v>213</v>
      </c>
      <c r="C79" s="47">
        <v>0</v>
      </c>
      <c r="D79" s="44" t="str">
        <f t="shared" si="11"/>
        <v>N/A</v>
      </c>
      <c r="E79" s="47">
        <v>0</v>
      </c>
      <c r="F79" s="44" t="str">
        <f t="shared" si="12"/>
        <v>N/A</v>
      </c>
      <c r="G79" s="47">
        <v>0</v>
      </c>
      <c r="H79" s="44" t="str">
        <f t="shared" si="13"/>
        <v>N/A</v>
      </c>
      <c r="I79" s="12" t="s">
        <v>1747</v>
      </c>
      <c r="J79" s="12" t="s">
        <v>1747</v>
      </c>
      <c r="K79" s="45" t="s">
        <v>739</v>
      </c>
      <c r="L79" s="9" t="str">
        <f t="shared" si="14"/>
        <v>N/A</v>
      </c>
    </row>
    <row r="80" spans="1:12" x14ac:dyDescent="0.2">
      <c r="A80" s="46" t="s">
        <v>600</v>
      </c>
      <c r="B80" s="35" t="s">
        <v>213</v>
      </c>
      <c r="C80" s="36">
        <v>0</v>
      </c>
      <c r="D80" s="44" t="str">
        <f t="shared" si="11"/>
        <v>N/A</v>
      </c>
      <c r="E80" s="36">
        <v>0</v>
      </c>
      <c r="F80" s="44" t="str">
        <f t="shared" si="12"/>
        <v>N/A</v>
      </c>
      <c r="G80" s="36">
        <v>0</v>
      </c>
      <c r="H80" s="44" t="str">
        <f t="shared" si="13"/>
        <v>N/A</v>
      </c>
      <c r="I80" s="12" t="s">
        <v>1747</v>
      </c>
      <c r="J80" s="12" t="s">
        <v>1747</v>
      </c>
      <c r="K80" s="45" t="s">
        <v>739</v>
      </c>
      <c r="L80" s="9" t="str">
        <f t="shared" si="14"/>
        <v>N/A</v>
      </c>
    </row>
    <row r="81" spans="1:12" x14ac:dyDescent="0.2">
      <c r="A81" s="46" t="s">
        <v>1440</v>
      </c>
      <c r="B81" s="35" t="s">
        <v>213</v>
      </c>
      <c r="C81" s="47" t="s">
        <v>1747</v>
      </c>
      <c r="D81" s="44" t="str">
        <f t="shared" si="11"/>
        <v>N/A</v>
      </c>
      <c r="E81" s="47" t="s">
        <v>1747</v>
      </c>
      <c r="F81" s="44" t="str">
        <f t="shared" si="12"/>
        <v>N/A</v>
      </c>
      <c r="G81" s="47" t="s">
        <v>1747</v>
      </c>
      <c r="H81" s="44" t="str">
        <f t="shared" si="13"/>
        <v>N/A</v>
      </c>
      <c r="I81" s="12" t="s">
        <v>1747</v>
      </c>
      <c r="J81" s="12" t="s">
        <v>1747</v>
      </c>
      <c r="K81" s="45" t="s">
        <v>739</v>
      </c>
      <c r="L81" s="9" t="str">
        <f t="shared" si="14"/>
        <v>N/A</v>
      </c>
    </row>
    <row r="82" spans="1:12" ht="25.5" x14ac:dyDescent="0.2">
      <c r="A82" s="46" t="s">
        <v>601</v>
      </c>
      <c r="B82" s="35" t="s">
        <v>213</v>
      </c>
      <c r="C82" s="47">
        <v>206412</v>
      </c>
      <c r="D82" s="44" t="str">
        <f t="shared" si="11"/>
        <v>N/A</v>
      </c>
      <c r="E82" s="47">
        <v>0</v>
      </c>
      <c r="F82" s="44" t="str">
        <f t="shared" si="12"/>
        <v>N/A</v>
      </c>
      <c r="G82" s="47">
        <v>0</v>
      </c>
      <c r="H82" s="44" t="str">
        <f t="shared" si="13"/>
        <v>N/A</v>
      </c>
      <c r="I82" s="12">
        <v>-100</v>
      </c>
      <c r="J82" s="12" t="s">
        <v>1747</v>
      </c>
      <c r="K82" s="45" t="s">
        <v>739</v>
      </c>
      <c r="L82" s="9" t="str">
        <f t="shared" si="14"/>
        <v>N/A</v>
      </c>
    </row>
    <row r="83" spans="1:12" x14ac:dyDescent="0.2">
      <c r="A83" s="46" t="s">
        <v>602</v>
      </c>
      <c r="B83" s="35" t="s">
        <v>213</v>
      </c>
      <c r="C83" s="36">
        <v>31</v>
      </c>
      <c r="D83" s="44" t="str">
        <f t="shared" si="11"/>
        <v>N/A</v>
      </c>
      <c r="E83" s="36">
        <v>0</v>
      </c>
      <c r="F83" s="44" t="str">
        <f t="shared" si="12"/>
        <v>N/A</v>
      </c>
      <c r="G83" s="36">
        <v>0</v>
      </c>
      <c r="H83" s="44" t="str">
        <f t="shared" si="13"/>
        <v>N/A</v>
      </c>
      <c r="I83" s="12">
        <v>-100</v>
      </c>
      <c r="J83" s="12" t="s">
        <v>1747</v>
      </c>
      <c r="K83" s="45" t="s">
        <v>739</v>
      </c>
      <c r="L83" s="9" t="str">
        <f t="shared" si="14"/>
        <v>N/A</v>
      </c>
    </row>
    <row r="84" spans="1:12" ht="25.5" x14ac:dyDescent="0.2">
      <c r="A84" s="4" t="s">
        <v>1441</v>
      </c>
      <c r="B84" s="35" t="s">
        <v>213</v>
      </c>
      <c r="C84" s="47">
        <v>6658.4516129000003</v>
      </c>
      <c r="D84" s="44" t="str">
        <f t="shared" si="11"/>
        <v>N/A</v>
      </c>
      <c r="E84" s="47" t="s">
        <v>1747</v>
      </c>
      <c r="F84" s="44" t="str">
        <f t="shared" si="12"/>
        <v>N/A</v>
      </c>
      <c r="G84" s="47" t="s">
        <v>1747</v>
      </c>
      <c r="H84" s="44" t="str">
        <f t="shared" si="13"/>
        <v>N/A</v>
      </c>
      <c r="I84" s="12" t="s">
        <v>1747</v>
      </c>
      <c r="J84" s="12" t="s">
        <v>1747</v>
      </c>
      <c r="K84" s="45" t="s">
        <v>739</v>
      </c>
      <c r="L84" s="9" t="str">
        <f t="shared" si="14"/>
        <v>N/A</v>
      </c>
    </row>
    <row r="85" spans="1:12" x14ac:dyDescent="0.2">
      <c r="A85" s="4" t="s">
        <v>603</v>
      </c>
      <c r="B85" s="35" t="s">
        <v>213</v>
      </c>
      <c r="C85" s="47">
        <v>493283210</v>
      </c>
      <c r="D85" s="44" t="str">
        <f t="shared" si="11"/>
        <v>N/A</v>
      </c>
      <c r="E85" s="47">
        <v>493605304</v>
      </c>
      <c r="F85" s="44" t="str">
        <f t="shared" si="12"/>
        <v>N/A</v>
      </c>
      <c r="G85" s="47">
        <v>463417643</v>
      </c>
      <c r="H85" s="44" t="str">
        <f t="shared" si="13"/>
        <v>N/A</v>
      </c>
      <c r="I85" s="12">
        <v>6.5299999999999997E-2</v>
      </c>
      <c r="J85" s="12">
        <v>-6.12</v>
      </c>
      <c r="K85" s="45" t="s">
        <v>739</v>
      </c>
      <c r="L85" s="9" t="str">
        <f t="shared" si="14"/>
        <v>Yes</v>
      </c>
    </row>
    <row r="86" spans="1:12" x14ac:dyDescent="0.2">
      <c r="A86" s="4" t="s">
        <v>604</v>
      </c>
      <c r="B86" s="35" t="s">
        <v>213</v>
      </c>
      <c r="C86" s="36">
        <v>6799</v>
      </c>
      <c r="D86" s="44" t="str">
        <f t="shared" si="11"/>
        <v>N/A</v>
      </c>
      <c r="E86" s="36">
        <v>6400</v>
      </c>
      <c r="F86" s="44" t="str">
        <f t="shared" si="12"/>
        <v>N/A</v>
      </c>
      <c r="G86" s="36">
        <v>6149</v>
      </c>
      <c r="H86" s="44" t="str">
        <f t="shared" si="13"/>
        <v>N/A</v>
      </c>
      <c r="I86" s="12">
        <v>-5.87</v>
      </c>
      <c r="J86" s="12">
        <v>-3.92</v>
      </c>
      <c r="K86" s="45" t="s">
        <v>739</v>
      </c>
      <c r="L86" s="9" t="str">
        <f t="shared" si="14"/>
        <v>Yes</v>
      </c>
    </row>
    <row r="87" spans="1:12" x14ac:dyDescent="0.2">
      <c r="A87" s="4" t="s">
        <v>1442</v>
      </c>
      <c r="B87" s="35" t="s">
        <v>213</v>
      </c>
      <c r="C87" s="47">
        <v>72552.317987999995</v>
      </c>
      <c r="D87" s="44" t="str">
        <f t="shared" si="11"/>
        <v>N/A</v>
      </c>
      <c r="E87" s="47">
        <v>77125.828750000001</v>
      </c>
      <c r="F87" s="44" t="str">
        <f t="shared" si="12"/>
        <v>N/A</v>
      </c>
      <c r="G87" s="47">
        <v>75364.716702000005</v>
      </c>
      <c r="H87" s="44" t="str">
        <f t="shared" si="13"/>
        <v>N/A</v>
      </c>
      <c r="I87" s="12">
        <v>6.3040000000000003</v>
      </c>
      <c r="J87" s="12">
        <v>-2.2799999999999998</v>
      </c>
      <c r="K87" s="45" t="s">
        <v>739</v>
      </c>
      <c r="L87" s="9" t="str">
        <f t="shared" si="14"/>
        <v>Yes</v>
      </c>
    </row>
    <row r="88" spans="1:12" x14ac:dyDescent="0.2">
      <c r="A88" s="46" t="s">
        <v>605</v>
      </c>
      <c r="B88" s="35" t="s">
        <v>213</v>
      </c>
      <c r="C88" s="47">
        <v>4019811075</v>
      </c>
      <c r="D88" s="44" t="str">
        <f t="shared" si="11"/>
        <v>N/A</v>
      </c>
      <c r="E88" s="47">
        <v>3995135418</v>
      </c>
      <c r="F88" s="44" t="str">
        <f t="shared" si="12"/>
        <v>N/A</v>
      </c>
      <c r="G88" s="47">
        <v>3901176441</v>
      </c>
      <c r="H88" s="44" t="str">
        <f t="shared" si="13"/>
        <v>N/A</v>
      </c>
      <c r="I88" s="12">
        <v>-0.61399999999999999</v>
      </c>
      <c r="J88" s="12">
        <v>-2.35</v>
      </c>
      <c r="K88" s="45" t="s">
        <v>739</v>
      </c>
      <c r="L88" s="9" t="str">
        <f t="shared" si="14"/>
        <v>Yes</v>
      </c>
    </row>
    <row r="89" spans="1:12" x14ac:dyDescent="0.2">
      <c r="A89" s="49" t="s">
        <v>606</v>
      </c>
      <c r="B89" s="36" t="s">
        <v>213</v>
      </c>
      <c r="C89" s="36">
        <v>110802</v>
      </c>
      <c r="D89" s="44" t="str">
        <f t="shared" si="11"/>
        <v>N/A</v>
      </c>
      <c r="E89" s="36">
        <v>107259</v>
      </c>
      <c r="F89" s="44" t="str">
        <f t="shared" si="12"/>
        <v>N/A</v>
      </c>
      <c r="G89" s="36">
        <v>101334</v>
      </c>
      <c r="H89" s="44" t="str">
        <f t="shared" si="13"/>
        <v>N/A</v>
      </c>
      <c r="I89" s="12">
        <v>-3.2</v>
      </c>
      <c r="J89" s="12">
        <v>-5.52</v>
      </c>
      <c r="K89" s="50" t="s">
        <v>739</v>
      </c>
      <c r="L89" s="9" t="str">
        <f t="shared" si="14"/>
        <v>Yes</v>
      </c>
    </row>
    <row r="90" spans="1:12" x14ac:dyDescent="0.2">
      <c r="A90" s="46" t="s">
        <v>1443</v>
      </c>
      <c r="B90" s="35" t="s">
        <v>213</v>
      </c>
      <c r="C90" s="47">
        <v>36279.228489000001</v>
      </c>
      <c r="D90" s="44" t="str">
        <f t="shared" si="11"/>
        <v>N/A</v>
      </c>
      <c r="E90" s="47">
        <v>37247.554218999998</v>
      </c>
      <c r="F90" s="44" t="str">
        <f t="shared" si="12"/>
        <v>N/A</v>
      </c>
      <c r="G90" s="47">
        <v>38498.198443000001</v>
      </c>
      <c r="H90" s="44" t="str">
        <f t="shared" si="13"/>
        <v>N/A</v>
      </c>
      <c r="I90" s="12">
        <v>2.669</v>
      </c>
      <c r="J90" s="12">
        <v>3.3580000000000001</v>
      </c>
      <c r="K90" s="45" t="s">
        <v>739</v>
      </c>
      <c r="L90" s="9" t="str">
        <f t="shared" si="14"/>
        <v>Yes</v>
      </c>
    </row>
    <row r="91" spans="1:12" ht="25.5" x14ac:dyDescent="0.2">
      <c r="A91" s="46" t="s">
        <v>607</v>
      </c>
      <c r="B91" s="35" t="s">
        <v>213</v>
      </c>
      <c r="C91" s="47">
        <v>648311304</v>
      </c>
      <c r="D91" s="44" t="str">
        <f t="shared" si="11"/>
        <v>N/A</v>
      </c>
      <c r="E91" s="47">
        <v>480490379</v>
      </c>
      <c r="F91" s="44" t="str">
        <f t="shared" si="12"/>
        <v>N/A</v>
      </c>
      <c r="G91" s="47">
        <v>348215576</v>
      </c>
      <c r="H91" s="44" t="str">
        <f t="shared" si="13"/>
        <v>N/A</v>
      </c>
      <c r="I91" s="12">
        <v>-25.9</v>
      </c>
      <c r="J91" s="12">
        <v>-27.5</v>
      </c>
      <c r="K91" s="45" t="s">
        <v>739</v>
      </c>
      <c r="L91" s="9" t="str">
        <f t="shared" si="14"/>
        <v>Yes</v>
      </c>
    </row>
    <row r="92" spans="1:12" x14ac:dyDescent="0.2">
      <c r="A92" s="46" t="s">
        <v>608</v>
      </c>
      <c r="B92" s="35" t="s">
        <v>213</v>
      </c>
      <c r="C92" s="36">
        <v>1416518</v>
      </c>
      <c r="D92" s="44" t="str">
        <f t="shared" si="11"/>
        <v>N/A</v>
      </c>
      <c r="E92" s="36">
        <v>1169879</v>
      </c>
      <c r="F92" s="44" t="str">
        <f t="shared" si="12"/>
        <v>N/A</v>
      </c>
      <c r="G92" s="36">
        <v>1012611</v>
      </c>
      <c r="H92" s="44" t="str">
        <f t="shared" si="13"/>
        <v>N/A</v>
      </c>
      <c r="I92" s="12">
        <v>-17.399999999999999</v>
      </c>
      <c r="J92" s="12">
        <v>-13.4</v>
      </c>
      <c r="K92" s="45" t="s">
        <v>739</v>
      </c>
      <c r="L92" s="9" t="str">
        <f t="shared" si="14"/>
        <v>Yes</v>
      </c>
    </row>
    <row r="93" spans="1:12" x14ac:dyDescent="0.2">
      <c r="A93" s="46" t="s">
        <v>1444</v>
      </c>
      <c r="B93" s="35" t="s">
        <v>213</v>
      </c>
      <c r="C93" s="47">
        <v>457.67953813999998</v>
      </c>
      <c r="D93" s="44" t="str">
        <f t="shared" si="11"/>
        <v>N/A</v>
      </c>
      <c r="E93" s="47">
        <v>410.71801356999998</v>
      </c>
      <c r="F93" s="44" t="str">
        <f t="shared" si="12"/>
        <v>N/A</v>
      </c>
      <c r="G93" s="47">
        <v>343.87891895000001</v>
      </c>
      <c r="H93" s="44" t="str">
        <f t="shared" si="13"/>
        <v>N/A</v>
      </c>
      <c r="I93" s="12">
        <v>-10.3</v>
      </c>
      <c r="J93" s="12">
        <v>-16.3</v>
      </c>
      <c r="K93" s="45" t="s">
        <v>739</v>
      </c>
      <c r="L93" s="9" t="str">
        <f t="shared" si="14"/>
        <v>Yes</v>
      </c>
    </row>
    <row r="94" spans="1:12" x14ac:dyDescent="0.2">
      <c r="A94" s="46" t="s">
        <v>609</v>
      </c>
      <c r="B94" s="35" t="s">
        <v>213</v>
      </c>
      <c r="C94" s="47">
        <v>3186256</v>
      </c>
      <c r="D94" s="44" t="str">
        <f t="shared" si="11"/>
        <v>N/A</v>
      </c>
      <c r="E94" s="47">
        <v>1778883</v>
      </c>
      <c r="F94" s="44" t="str">
        <f t="shared" si="12"/>
        <v>N/A</v>
      </c>
      <c r="G94" s="47">
        <v>1761633</v>
      </c>
      <c r="H94" s="44" t="str">
        <f t="shared" si="13"/>
        <v>N/A</v>
      </c>
      <c r="I94" s="12">
        <v>-44.2</v>
      </c>
      <c r="J94" s="12">
        <v>-0.97</v>
      </c>
      <c r="K94" s="45" t="s">
        <v>739</v>
      </c>
      <c r="L94" s="9" t="str">
        <f t="shared" si="14"/>
        <v>Yes</v>
      </c>
    </row>
    <row r="95" spans="1:12" x14ac:dyDescent="0.2">
      <c r="A95" s="46" t="s">
        <v>610</v>
      </c>
      <c r="B95" s="35" t="s">
        <v>213</v>
      </c>
      <c r="C95" s="36">
        <v>12745</v>
      </c>
      <c r="D95" s="44" t="str">
        <f t="shared" si="11"/>
        <v>N/A</v>
      </c>
      <c r="E95" s="36">
        <v>8587</v>
      </c>
      <c r="F95" s="44" t="str">
        <f t="shared" si="12"/>
        <v>N/A</v>
      </c>
      <c r="G95" s="36">
        <v>8548</v>
      </c>
      <c r="H95" s="44" t="str">
        <f t="shared" si="13"/>
        <v>N/A</v>
      </c>
      <c r="I95" s="12">
        <v>-32.6</v>
      </c>
      <c r="J95" s="12">
        <v>-0.45400000000000001</v>
      </c>
      <c r="K95" s="45" t="s">
        <v>739</v>
      </c>
      <c r="L95" s="9" t="str">
        <f t="shared" si="14"/>
        <v>Yes</v>
      </c>
    </row>
    <row r="96" spans="1:12" x14ac:dyDescent="0.2">
      <c r="A96" s="46" t="s">
        <v>1445</v>
      </c>
      <c r="B96" s="35" t="s">
        <v>213</v>
      </c>
      <c r="C96" s="47">
        <v>250.00047076999999</v>
      </c>
      <c r="D96" s="44" t="str">
        <f t="shared" si="11"/>
        <v>N/A</v>
      </c>
      <c r="E96" s="47">
        <v>207.16000932</v>
      </c>
      <c r="F96" s="44" t="str">
        <f t="shared" si="12"/>
        <v>N/A</v>
      </c>
      <c r="G96" s="47">
        <v>206.08715488999999</v>
      </c>
      <c r="H96" s="44" t="str">
        <f t="shared" si="13"/>
        <v>N/A</v>
      </c>
      <c r="I96" s="12">
        <v>-17.100000000000001</v>
      </c>
      <c r="J96" s="12">
        <v>-0.51800000000000002</v>
      </c>
      <c r="K96" s="45" t="s">
        <v>739</v>
      </c>
      <c r="L96" s="9" t="str">
        <f t="shared" si="14"/>
        <v>Yes</v>
      </c>
    </row>
    <row r="97" spans="1:12" ht="25.5" x14ac:dyDescent="0.2">
      <c r="A97" s="46" t="s">
        <v>611</v>
      </c>
      <c r="B97" s="35" t="s">
        <v>213</v>
      </c>
      <c r="C97" s="47">
        <v>10326177</v>
      </c>
      <c r="D97" s="44" t="str">
        <f t="shared" si="11"/>
        <v>N/A</v>
      </c>
      <c r="E97" s="47">
        <v>10033187</v>
      </c>
      <c r="F97" s="44" t="str">
        <f t="shared" si="12"/>
        <v>N/A</v>
      </c>
      <c r="G97" s="47">
        <v>7240432</v>
      </c>
      <c r="H97" s="44" t="str">
        <f t="shared" si="13"/>
        <v>N/A</v>
      </c>
      <c r="I97" s="12">
        <v>-2.84</v>
      </c>
      <c r="J97" s="12">
        <v>-27.8</v>
      </c>
      <c r="K97" s="45" t="s">
        <v>739</v>
      </c>
      <c r="L97" s="9" t="str">
        <f t="shared" si="14"/>
        <v>Yes</v>
      </c>
    </row>
    <row r="98" spans="1:12" x14ac:dyDescent="0.2">
      <c r="A98" s="46" t="s">
        <v>612</v>
      </c>
      <c r="B98" s="35" t="s">
        <v>213</v>
      </c>
      <c r="C98" s="36">
        <v>192751</v>
      </c>
      <c r="D98" s="44" t="str">
        <f t="shared" si="11"/>
        <v>N/A</v>
      </c>
      <c r="E98" s="36">
        <v>202904</v>
      </c>
      <c r="F98" s="44" t="str">
        <f t="shared" si="12"/>
        <v>N/A</v>
      </c>
      <c r="G98" s="36">
        <v>165204</v>
      </c>
      <c r="H98" s="44" t="str">
        <f t="shared" si="13"/>
        <v>N/A</v>
      </c>
      <c r="I98" s="12">
        <v>5.2670000000000003</v>
      </c>
      <c r="J98" s="12">
        <v>-18.600000000000001</v>
      </c>
      <c r="K98" s="45" t="s">
        <v>739</v>
      </c>
      <c r="L98" s="9" t="str">
        <f t="shared" si="14"/>
        <v>Yes</v>
      </c>
    </row>
    <row r="99" spans="1:12" ht="25.5" x14ac:dyDescent="0.2">
      <c r="A99" s="46" t="s">
        <v>1446</v>
      </c>
      <c r="B99" s="35" t="s">
        <v>213</v>
      </c>
      <c r="C99" s="47">
        <v>53.572624785000002</v>
      </c>
      <c r="D99" s="44" t="str">
        <f t="shared" si="11"/>
        <v>N/A</v>
      </c>
      <c r="E99" s="47">
        <v>49.447950755000001</v>
      </c>
      <c r="F99" s="44" t="str">
        <f t="shared" si="12"/>
        <v>N/A</v>
      </c>
      <c r="G99" s="47">
        <v>43.827219679999999</v>
      </c>
      <c r="H99" s="44" t="str">
        <f t="shared" si="13"/>
        <v>N/A</v>
      </c>
      <c r="I99" s="12">
        <v>-7.7</v>
      </c>
      <c r="J99" s="12">
        <v>-11.4</v>
      </c>
      <c r="K99" s="45" t="s">
        <v>739</v>
      </c>
      <c r="L99" s="9" t="str">
        <f t="shared" si="14"/>
        <v>Yes</v>
      </c>
    </row>
    <row r="100" spans="1:12" ht="25.5" x14ac:dyDescent="0.2">
      <c r="A100" s="46" t="s">
        <v>613</v>
      </c>
      <c r="B100" s="35" t="s">
        <v>213</v>
      </c>
      <c r="C100" s="47">
        <v>288388900</v>
      </c>
      <c r="D100" s="44" t="str">
        <f t="shared" si="11"/>
        <v>N/A</v>
      </c>
      <c r="E100" s="47">
        <v>224841291</v>
      </c>
      <c r="F100" s="44" t="str">
        <f t="shared" si="12"/>
        <v>N/A</v>
      </c>
      <c r="G100" s="47">
        <v>175314309</v>
      </c>
      <c r="H100" s="44" t="str">
        <f t="shared" si="13"/>
        <v>N/A</v>
      </c>
      <c r="I100" s="12">
        <v>-22</v>
      </c>
      <c r="J100" s="12">
        <v>-22</v>
      </c>
      <c r="K100" s="45" t="s">
        <v>739</v>
      </c>
      <c r="L100" s="9" t="str">
        <f t="shared" si="14"/>
        <v>Yes</v>
      </c>
    </row>
    <row r="101" spans="1:12" x14ac:dyDescent="0.2">
      <c r="A101" s="46" t="s">
        <v>614</v>
      </c>
      <c r="B101" s="35" t="s">
        <v>213</v>
      </c>
      <c r="C101" s="36">
        <v>759673</v>
      </c>
      <c r="D101" s="44" t="str">
        <f t="shared" si="11"/>
        <v>N/A</v>
      </c>
      <c r="E101" s="36">
        <v>589870</v>
      </c>
      <c r="F101" s="44" t="str">
        <f t="shared" si="12"/>
        <v>N/A</v>
      </c>
      <c r="G101" s="36">
        <v>490174</v>
      </c>
      <c r="H101" s="44" t="str">
        <f t="shared" si="13"/>
        <v>N/A</v>
      </c>
      <c r="I101" s="12">
        <v>-22.4</v>
      </c>
      <c r="J101" s="12">
        <v>-16.899999999999999</v>
      </c>
      <c r="K101" s="45" t="s">
        <v>739</v>
      </c>
      <c r="L101" s="9" t="str">
        <f t="shared" si="14"/>
        <v>Yes</v>
      </c>
    </row>
    <row r="102" spans="1:12" x14ac:dyDescent="0.2">
      <c r="A102" s="46" t="s">
        <v>1447</v>
      </c>
      <c r="B102" s="35" t="s">
        <v>213</v>
      </c>
      <c r="C102" s="47">
        <v>379.62241648999998</v>
      </c>
      <c r="D102" s="44" t="str">
        <f t="shared" si="11"/>
        <v>N/A</v>
      </c>
      <c r="E102" s="47">
        <v>381.17092071000002</v>
      </c>
      <c r="F102" s="44" t="str">
        <f t="shared" si="12"/>
        <v>N/A</v>
      </c>
      <c r="G102" s="47">
        <v>357.65729923999999</v>
      </c>
      <c r="H102" s="44" t="str">
        <f t="shared" si="13"/>
        <v>N/A</v>
      </c>
      <c r="I102" s="12">
        <v>0.40789999999999998</v>
      </c>
      <c r="J102" s="12">
        <v>-6.17</v>
      </c>
      <c r="K102" s="45" t="s">
        <v>739</v>
      </c>
      <c r="L102" s="9" t="str">
        <f t="shared" si="14"/>
        <v>Yes</v>
      </c>
    </row>
    <row r="103" spans="1:12" x14ac:dyDescent="0.2">
      <c r="A103" s="46" t="s">
        <v>615</v>
      </c>
      <c r="B103" s="35" t="s">
        <v>213</v>
      </c>
      <c r="C103" s="47">
        <v>983169825</v>
      </c>
      <c r="D103" s="44" t="str">
        <f t="shared" si="11"/>
        <v>N/A</v>
      </c>
      <c r="E103" s="47">
        <v>752057739</v>
      </c>
      <c r="F103" s="44" t="str">
        <f t="shared" si="12"/>
        <v>N/A</v>
      </c>
      <c r="G103" s="47">
        <v>617100475</v>
      </c>
      <c r="H103" s="44" t="str">
        <f t="shared" si="13"/>
        <v>N/A</v>
      </c>
      <c r="I103" s="12">
        <v>-23.5</v>
      </c>
      <c r="J103" s="12">
        <v>-17.899999999999999</v>
      </c>
      <c r="K103" s="45" t="s">
        <v>739</v>
      </c>
      <c r="L103" s="9" t="str">
        <f t="shared" si="14"/>
        <v>Yes</v>
      </c>
    </row>
    <row r="104" spans="1:12" x14ac:dyDescent="0.2">
      <c r="A104" s="46" t="s">
        <v>616</v>
      </c>
      <c r="B104" s="35" t="s">
        <v>213</v>
      </c>
      <c r="C104" s="36">
        <v>904876</v>
      </c>
      <c r="D104" s="44" t="str">
        <f t="shared" si="11"/>
        <v>N/A</v>
      </c>
      <c r="E104" s="36">
        <v>743233</v>
      </c>
      <c r="F104" s="44" t="str">
        <f t="shared" si="12"/>
        <v>N/A</v>
      </c>
      <c r="G104" s="36">
        <v>650788</v>
      </c>
      <c r="H104" s="44" t="str">
        <f t="shared" si="13"/>
        <v>N/A</v>
      </c>
      <c r="I104" s="12">
        <v>-17.899999999999999</v>
      </c>
      <c r="J104" s="12">
        <v>-12.4</v>
      </c>
      <c r="K104" s="45" t="s">
        <v>739</v>
      </c>
      <c r="L104" s="9" t="str">
        <f t="shared" si="14"/>
        <v>Yes</v>
      </c>
    </row>
    <row r="105" spans="1:12" x14ac:dyDescent="0.2">
      <c r="A105" s="46" t="s">
        <v>1448</v>
      </c>
      <c r="B105" s="35" t="s">
        <v>213</v>
      </c>
      <c r="C105" s="47">
        <v>1086.5243691000001</v>
      </c>
      <c r="D105" s="44" t="str">
        <f t="shared" si="11"/>
        <v>N/A</v>
      </c>
      <c r="E105" s="47">
        <v>1011.8734488</v>
      </c>
      <c r="F105" s="44" t="str">
        <f t="shared" si="12"/>
        <v>N/A</v>
      </c>
      <c r="G105" s="47">
        <v>948.23579260999998</v>
      </c>
      <c r="H105" s="44" t="str">
        <f t="shared" si="13"/>
        <v>N/A</v>
      </c>
      <c r="I105" s="12">
        <v>-6.87</v>
      </c>
      <c r="J105" s="12">
        <v>-6.29</v>
      </c>
      <c r="K105" s="45" t="s">
        <v>739</v>
      </c>
      <c r="L105" s="9" t="str">
        <f t="shared" si="14"/>
        <v>Yes</v>
      </c>
    </row>
    <row r="106" spans="1:12" ht="25.5" x14ac:dyDescent="0.2">
      <c r="A106" s="46" t="s">
        <v>617</v>
      </c>
      <c r="B106" s="35" t="s">
        <v>213</v>
      </c>
      <c r="C106" s="47">
        <v>171756914</v>
      </c>
      <c r="D106" s="44" t="str">
        <f t="shared" si="11"/>
        <v>N/A</v>
      </c>
      <c r="E106" s="47">
        <v>162669748</v>
      </c>
      <c r="F106" s="44" t="str">
        <f t="shared" si="12"/>
        <v>N/A</v>
      </c>
      <c r="G106" s="47">
        <v>128177491</v>
      </c>
      <c r="H106" s="44" t="str">
        <f t="shared" si="13"/>
        <v>N/A</v>
      </c>
      <c r="I106" s="12">
        <v>-5.29</v>
      </c>
      <c r="J106" s="12">
        <v>-21.2</v>
      </c>
      <c r="K106" s="45" t="s">
        <v>739</v>
      </c>
      <c r="L106" s="9" t="str">
        <f t="shared" si="14"/>
        <v>Yes</v>
      </c>
    </row>
    <row r="107" spans="1:12" x14ac:dyDescent="0.2">
      <c r="A107" s="46" t="s">
        <v>618</v>
      </c>
      <c r="B107" s="35" t="s">
        <v>213</v>
      </c>
      <c r="C107" s="36">
        <v>17902</v>
      </c>
      <c r="D107" s="44" t="str">
        <f t="shared" si="11"/>
        <v>N/A</v>
      </c>
      <c r="E107" s="36">
        <v>12772</v>
      </c>
      <c r="F107" s="44" t="str">
        <f t="shared" si="12"/>
        <v>N/A</v>
      </c>
      <c r="G107" s="36">
        <v>9107</v>
      </c>
      <c r="H107" s="44" t="str">
        <f t="shared" si="13"/>
        <v>N/A</v>
      </c>
      <c r="I107" s="12">
        <v>-28.7</v>
      </c>
      <c r="J107" s="12">
        <v>-28.7</v>
      </c>
      <c r="K107" s="45" t="s">
        <v>739</v>
      </c>
      <c r="L107" s="9" t="str">
        <f t="shared" si="14"/>
        <v>Yes</v>
      </c>
    </row>
    <row r="108" spans="1:12" ht="25.5" x14ac:dyDescent="0.2">
      <c r="A108" s="46" t="s">
        <v>1449</v>
      </c>
      <c r="B108" s="35" t="s">
        <v>213</v>
      </c>
      <c r="C108" s="47">
        <v>9594.2863367000009</v>
      </c>
      <c r="D108" s="44" t="str">
        <f t="shared" si="11"/>
        <v>N/A</v>
      </c>
      <c r="E108" s="47">
        <v>12736.435014000001</v>
      </c>
      <c r="F108" s="44" t="str">
        <f t="shared" si="12"/>
        <v>N/A</v>
      </c>
      <c r="G108" s="47">
        <v>14074.611946999999</v>
      </c>
      <c r="H108" s="44" t="str">
        <f t="shared" si="13"/>
        <v>N/A</v>
      </c>
      <c r="I108" s="12">
        <v>32.75</v>
      </c>
      <c r="J108" s="12">
        <v>10.51</v>
      </c>
      <c r="K108" s="45" t="s">
        <v>739</v>
      </c>
      <c r="L108" s="9" t="str">
        <f t="shared" si="14"/>
        <v>Yes</v>
      </c>
    </row>
    <row r="109" spans="1:12" ht="25.5" x14ac:dyDescent="0.2">
      <c r="A109" s="46" t="s">
        <v>619</v>
      </c>
      <c r="B109" s="35" t="s">
        <v>213</v>
      </c>
      <c r="C109" s="47">
        <v>320147092</v>
      </c>
      <c r="D109" s="44" t="str">
        <f t="shared" si="11"/>
        <v>N/A</v>
      </c>
      <c r="E109" s="47">
        <v>216141505</v>
      </c>
      <c r="F109" s="44" t="str">
        <f t="shared" si="12"/>
        <v>N/A</v>
      </c>
      <c r="G109" s="47">
        <v>153090113</v>
      </c>
      <c r="H109" s="44" t="str">
        <f t="shared" si="13"/>
        <v>N/A</v>
      </c>
      <c r="I109" s="12">
        <v>-32.5</v>
      </c>
      <c r="J109" s="12">
        <v>-29.2</v>
      </c>
      <c r="K109" s="45" t="s">
        <v>739</v>
      </c>
      <c r="L109" s="9" t="str">
        <f t="shared" si="14"/>
        <v>Yes</v>
      </c>
    </row>
    <row r="110" spans="1:12" x14ac:dyDescent="0.2">
      <c r="A110" s="46" t="s">
        <v>620</v>
      </c>
      <c r="B110" s="35" t="s">
        <v>213</v>
      </c>
      <c r="C110" s="36">
        <v>979484</v>
      </c>
      <c r="D110" s="44" t="str">
        <f t="shared" si="11"/>
        <v>N/A</v>
      </c>
      <c r="E110" s="36">
        <v>740455</v>
      </c>
      <c r="F110" s="44" t="str">
        <f t="shared" si="12"/>
        <v>N/A</v>
      </c>
      <c r="G110" s="36">
        <v>594391</v>
      </c>
      <c r="H110" s="44" t="str">
        <f t="shared" si="13"/>
        <v>N/A</v>
      </c>
      <c r="I110" s="12">
        <v>-24.4</v>
      </c>
      <c r="J110" s="12">
        <v>-19.7</v>
      </c>
      <c r="K110" s="45" t="s">
        <v>739</v>
      </c>
      <c r="L110" s="9" t="str">
        <f t="shared" si="14"/>
        <v>Yes</v>
      </c>
    </row>
    <row r="111" spans="1:12" x14ac:dyDescent="0.2">
      <c r="A111" s="46" t="s">
        <v>1450</v>
      </c>
      <c r="B111" s="35" t="s">
        <v>213</v>
      </c>
      <c r="C111" s="47">
        <v>326.85280412999998</v>
      </c>
      <c r="D111" s="44" t="str">
        <f t="shared" si="11"/>
        <v>N/A</v>
      </c>
      <c r="E111" s="47">
        <v>291.90363358000002</v>
      </c>
      <c r="F111" s="44" t="str">
        <f t="shared" si="12"/>
        <v>N/A</v>
      </c>
      <c r="G111" s="47">
        <v>257.55792567999998</v>
      </c>
      <c r="H111" s="44" t="str">
        <f t="shared" si="13"/>
        <v>N/A</v>
      </c>
      <c r="I111" s="12">
        <v>-10.7</v>
      </c>
      <c r="J111" s="12">
        <v>-11.8</v>
      </c>
      <c r="K111" s="45" t="s">
        <v>739</v>
      </c>
      <c r="L111" s="9" t="str">
        <f t="shared" si="14"/>
        <v>Yes</v>
      </c>
    </row>
    <row r="112" spans="1:12" x14ac:dyDescent="0.2">
      <c r="A112" s="46" t="s">
        <v>621</v>
      </c>
      <c r="B112" s="35" t="s">
        <v>213</v>
      </c>
      <c r="C112" s="47">
        <v>2346344297</v>
      </c>
      <c r="D112" s="44" t="str">
        <f t="shared" si="11"/>
        <v>N/A</v>
      </c>
      <c r="E112" s="47">
        <v>1569471482</v>
      </c>
      <c r="F112" s="44" t="str">
        <f t="shared" si="12"/>
        <v>N/A</v>
      </c>
      <c r="G112" s="47">
        <v>919620785</v>
      </c>
      <c r="H112" s="44" t="str">
        <f t="shared" si="13"/>
        <v>N/A</v>
      </c>
      <c r="I112" s="12">
        <v>-33.1</v>
      </c>
      <c r="J112" s="12">
        <v>-41.4</v>
      </c>
      <c r="K112" s="45" t="s">
        <v>739</v>
      </c>
      <c r="L112" s="9" t="str">
        <f t="shared" si="14"/>
        <v>No</v>
      </c>
    </row>
    <row r="113" spans="1:12" x14ac:dyDescent="0.2">
      <c r="A113" s="46" t="s">
        <v>622</v>
      </c>
      <c r="B113" s="35" t="s">
        <v>213</v>
      </c>
      <c r="C113" s="36">
        <v>1483477</v>
      </c>
      <c r="D113" s="44" t="str">
        <f t="shared" si="11"/>
        <v>N/A</v>
      </c>
      <c r="E113" s="36">
        <v>1173954</v>
      </c>
      <c r="F113" s="44" t="str">
        <f t="shared" si="12"/>
        <v>N/A</v>
      </c>
      <c r="G113" s="36">
        <v>975679</v>
      </c>
      <c r="H113" s="44" t="str">
        <f t="shared" si="13"/>
        <v>N/A</v>
      </c>
      <c r="I113" s="12">
        <v>-20.9</v>
      </c>
      <c r="J113" s="12">
        <v>-16.899999999999999</v>
      </c>
      <c r="K113" s="45" t="s">
        <v>739</v>
      </c>
      <c r="L113" s="9" t="str">
        <f t="shared" si="14"/>
        <v>Yes</v>
      </c>
    </row>
    <row r="114" spans="1:12" x14ac:dyDescent="0.2">
      <c r="A114" s="46" t="s">
        <v>1451</v>
      </c>
      <c r="B114" s="35" t="s">
        <v>213</v>
      </c>
      <c r="C114" s="47">
        <v>1581.6519548000001</v>
      </c>
      <c r="D114" s="44" t="str">
        <f t="shared" si="11"/>
        <v>N/A</v>
      </c>
      <c r="E114" s="47">
        <v>1336.910545</v>
      </c>
      <c r="F114" s="44" t="str">
        <f t="shared" si="12"/>
        <v>N/A</v>
      </c>
      <c r="G114" s="47">
        <v>942.54440753999995</v>
      </c>
      <c r="H114" s="44" t="str">
        <f t="shared" si="13"/>
        <v>N/A</v>
      </c>
      <c r="I114" s="12">
        <v>-15.5</v>
      </c>
      <c r="J114" s="12">
        <v>-29.5</v>
      </c>
      <c r="K114" s="45" t="s">
        <v>739</v>
      </c>
      <c r="L114" s="9" t="str">
        <f t="shared" si="14"/>
        <v>Yes</v>
      </c>
    </row>
    <row r="115" spans="1:12" ht="25.5" x14ac:dyDescent="0.2">
      <c r="A115" s="46" t="s">
        <v>623</v>
      </c>
      <c r="B115" s="35" t="s">
        <v>213</v>
      </c>
      <c r="C115" s="47">
        <v>653866047</v>
      </c>
      <c r="D115" s="44" t="str">
        <f t="shared" si="11"/>
        <v>N/A</v>
      </c>
      <c r="E115" s="47">
        <v>510612917</v>
      </c>
      <c r="F115" s="44" t="str">
        <f t="shared" si="12"/>
        <v>N/A</v>
      </c>
      <c r="G115" s="47">
        <v>399845414</v>
      </c>
      <c r="H115" s="44" t="str">
        <f t="shared" si="13"/>
        <v>N/A</v>
      </c>
      <c r="I115" s="12">
        <v>-21.9</v>
      </c>
      <c r="J115" s="12">
        <v>-21.7</v>
      </c>
      <c r="K115" s="45" t="s">
        <v>739</v>
      </c>
      <c r="L115" s="9" t="str">
        <f t="shared" si="14"/>
        <v>Yes</v>
      </c>
    </row>
    <row r="116" spans="1:12" x14ac:dyDescent="0.2">
      <c r="A116" s="49" t="s">
        <v>624</v>
      </c>
      <c r="B116" s="36" t="s">
        <v>213</v>
      </c>
      <c r="C116" s="36">
        <v>615764</v>
      </c>
      <c r="D116" s="44" t="str">
        <f t="shared" si="11"/>
        <v>N/A</v>
      </c>
      <c r="E116" s="36">
        <v>539150</v>
      </c>
      <c r="F116" s="44" t="str">
        <f t="shared" si="12"/>
        <v>N/A</v>
      </c>
      <c r="G116" s="36">
        <v>474264</v>
      </c>
      <c r="H116" s="44" t="str">
        <f t="shared" si="13"/>
        <v>N/A</v>
      </c>
      <c r="I116" s="12">
        <v>-12.4</v>
      </c>
      <c r="J116" s="12">
        <v>-12</v>
      </c>
      <c r="K116" s="50" t="s">
        <v>739</v>
      </c>
      <c r="L116" s="9" t="str">
        <f t="shared" si="14"/>
        <v>Yes</v>
      </c>
    </row>
    <row r="117" spans="1:12" ht="25.5" x14ac:dyDescent="0.2">
      <c r="A117" s="46" t="s">
        <v>1452</v>
      </c>
      <c r="B117" s="35" t="s">
        <v>213</v>
      </c>
      <c r="C117" s="47">
        <v>1061.8776788</v>
      </c>
      <c r="D117" s="44" t="str">
        <f t="shared" si="11"/>
        <v>N/A</v>
      </c>
      <c r="E117" s="47">
        <v>947.07023462999996</v>
      </c>
      <c r="F117" s="44" t="str">
        <f t="shared" si="12"/>
        <v>N/A</v>
      </c>
      <c r="G117" s="47">
        <v>843.08615875999999</v>
      </c>
      <c r="H117" s="44" t="str">
        <f t="shared" si="13"/>
        <v>N/A</v>
      </c>
      <c r="I117" s="12">
        <v>-10.8</v>
      </c>
      <c r="J117" s="12">
        <v>-11</v>
      </c>
      <c r="K117" s="45" t="s">
        <v>739</v>
      </c>
      <c r="L117" s="9" t="str">
        <f t="shared" si="14"/>
        <v>Yes</v>
      </c>
    </row>
    <row r="118" spans="1:12" ht="25.5" x14ac:dyDescent="0.2">
      <c r="A118" s="46" t="s">
        <v>625</v>
      </c>
      <c r="B118" s="35" t="s">
        <v>213</v>
      </c>
      <c r="C118" s="47">
        <v>244414049</v>
      </c>
      <c r="D118" s="44" t="str">
        <f t="shared" si="11"/>
        <v>N/A</v>
      </c>
      <c r="E118" s="47">
        <v>204762298</v>
      </c>
      <c r="F118" s="44" t="str">
        <f t="shared" si="12"/>
        <v>N/A</v>
      </c>
      <c r="G118" s="47">
        <v>175735729</v>
      </c>
      <c r="H118" s="44" t="str">
        <f t="shared" si="13"/>
        <v>N/A</v>
      </c>
      <c r="I118" s="12">
        <v>-16.2</v>
      </c>
      <c r="J118" s="12">
        <v>-14.2</v>
      </c>
      <c r="K118" s="45" t="s">
        <v>739</v>
      </c>
      <c r="L118" s="9" t="str">
        <f t="shared" si="14"/>
        <v>Yes</v>
      </c>
    </row>
    <row r="119" spans="1:12" x14ac:dyDescent="0.2">
      <c r="A119" s="46" t="s">
        <v>626</v>
      </c>
      <c r="B119" s="35" t="s">
        <v>213</v>
      </c>
      <c r="C119" s="36">
        <v>191850</v>
      </c>
      <c r="D119" s="44" t="str">
        <f t="shared" si="11"/>
        <v>N/A</v>
      </c>
      <c r="E119" s="36">
        <v>151949</v>
      </c>
      <c r="F119" s="44" t="str">
        <f t="shared" si="12"/>
        <v>N/A</v>
      </c>
      <c r="G119" s="36">
        <v>121697</v>
      </c>
      <c r="H119" s="44" t="str">
        <f t="shared" si="13"/>
        <v>N/A</v>
      </c>
      <c r="I119" s="12">
        <v>-20.8</v>
      </c>
      <c r="J119" s="12">
        <v>-19.899999999999999</v>
      </c>
      <c r="K119" s="45" t="s">
        <v>739</v>
      </c>
      <c r="L119" s="9" t="str">
        <f t="shared" si="14"/>
        <v>Yes</v>
      </c>
    </row>
    <row r="120" spans="1:12" ht="25.5" x14ac:dyDescent="0.2">
      <c r="A120" s="46" t="s">
        <v>1453</v>
      </c>
      <c r="B120" s="35" t="s">
        <v>213</v>
      </c>
      <c r="C120" s="47">
        <v>1273.9851394</v>
      </c>
      <c r="D120" s="44" t="str">
        <f t="shared" si="11"/>
        <v>N/A</v>
      </c>
      <c r="E120" s="47">
        <v>1347.5725276000001</v>
      </c>
      <c r="F120" s="44" t="str">
        <f t="shared" si="12"/>
        <v>N/A</v>
      </c>
      <c r="G120" s="47">
        <v>1444.0432303</v>
      </c>
      <c r="H120" s="44" t="str">
        <f t="shared" si="13"/>
        <v>N/A</v>
      </c>
      <c r="I120" s="12">
        <v>5.7759999999999998</v>
      </c>
      <c r="J120" s="12">
        <v>7.1589999999999998</v>
      </c>
      <c r="K120" s="45" t="s">
        <v>739</v>
      </c>
      <c r="L120" s="9" t="str">
        <f t="shared" si="14"/>
        <v>Yes</v>
      </c>
    </row>
    <row r="121" spans="1:12" ht="25.5" x14ac:dyDescent="0.2">
      <c r="A121" s="46" t="s">
        <v>627</v>
      </c>
      <c r="B121" s="35" t="s">
        <v>213</v>
      </c>
      <c r="C121" s="47">
        <v>3821424343</v>
      </c>
      <c r="D121" s="44" t="str">
        <f t="shared" si="11"/>
        <v>N/A</v>
      </c>
      <c r="E121" s="47">
        <v>3188996924</v>
      </c>
      <c r="F121" s="44" t="str">
        <f t="shared" si="12"/>
        <v>N/A</v>
      </c>
      <c r="G121" s="47">
        <v>2766789375</v>
      </c>
      <c r="H121" s="44" t="str">
        <f t="shared" si="13"/>
        <v>N/A</v>
      </c>
      <c r="I121" s="12">
        <v>-16.5</v>
      </c>
      <c r="J121" s="12">
        <v>-13.2</v>
      </c>
      <c r="K121" s="45" t="s">
        <v>739</v>
      </c>
      <c r="L121" s="9" t="str">
        <f t="shared" si="14"/>
        <v>Yes</v>
      </c>
    </row>
    <row r="122" spans="1:12" x14ac:dyDescent="0.2">
      <c r="A122" s="46" t="s">
        <v>628</v>
      </c>
      <c r="B122" s="35" t="s">
        <v>213</v>
      </c>
      <c r="C122" s="36">
        <v>388589</v>
      </c>
      <c r="D122" s="44" t="str">
        <f t="shared" si="11"/>
        <v>N/A</v>
      </c>
      <c r="E122" s="36">
        <v>329759</v>
      </c>
      <c r="F122" s="44" t="str">
        <f t="shared" si="12"/>
        <v>N/A</v>
      </c>
      <c r="G122" s="36">
        <v>283929</v>
      </c>
      <c r="H122" s="44" t="str">
        <f t="shared" si="13"/>
        <v>N/A</v>
      </c>
      <c r="I122" s="12">
        <v>-15.1</v>
      </c>
      <c r="J122" s="12">
        <v>-13.9</v>
      </c>
      <c r="K122" s="45" t="s">
        <v>739</v>
      </c>
      <c r="L122" s="9" t="str">
        <f t="shared" si="14"/>
        <v>Yes</v>
      </c>
    </row>
    <row r="123" spans="1:12" ht="25.5" x14ac:dyDescent="0.2">
      <c r="A123" s="46" t="s">
        <v>1454</v>
      </c>
      <c r="B123" s="35" t="s">
        <v>213</v>
      </c>
      <c r="C123" s="47">
        <v>9834.1032376000003</v>
      </c>
      <c r="D123" s="44" t="str">
        <f t="shared" si="11"/>
        <v>N/A</v>
      </c>
      <c r="E123" s="47">
        <v>9670.6895762999993</v>
      </c>
      <c r="F123" s="44" t="str">
        <f t="shared" si="12"/>
        <v>N/A</v>
      </c>
      <c r="G123" s="47">
        <v>9744.6522722000009</v>
      </c>
      <c r="H123" s="44" t="str">
        <f t="shared" si="13"/>
        <v>N/A</v>
      </c>
      <c r="I123" s="12">
        <v>-1.66</v>
      </c>
      <c r="J123" s="12">
        <v>0.76480000000000004</v>
      </c>
      <c r="K123" s="45" t="s">
        <v>739</v>
      </c>
      <c r="L123" s="9" t="str">
        <f t="shared" si="14"/>
        <v>Yes</v>
      </c>
    </row>
    <row r="124" spans="1:12" ht="25.5" x14ac:dyDescent="0.2">
      <c r="A124" s="46" t="s">
        <v>629</v>
      </c>
      <c r="B124" s="35" t="s">
        <v>213</v>
      </c>
      <c r="C124" s="47">
        <v>206433470</v>
      </c>
      <c r="D124" s="44" t="str">
        <f t="shared" si="11"/>
        <v>N/A</v>
      </c>
      <c r="E124" s="47">
        <v>145742006</v>
      </c>
      <c r="F124" s="44" t="str">
        <f t="shared" si="12"/>
        <v>N/A</v>
      </c>
      <c r="G124" s="47">
        <v>111647168</v>
      </c>
      <c r="H124" s="44" t="str">
        <f t="shared" si="13"/>
        <v>N/A</v>
      </c>
      <c r="I124" s="12">
        <v>-29.4</v>
      </c>
      <c r="J124" s="12">
        <v>-23.4</v>
      </c>
      <c r="K124" s="45" t="s">
        <v>739</v>
      </c>
      <c r="L124" s="9" t="str">
        <f t="shared" si="14"/>
        <v>Yes</v>
      </c>
    </row>
    <row r="125" spans="1:12" ht="25.5" x14ac:dyDescent="0.2">
      <c r="A125" s="46" t="s">
        <v>630</v>
      </c>
      <c r="B125" s="35" t="s">
        <v>213</v>
      </c>
      <c r="C125" s="36">
        <v>131493</v>
      </c>
      <c r="D125" s="44" t="str">
        <f t="shared" si="11"/>
        <v>N/A</v>
      </c>
      <c r="E125" s="36">
        <v>88971</v>
      </c>
      <c r="F125" s="44" t="str">
        <f t="shared" si="12"/>
        <v>N/A</v>
      </c>
      <c r="G125" s="36">
        <v>72614</v>
      </c>
      <c r="H125" s="44" t="str">
        <f t="shared" si="13"/>
        <v>N/A</v>
      </c>
      <c r="I125" s="12">
        <v>-32.299999999999997</v>
      </c>
      <c r="J125" s="12">
        <v>-18.399999999999999</v>
      </c>
      <c r="K125" s="45" t="s">
        <v>739</v>
      </c>
      <c r="L125" s="9" t="str">
        <f t="shared" si="14"/>
        <v>Yes</v>
      </c>
    </row>
    <row r="126" spans="1:12" ht="25.5" x14ac:dyDescent="0.2">
      <c r="A126" s="46" t="s">
        <v>1455</v>
      </c>
      <c r="B126" s="35" t="s">
        <v>213</v>
      </c>
      <c r="C126" s="47">
        <v>1569.9198435999999</v>
      </c>
      <c r="D126" s="44" t="str">
        <f t="shared" si="11"/>
        <v>N/A</v>
      </c>
      <c r="E126" s="47">
        <v>1638.0843870000001</v>
      </c>
      <c r="F126" s="44" t="str">
        <f t="shared" si="12"/>
        <v>N/A</v>
      </c>
      <c r="G126" s="47">
        <v>1537.5432837000001</v>
      </c>
      <c r="H126" s="44" t="str">
        <f t="shared" si="13"/>
        <v>N/A</v>
      </c>
      <c r="I126" s="12">
        <v>4.3419999999999996</v>
      </c>
      <c r="J126" s="12">
        <v>-6.14</v>
      </c>
      <c r="K126" s="45" t="s">
        <v>739</v>
      </c>
      <c r="L126" s="9" t="str">
        <f t="shared" si="14"/>
        <v>Yes</v>
      </c>
    </row>
    <row r="127" spans="1:12" ht="25.5" x14ac:dyDescent="0.2">
      <c r="A127" s="46" t="s">
        <v>631</v>
      </c>
      <c r="B127" s="35" t="s">
        <v>213</v>
      </c>
      <c r="C127" s="47">
        <v>36299208</v>
      </c>
      <c r="D127" s="44" t="str">
        <f t="shared" si="11"/>
        <v>N/A</v>
      </c>
      <c r="E127" s="47">
        <v>14649648</v>
      </c>
      <c r="F127" s="44" t="str">
        <f t="shared" si="12"/>
        <v>N/A</v>
      </c>
      <c r="G127" s="47">
        <v>5604414</v>
      </c>
      <c r="H127" s="44" t="str">
        <f t="shared" si="13"/>
        <v>N/A</v>
      </c>
      <c r="I127" s="12">
        <v>-59.6</v>
      </c>
      <c r="J127" s="12">
        <v>-61.7</v>
      </c>
      <c r="K127" s="45" t="s">
        <v>739</v>
      </c>
      <c r="L127" s="9" t="str">
        <f t="shared" si="14"/>
        <v>No</v>
      </c>
    </row>
    <row r="128" spans="1:12" x14ac:dyDescent="0.2">
      <c r="A128" s="46" t="s">
        <v>632</v>
      </c>
      <c r="B128" s="35" t="s">
        <v>213</v>
      </c>
      <c r="C128" s="36">
        <v>41554</v>
      </c>
      <c r="D128" s="44" t="str">
        <f t="shared" si="11"/>
        <v>N/A</v>
      </c>
      <c r="E128" s="36">
        <v>24179</v>
      </c>
      <c r="F128" s="44" t="str">
        <f t="shared" si="12"/>
        <v>N/A</v>
      </c>
      <c r="G128" s="36">
        <v>12955</v>
      </c>
      <c r="H128" s="44" t="str">
        <f t="shared" si="13"/>
        <v>N/A</v>
      </c>
      <c r="I128" s="12">
        <v>-41.8</v>
      </c>
      <c r="J128" s="12">
        <v>-46.4</v>
      </c>
      <c r="K128" s="45" t="s">
        <v>739</v>
      </c>
      <c r="L128" s="9" t="str">
        <f t="shared" si="14"/>
        <v>No</v>
      </c>
    </row>
    <row r="129" spans="1:12" ht="25.5" x14ac:dyDescent="0.2">
      <c r="A129" s="46" t="s">
        <v>1456</v>
      </c>
      <c r="B129" s="35" t="s">
        <v>213</v>
      </c>
      <c r="C129" s="47">
        <v>873.54305240999997</v>
      </c>
      <c r="D129" s="44" t="str">
        <f t="shared" si="11"/>
        <v>N/A</v>
      </c>
      <c r="E129" s="47">
        <v>605.88312171999996</v>
      </c>
      <c r="F129" s="44" t="str">
        <f t="shared" si="12"/>
        <v>N/A</v>
      </c>
      <c r="G129" s="47">
        <v>432.60625241000002</v>
      </c>
      <c r="H129" s="44" t="str">
        <f t="shared" si="13"/>
        <v>N/A</v>
      </c>
      <c r="I129" s="12">
        <v>-30.6</v>
      </c>
      <c r="J129" s="12">
        <v>-28.6</v>
      </c>
      <c r="K129" s="45" t="s">
        <v>739</v>
      </c>
      <c r="L129" s="9" t="str">
        <f t="shared" si="14"/>
        <v>Yes</v>
      </c>
    </row>
    <row r="130" spans="1:12" ht="25.5" x14ac:dyDescent="0.2">
      <c r="A130" s="46" t="s">
        <v>633</v>
      </c>
      <c r="B130" s="35" t="s">
        <v>213</v>
      </c>
      <c r="C130" s="47">
        <v>2749067</v>
      </c>
      <c r="D130" s="44" t="str">
        <f t="shared" si="11"/>
        <v>N/A</v>
      </c>
      <c r="E130" s="47">
        <v>2286734</v>
      </c>
      <c r="F130" s="44" t="str">
        <f t="shared" si="12"/>
        <v>N/A</v>
      </c>
      <c r="G130" s="47">
        <v>1798567</v>
      </c>
      <c r="H130" s="44" t="str">
        <f t="shared" si="13"/>
        <v>N/A</v>
      </c>
      <c r="I130" s="12">
        <v>-16.8</v>
      </c>
      <c r="J130" s="12">
        <v>-21.3</v>
      </c>
      <c r="K130" s="45" t="s">
        <v>739</v>
      </c>
      <c r="L130" s="9" t="str">
        <f t="shared" si="14"/>
        <v>Yes</v>
      </c>
    </row>
    <row r="131" spans="1:12" x14ac:dyDescent="0.2">
      <c r="A131" s="46" t="s">
        <v>634</v>
      </c>
      <c r="B131" s="35" t="s">
        <v>213</v>
      </c>
      <c r="C131" s="36">
        <v>18627</v>
      </c>
      <c r="D131" s="44" t="str">
        <f t="shared" si="11"/>
        <v>N/A</v>
      </c>
      <c r="E131" s="36">
        <v>17561</v>
      </c>
      <c r="F131" s="44" t="str">
        <f t="shared" si="12"/>
        <v>N/A</v>
      </c>
      <c r="G131" s="36">
        <v>15295</v>
      </c>
      <c r="H131" s="44" t="str">
        <f t="shared" si="13"/>
        <v>N/A</v>
      </c>
      <c r="I131" s="12">
        <v>-5.72</v>
      </c>
      <c r="J131" s="12">
        <v>-12.9</v>
      </c>
      <c r="K131" s="45" t="s">
        <v>739</v>
      </c>
      <c r="L131" s="9" t="str">
        <f t="shared" si="14"/>
        <v>Yes</v>
      </c>
    </row>
    <row r="132" spans="1:12" ht="25.5" x14ac:dyDescent="0.2">
      <c r="A132" s="46" t="s">
        <v>1457</v>
      </c>
      <c r="B132" s="35" t="s">
        <v>213</v>
      </c>
      <c r="C132" s="47">
        <v>147.58506469</v>
      </c>
      <c r="D132" s="44" t="str">
        <f t="shared" si="11"/>
        <v>N/A</v>
      </c>
      <c r="E132" s="47">
        <v>130.21661637</v>
      </c>
      <c r="F132" s="44" t="str">
        <f t="shared" si="12"/>
        <v>N/A</v>
      </c>
      <c r="G132" s="47">
        <v>117.59182739000001</v>
      </c>
      <c r="H132" s="44" t="str">
        <f t="shared" si="13"/>
        <v>N/A</v>
      </c>
      <c r="I132" s="12">
        <v>-11.8</v>
      </c>
      <c r="J132" s="12">
        <v>-9.6999999999999993</v>
      </c>
      <c r="K132" s="45" t="s">
        <v>739</v>
      </c>
      <c r="L132" s="9" t="str">
        <f t="shared" si="14"/>
        <v>Yes</v>
      </c>
    </row>
    <row r="133" spans="1:12" ht="25.5" x14ac:dyDescent="0.2">
      <c r="A133" s="46" t="s">
        <v>635</v>
      </c>
      <c r="B133" s="35" t="s">
        <v>213</v>
      </c>
      <c r="C133" s="47">
        <v>162024729</v>
      </c>
      <c r="D133" s="44" t="str">
        <f t="shared" si="11"/>
        <v>N/A</v>
      </c>
      <c r="E133" s="47">
        <v>157310763</v>
      </c>
      <c r="F133" s="44" t="str">
        <f t="shared" si="12"/>
        <v>N/A</v>
      </c>
      <c r="G133" s="47">
        <v>151581715</v>
      </c>
      <c r="H133" s="44" t="str">
        <f t="shared" si="13"/>
        <v>N/A</v>
      </c>
      <c r="I133" s="12">
        <v>-2.91</v>
      </c>
      <c r="J133" s="12">
        <v>-3.64</v>
      </c>
      <c r="K133" s="45" t="s">
        <v>739</v>
      </c>
      <c r="L133" s="9" t="str">
        <f t="shared" si="14"/>
        <v>Yes</v>
      </c>
    </row>
    <row r="134" spans="1:12" x14ac:dyDescent="0.2">
      <c r="A134" s="46" t="s">
        <v>636</v>
      </c>
      <c r="B134" s="35" t="s">
        <v>213</v>
      </c>
      <c r="C134" s="36">
        <v>14271</v>
      </c>
      <c r="D134" s="44" t="str">
        <f t="shared" si="11"/>
        <v>N/A</v>
      </c>
      <c r="E134" s="36">
        <v>13909</v>
      </c>
      <c r="F134" s="44" t="str">
        <f t="shared" si="12"/>
        <v>N/A</v>
      </c>
      <c r="G134" s="36">
        <v>12293</v>
      </c>
      <c r="H134" s="44" t="str">
        <f t="shared" si="13"/>
        <v>N/A</v>
      </c>
      <c r="I134" s="12">
        <v>-2.54</v>
      </c>
      <c r="J134" s="12">
        <v>-11.6</v>
      </c>
      <c r="K134" s="45" t="s">
        <v>739</v>
      </c>
      <c r="L134" s="9" t="str">
        <f t="shared" si="14"/>
        <v>Yes</v>
      </c>
    </row>
    <row r="135" spans="1:12" x14ac:dyDescent="0.2">
      <c r="A135" s="46" t="s">
        <v>1458</v>
      </c>
      <c r="B135" s="35" t="s">
        <v>213</v>
      </c>
      <c r="C135" s="47">
        <v>11353.425058000001</v>
      </c>
      <c r="D135" s="44" t="str">
        <f t="shared" si="11"/>
        <v>N/A</v>
      </c>
      <c r="E135" s="47">
        <v>11309.998059</v>
      </c>
      <c r="F135" s="44" t="str">
        <f t="shared" si="12"/>
        <v>N/A</v>
      </c>
      <c r="G135" s="47">
        <v>12330.734157999999</v>
      </c>
      <c r="H135" s="44" t="str">
        <f t="shared" si="13"/>
        <v>N/A</v>
      </c>
      <c r="I135" s="12">
        <v>-0.38300000000000001</v>
      </c>
      <c r="J135" s="12">
        <v>9.0250000000000004</v>
      </c>
      <c r="K135" s="45" t="s">
        <v>739</v>
      </c>
      <c r="L135" s="9" t="str">
        <f t="shared" si="14"/>
        <v>Yes</v>
      </c>
    </row>
    <row r="136" spans="1:12" ht="25.5" x14ac:dyDescent="0.2">
      <c r="A136" s="46" t="s">
        <v>637</v>
      </c>
      <c r="B136" s="35" t="s">
        <v>213</v>
      </c>
      <c r="C136" s="47">
        <v>553207</v>
      </c>
      <c r="D136" s="44" t="str">
        <f t="shared" si="11"/>
        <v>N/A</v>
      </c>
      <c r="E136" s="47">
        <v>380698</v>
      </c>
      <c r="F136" s="44" t="str">
        <f t="shared" si="12"/>
        <v>N/A</v>
      </c>
      <c r="G136" s="47">
        <v>234490</v>
      </c>
      <c r="H136" s="44" t="str">
        <f t="shared" si="13"/>
        <v>N/A</v>
      </c>
      <c r="I136" s="12">
        <v>-31.2</v>
      </c>
      <c r="J136" s="12">
        <v>-38.4</v>
      </c>
      <c r="K136" s="45" t="s">
        <v>739</v>
      </c>
      <c r="L136" s="9" t="str">
        <f>IF(J136="Div by 0", "N/A", IF(OR(J136="N/A",K136="N/A"),"N/A", IF(J136&gt;VALUE(MID(K136,1,2)), "No", IF(J136&lt;-1*VALUE(MID(K136,1,2)), "No", "Yes"))))</f>
        <v>No</v>
      </c>
    </row>
    <row r="137" spans="1:12" x14ac:dyDescent="0.2">
      <c r="A137" s="46" t="s">
        <v>638</v>
      </c>
      <c r="B137" s="35" t="s">
        <v>213</v>
      </c>
      <c r="C137" s="36">
        <v>3923</v>
      </c>
      <c r="D137" s="44" t="str">
        <f t="shared" si="11"/>
        <v>N/A</v>
      </c>
      <c r="E137" s="36">
        <v>3166</v>
      </c>
      <c r="F137" s="44" t="str">
        <f t="shared" si="12"/>
        <v>N/A</v>
      </c>
      <c r="G137" s="36">
        <v>2249</v>
      </c>
      <c r="H137" s="44" t="str">
        <f t="shared" si="13"/>
        <v>N/A</v>
      </c>
      <c r="I137" s="12">
        <v>-19.3</v>
      </c>
      <c r="J137" s="12">
        <v>-29</v>
      </c>
      <c r="K137" s="45" t="s">
        <v>739</v>
      </c>
      <c r="L137" s="9" t="str">
        <f t="shared" ref="L137:L141" si="15">IF(J137="Div by 0", "N/A", IF(OR(J137="N/A",K137="N/A"),"N/A", IF(J137&gt;VALUE(MID(K137,1,2)), "No", IF(J137&lt;-1*VALUE(MID(K137,1,2)), "No", "Yes"))))</f>
        <v>Yes</v>
      </c>
    </row>
    <row r="138" spans="1:12" ht="25.5" x14ac:dyDescent="0.2">
      <c r="A138" s="46" t="s">
        <v>1459</v>
      </c>
      <c r="B138" s="35" t="s">
        <v>213</v>
      </c>
      <c r="C138" s="47">
        <v>141.01631405000001</v>
      </c>
      <c r="D138" s="44" t="str">
        <f t="shared" si="11"/>
        <v>N/A</v>
      </c>
      <c r="E138" s="47">
        <v>120.24573594</v>
      </c>
      <c r="F138" s="44" t="str">
        <f t="shared" si="12"/>
        <v>N/A</v>
      </c>
      <c r="G138" s="47">
        <v>104.26411739</v>
      </c>
      <c r="H138" s="44" t="str">
        <f t="shared" si="13"/>
        <v>N/A</v>
      </c>
      <c r="I138" s="12">
        <v>-14.7</v>
      </c>
      <c r="J138" s="12">
        <v>-13.3</v>
      </c>
      <c r="K138" s="45" t="s">
        <v>739</v>
      </c>
      <c r="L138" s="9" t="str">
        <f t="shared" si="15"/>
        <v>Yes</v>
      </c>
    </row>
    <row r="139" spans="1:12" ht="25.5" x14ac:dyDescent="0.2">
      <c r="A139" s="46" t="s">
        <v>639</v>
      </c>
      <c r="B139" s="35" t="s">
        <v>213</v>
      </c>
      <c r="C139" s="47">
        <v>51991506</v>
      </c>
      <c r="D139" s="44" t="str">
        <f t="shared" si="11"/>
        <v>N/A</v>
      </c>
      <c r="E139" s="47">
        <v>45034556</v>
      </c>
      <c r="F139" s="44" t="str">
        <f t="shared" si="12"/>
        <v>N/A</v>
      </c>
      <c r="G139" s="47">
        <v>36745338</v>
      </c>
      <c r="H139" s="44" t="str">
        <f t="shared" si="13"/>
        <v>N/A</v>
      </c>
      <c r="I139" s="12">
        <v>-13.4</v>
      </c>
      <c r="J139" s="12">
        <v>-18.399999999999999</v>
      </c>
      <c r="K139" s="45" t="s">
        <v>739</v>
      </c>
      <c r="L139" s="9" t="str">
        <f t="shared" si="15"/>
        <v>Yes</v>
      </c>
    </row>
    <row r="140" spans="1:12" x14ac:dyDescent="0.2">
      <c r="A140" s="46" t="s">
        <v>640</v>
      </c>
      <c r="B140" s="35" t="s">
        <v>213</v>
      </c>
      <c r="C140" s="36">
        <v>1864</v>
      </c>
      <c r="D140" s="44" t="str">
        <f t="shared" si="11"/>
        <v>N/A</v>
      </c>
      <c r="E140" s="36">
        <v>1363</v>
      </c>
      <c r="F140" s="44" t="str">
        <f t="shared" si="12"/>
        <v>N/A</v>
      </c>
      <c r="G140" s="36">
        <v>1227</v>
      </c>
      <c r="H140" s="44" t="str">
        <f t="shared" si="13"/>
        <v>N/A</v>
      </c>
      <c r="I140" s="12">
        <v>-26.9</v>
      </c>
      <c r="J140" s="12">
        <v>-9.98</v>
      </c>
      <c r="K140" s="45" t="s">
        <v>739</v>
      </c>
      <c r="L140" s="9" t="str">
        <f t="shared" si="15"/>
        <v>Yes</v>
      </c>
    </row>
    <row r="141" spans="1:12" ht="25.5" x14ac:dyDescent="0.2">
      <c r="A141" s="46" t="s">
        <v>1460</v>
      </c>
      <c r="B141" s="35" t="s">
        <v>213</v>
      </c>
      <c r="C141" s="47">
        <v>27892.438840999999</v>
      </c>
      <c r="D141" s="44" t="str">
        <f t="shared" si="11"/>
        <v>N/A</v>
      </c>
      <c r="E141" s="47">
        <v>33040.760088000003</v>
      </c>
      <c r="F141" s="44" t="str">
        <f t="shared" si="12"/>
        <v>N/A</v>
      </c>
      <c r="G141" s="47">
        <v>29947.300733</v>
      </c>
      <c r="H141" s="44" t="str">
        <f t="shared" si="13"/>
        <v>N/A</v>
      </c>
      <c r="I141" s="12">
        <v>18.46</v>
      </c>
      <c r="J141" s="12">
        <v>-9.36</v>
      </c>
      <c r="K141" s="45" t="s">
        <v>739</v>
      </c>
      <c r="L141" s="9" t="str">
        <f t="shared" si="15"/>
        <v>Yes</v>
      </c>
    </row>
    <row r="142" spans="1:12" ht="25.5" x14ac:dyDescent="0.2">
      <c r="A142" s="46" t="s">
        <v>641</v>
      </c>
      <c r="B142" s="35" t="s">
        <v>213</v>
      </c>
      <c r="C142" s="47">
        <v>237087341</v>
      </c>
      <c r="D142" s="44" t="str">
        <f t="shared" si="11"/>
        <v>N/A</v>
      </c>
      <c r="E142" s="47">
        <v>200643423</v>
      </c>
      <c r="F142" s="44" t="str">
        <f t="shared" si="12"/>
        <v>N/A</v>
      </c>
      <c r="G142" s="47">
        <v>153243413</v>
      </c>
      <c r="H142" s="44" t="str">
        <f t="shared" si="13"/>
        <v>N/A</v>
      </c>
      <c r="I142" s="12">
        <v>-15.4</v>
      </c>
      <c r="J142" s="12">
        <v>-23.6</v>
      </c>
      <c r="K142" s="45" t="s">
        <v>739</v>
      </c>
      <c r="L142" s="9" t="str">
        <f t="shared" ref="L142:L153" si="16">IF(J142="Div by 0", "N/A", IF(K142="N/A","N/A", IF(J142&gt;VALUE(MID(K142,1,2)), "No", IF(J142&lt;-1*VALUE(MID(K142,1,2)), "No", "Yes"))))</f>
        <v>Yes</v>
      </c>
    </row>
    <row r="143" spans="1:12" ht="25.5" x14ac:dyDescent="0.2">
      <c r="A143" s="46" t="s">
        <v>642</v>
      </c>
      <c r="B143" s="35" t="s">
        <v>213</v>
      </c>
      <c r="C143" s="36">
        <v>572141</v>
      </c>
      <c r="D143" s="44" t="str">
        <f t="shared" si="11"/>
        <v>N/A</v>
      </c>
      <c r="E143" s="36">
        <v>465017</v>
      </c>
      <c r="F143" s="44" t="str">
        <f t="shared" si="12"/>
        <v>N/A</v>
      </c>
      <c r="G143" s="36">
        <v>392417</v>
      </c>
      <c r="H143" s="44" t="str">
        <f t="shared" si="13"/>
        <v>N/A</v>
      </c>
      <c r="I143" s="12">
        <v>-18.7</v>
      </c>
      <c r="J143" s="12">
        <v>-15.6</v>
      </c>
      <c r="K143" s="45" t="s">
        <v>739</v>
      </c>
      <c r="L143" s="9" t="str">
        <f t="shared" si="16"/>
        <v>Yes</v>
      </c>
    </row>
    <row r="144" spans="1:12" ht="25.5" x14ac:dyDescent="0.2">
      <c r="A144" s="46" t="s">
        <v>1461</v>
      </c>
      <c r="B144" s="35" t="s">
        <v>213</v>
      </c>
      <c r="C144" s="47">
        <v>414.38621074000002</v>
      </c>
      <c r="D144" s="44" t="str">
        <f t="shared" si="11"/>
        <v>N/A</v>
      </c>
      <c r="E144" s="47">
        <v>431.47545788999997</v>
      </c>
      <c r="F144" s="44" t="str">
        <f t="shared" si="12"/>
        <v>N/A</v>
      </c>
      <c r="G144" s="47">
        <v>390.51165723999998</v>
      </c>
      <c r="H144" s="44" t="str">
        <f t="shared" si="13"/>
        <v>N/A</v>
      </c>
      <c r="I144" s="12">
        <v>4.1239999999999997</v>
      </c>
      <c r="J144" s="12">
        <v>-9.49</v>
      </c>
      <c r="K144" s="45" t="s">
        <v>739</v>
      </c>
      <c r="L144" s="9" t="str">
        <f t="shared" si="16"/>
        <v>Yes</v>
      </c>
    </row>
    <row r="145" spans="1:12" ht="25.5" x14ac:dyDescent="0.2">
      <c r="A145" s="46" t="s">
        <v>643</v>
      </c>
      <c r="B145" s="35" t="s">
        <v>213</v>
      </c>
      <c r="C145" s="47">
        <v>664442592</v>
      </c>
      <c r="D145" s="44" t="str">
        <f t="shared" ref="D145:D153" si="17">IF($B145="N/A","N/A",IF(C145&gt;10,"No",IF(C145&lt;-10,"No","Yes")))</f>
        <v>N/A</v>
      </c>
      <c r="E145" s="47">
        <v>495211733</v>
      </c>
      <c r="F145" s="44" t="str">
        <f t="shared" ref="F145:F153" si="18">IF($B145="N/A","N/A",IF(E145&gt;10,"No",IF(E145&lt;-10,"No","Yes")))</f>
        <v>N/A</v>
      </c>
      <c r="G145" s="47">
        <v>427825216</v>
      </c>
      <c r="H145" s="44" t="str">
        <f t="shared" ref="H145:H153" si="19">IF($B145="N/A","N/A",IF(G145&gt;10,"No",IF(G145&lt;-10,"No","Yes")))</f>
        <v>N/A</v>
      </c>
      <c r="I145" s="12">
        <v>-25.5</v>
      </c>
      <c r="J145" s="12">
        <v>-13.6</v>
      </c>
      <c r="K145" s="45" t="s">
        <v>739</v>
      </c>
      <c r="L145" s="9" t="str">
        <f t="shared" si="16"/>
        <v>Yes</v>
      </c>
    </row>
    <row r="146" spans="1:12" x14ac:dyDescent="0.2">
      <c r="A146" s="46" t="s">
        <v>644</v>
      </c>
      <c r="B146" s="35" t="s">
        <v>213</v>
      </c>
      <c r="C146" s="36">
        <v>37817</v>
      </c>
      <c r="D146" s="44" t="str">
        <f t="shared" si="17"/>
        <v>N/A</v>
      </c>
      <c r="E146" s="36">
        <v>30814</v>
      </c>
      <c r="F146" s="44" t="str">
        <f t="shared" si="18"/>
        <v>N/A</v>
      </c>
      <c r="G146" s="36">
        <v>28650</v>
      </c>
      <c r="H146" s="44" t="str">
        <f t="shared" si="19"/>
        <v>N/A</v>
      </c>
      <c r="I146" s="12">
        <v>-18.5</v>
      </c>
      <c r="J146" s="12">
        <v>-7.02</v>
      </c>
      <c r="K146" s="45" t="s">
        <v>739</v>
      </c>
      <c r="L146" s="9" t="str">
        <f t="shared" si="16"/>
        <v>Yes</v>
      </c>
    </row>
    <row r="147" spans="1:12" ht="25.5" x14ac:dyDescent="0.2">
      <c r="A147" s="46" t="s">
        <v>1462</v>
      </c>
      <c r="B147" s="35" t="s">
        <v>213</v>
      </c>
      <c r="C147" s="47">
        <v>17569.944522000002</v>
      </c>
      <c r="D147" s="44" t="str">
        <f t="shared" si="17"/>
        <v>N/A</v>
      </c>
      <c r="E147" s="47">
        <v>16070.998020000001</v>
      </c>
      <c r="F147" s="44" t="str">
        <f t="shared" si="18"/>
        <v>N/A</v>
      </c>
      <c r="G147" s="47">
        <v>14932.817311999999</v>
      </c>
      <c r="H147" s="44" t="str">
        <f t="shared" si="19"/>
        <v>N/A</v>
      </c>
      <c r="I147" s="12">
        <v>-8.5299999999999994</v>
      </c>
      <c r="J147" s="12">
        <v>-7.08</v>
      </c>
      <c r="K147" s="45" t="s">
        <v>739</v>
      </c>
      <c r="L147" s="9" t="str">
        <f t="shared" si="16"/>
        <v>Yes</v>
      </c>
    </row>
    <row r="148" spans="1:12" ht="25.5" x14ac:dyDescent="0.2">
      <c r="A148" s="46" t="s">
        <v>645</v>
      </c>
      <c r="B148" s="35" t="s">
        <v>213</v>
      </c>
      <c r="C148" s="47">
        <v>923288714</v>
      </c>
      <c r="D148" s="44" t="str">
        <f t="shared" si="17"/>
        <v>N/A</v>
      </c>
      <c r="E148" s="47">
        <v>667912766</v>
      </c>
      <c r="F148" s="44" t="str">
        <f t="shared" si="18"/>
        <v>N/A</v>
      </c>
      <c r="G148" s="47">
        <v>600640499</v>
      </c>
      <c r="H148" s="44" t="str">
        <f t="shared" si="19"/>
        <v>N/A</v>
      </c>
      <c r="I148" s="12">
        <v>-27.7</v>
      </c>
      <c r="J148" s="12">
        <v>-10.1</v>
      </c>
      <c r="K148" s="45" t="s">
        <v>739</v>
      </c>
      <c r="L148" s="9" t="str">
        <f t="shared" si="16"/>
        <v>Yes</v>
      </c>
    </row>
    <row r="149" spans="1:12" x14ac:dyDescent="0.2">
      <c r="A149" s="46" t="s">
        <v>646</v>
      </c>
      <c r="B149" s="35" t="s">
        <v>213</v>
      </c>
      <c r="C149" s="36">
        <v>258259</v>
      </c>
      <c r="D149" s="44" t="str">
        <f t="shared" si="17"/>
        <v>N/A</v>
      </c>
      <c r="E149" s="36">
        <v>190802</v>
      </c>
      <c r="F149" s="44" t="str">
        <f t="shared" si="18"/>
        <v>N/A</v>
      </c>
      <c r="G149" s="36">
        <v>157796</v>
      </c>
      <c r="H149" s="44" t="str">
        <f t="shared" si="19"/>
        <v>N/A</v>
      </c>
      <c r="I149" s="12">
        <v>-26.1</v>
      </c>
      <c r="J149" s="12">
        <v>-17.3</v>
      </c>
      <c r="K149" s="45" t="s">
        <v>739</v>
      </c>
      <c r="L149" s="9" t="str">
        <f t="shared" si="16"/>
        <v>Yes</v>
      </c>
    </row>
    <row r="150" spans="1:12" ht="25.5" x14ac:dyDescent="0.2">
      <c r="A150" s="46" t="s">
        <v>1463</v>
      </c>
      <c r="B150" s="35" t="s">
        <v>213</v>
      </c>
      <c r="C150" s="47">
        <v>3575.0495200999999</v>
      </c>
      <c r="D150" s="44" t="str">
        <f t="shared" si="17"/>
        <v>N/A</v>
      </c>
      <c r="E150" s="47">
        <v>3500.5543232999999</v>
      </c>
      <c r="F150" s="44" t="str">
        <f t="shared" si="18"/>
        <v>N/A</v>
      </c>
      <c r="G150" s="47">
        <v>3806.4367855</v>
      </c>
      <c r="H150" s="44" t="str">
        <f t="shared" si="19"/>
        <v>N/A</v>
      </c>
      <c r="I150" s="12">
        <v>-2.08</v>
      </c>
      <c r="J150" s="12">
        <v>8.7379999999999995</v>
      </c>
      <c r="K150" s="45" t="s">
        <v>739</v>
      </c>
      <c r="L150" s="9" t="str">
        <f t="shared" si="16"/>
        <v>Yes</v>
      </c>
    </row>
    <row r="151" spans="1:12" ht="25.5" x14ac:dyDescent="0.2">
      <c r="A151" s="46" t="s">
        <v>647</v>
      </c>
      <c r="B151" s="35" t="s">
        <v>213</v>
      </c>
      <c r="C151" s="47">
        <v>525021277</v>
      </c>
      <c r="D151" s="44" t="str">
        <f t="shared" si="17"/>
        <v>N/A</v>
      </c>
      <c r="E151" s="47">
        <v>359768365</v>
      </c>
      <c r="F151" s="44" t="str">
        <f t="shared" si="18"/>
        <v>N/A</v>
      </c>
      <c r="G151" s="47">
        <v>174442750</v>
      </c>
      <c r="H151" s="44" t="str">
        <f t="shared" si="19"/>
        <v>N/A</v>
      </c>
      <c r="I151" s="12">
        <v>-31.5</v>
      </c>
      <c r="J151" s="12">
        <v>-51.5</v>
      </c>
      <c r="K151" s="45" t="s">
        <v>739</v>
      </c>
      <c r="L151" s="9" t="str">
        <f t="shared" si="16"/>
        <v>No</v>
      </c>
    </row>
    <row r="152" spans="1:12" x14ac:dyDescent="0.2">
      <c r="A152" s="46" t="s">
        <v>648</v>
      </c>
      <c r="B152" s="35" t="s">
        <v>213</v>
      </c>
      <c r="C152" s="36">
        <v>59587</v>
      </c>
      <c r="D152" s="44" t="str">
        <f t="shared" si="17"/>
        <v>N/A</v>
      </c>
      <c r="E152" s="36">
        <v>38392</v>
      </c>
      <c r="F152" s="44" t="str">
        <f t="shared" si="18"/>
        <v>N/A</v>
      </c>
      <c r="G152" s="36">
        <v>19700</v>
      </c>
      <c r="H152" s="44" t="str">
        <f t="shared" si="19"/>
        <v>N/A</v>
      </c>
      <c r="I152" s="12">
        <v>-35.6</v>
      </c>
      <c r="J152" s="12">
        <v>-48.7</v>
      </c>
      <c r="K152" s="45" t="s">
        <v>739</v>
      </c>
      <c r="L152" s="9" t="str">
        <f t="shared" si="16"/>
        <v>No</v>
      </c>
    </row>
    <row r="153" spans="1:12" ht="25.5" x14ac:dyDescent="0.2">
      <c r="A153" s="46" t="s">
        <v>1464</v>
      </c>
      <c r="B153" s="35" t="s">
        <v>213</v>
      </c>
      <c r="C153" s="47">
        <v>8811.0036920999992</v>
      </c>
      <c r="D153" s="44" t="str">
        <f t="shared" si="17"/>
        <v>N/A</v>
      </c>
      <c r="E153" s="47">
        <v>9370.9201135999992</v>
      </c>
      <c r="F153" s="44" t="str">
        <f t="shared" si="18"/>
        <v>N/A</v>
      </c>
      <c r="G153" s="47">
        <v>8854.9619289000002</v>
      </c>
      <c r="H153" s="44" t="str">
        <f t="shared" si="19"/>
        <v>N/A</v>
      </c>
      <c r="I153" s="12">
        <v>6.3550000000000004</v>
      </c>
      <c r="J153" s="12">
        <v>-5.51</v>
      </c>
      <c r="K153" s="45" t="s">
        <v>739</v>
      </c>
      <c r="L153" s="9" t="str">
        <f t="shared" si="16"/>
        <v>Yes</v>
      </c>
    </row>
    <row r="154" spans="1:12" x14ac:dyDescent="0.2">
      <c r="A154" s="46" t="s">
        <v>1530</v>
      </c>
      <c r="B154" s="35" t="s">
        <v>213</v>
      </c>
      <c r="C154" s="47">
        <v>1048.1217833000001</v>
      </c>
      <c r="D154" s="44" t="str">
        <f t="shared" ref="D154:D173" si="20">IF($B154="N/A","N/A",IF(C154&gt;10,"No",IF(C154&lt;-10,"No","Yes")))</f>
        <v>N/A</v>
      </c>
      <c r="E154" s="47">
        <v>886.16049525999995</v>
      </c>
      <c r="F154" s="44" t="str">
        <f t="shared" ref="F154:F173" si="21">IF($B154="N/A","N/A",IF(E154&gt;10,"No",IF(E154&lt;-10,"No","Yes")))</f>
        <v>N/A</v>
      </c>
      <c r="G154" s="47">
        <v>715.89911626000003</v>
      </c>
      <c r="H154" s="44" t="str">
        <f t="shared" ref="H154:H173" si="22">IF($B154="N/A","N/A",IF(G154&gt;10,"No",IF(G154&lt;-10,"No","Yes")))</f>
        <v>N/A</v>
      </c>
      <c r="I154" s="12">
        <v>-15.5</v>
      </c>
      <c r="J154" s="12">
        <v>-19.2</v>
      </c>
      <c r="K154" s="45" t="s">
        <v>739</v>
      </c>
      <c r="L154" s="9" t="str">
        <f t="shared" ref="L154:L173" si="23">IF(J154="Div by 0", "N/A", IF(K154="N/A","N/A", IF(J154&gt;VALUE(MID(K154,1,2)), "No", IF(J154&lt;-1*VALUE(MID(K154,1,2)), "No", "Yes"))))</f>
        <v>Yes</v>
      </c>
    </row>
    <row r="155" spans="1:12" x14ac:dyDescent="0.2">
      <c r="A155" s="51" t="s">
        <v>1531</v>
      </c>
      <c r="B155" s="35" t="s">
        <v>213</v>
      </c>
      <c r="C155" s="47">
        <v>598.25601841000002</v>
      </c>
      <c r="D155" s="44" t="str">
        <f t="shared" si="20"/>
        <v>N/A</v>
      </c>
      <c r="E155" s="47">
        <v>517.75810335999995</v>
      </c>
      <c r="F155" s="44" t="str">
        <f t="shared" si="21"/>
        <v>N/A</v>
      </c>
      <c r="G155" s="47">
        <v>427.78880041000002</v>
      </c>
      <c r="H155" s="44" t="str">
        <f t="shared" si="22"/>
        <v>N/A</v>
      </c>
      <c r="I155" s="12">
        <v>-13.5</v>
      </c>
      <c r="J155" s="12">
        <v>-17.399999999999999</v>
      </c>
      <c r="K155" s="45" t="s">
        <v>739</v>
      </c>
      <c r="L155" s="9" t="str">
        <f t="shared" si="23"/>
        <v>Yes</v>
      </c>
    </row>
    <row r="156" spans="1:12" ht="25.5" x14ac:dyDescent="0.2">
      <c r="A156" s="51" t="s">
        <v>1532</v>
      </c>
      <c r="B156" s="35" t="s">
        <v>213</v>
      </c>
      <c r="C156" s="47">
        <v>2220.1712045999998</v>
      </c>
      <c r="D156" s="44" t="str">
        <f t="shared" si="20"/>
        <v>N/A</v>
      </c>
      <c r="E156" s="47">
        <v>2046.6697486999999</v>
      </c>
      <c r="F156" s="44" t="str">
        <f t="shared" si="21"/>
        <v>N/A</v>
      </c>
      <c r="G156" s="47">
        <v>1614.2927706</v>
      </c>
      <c r="H156" s="44" t="str">
        <f t="shared" si="22"/>
        <v>N/A</v>
      </c>
      <c r="I156" s="12">
        <v>-7.81</v>
      </c>
      <c r="J156" s="12">
        <v>-21.1</v>
      </c>
      <c r="K156" s="45" t="s">
        <v>739</v>
      </c>
      <c r="L156" s="9" t="str">
        <f t="shared" si="23"/>
        <v>Yes</v>
      </c>
    </row>
    <row r="157" spans="1:12" x14ac:dyDescent="0.2">
      <c r="A157" s="51" t="s">
        <v>1533</v>
      </c>
      <c r="B157" s="35" t="s">
        <v>213</v>
      </c>
      <c r="C157" s="47">
        <v>262.92353931000002</v>
      </c>
      <c r="D157" s="44" t="str">
        <f t="shared" si="20"/>
        <v>N/A</v>
      </c>
      <c r="E157" s="47">
        <v>215.2548788</v>
      </c>
      <c r="F157" s="44" t="str">
        <f t="shared" si="21"/>
        <v>N/A</v>
      </c>
      <c r="G157" s="47">
        <v>213.25613666000001</v>
      </c>
      <c r="H157" s="44" t="str">
        <f t="shared" si="22"/>
        <v>N/A</v>
      </c>
      <c r="I157" s="12">
        <v>-18.100000000000001</v>
      </c>
      <c r="J157" s="12">
        <v>-0.92900000000000005</v>
      </c>
      <c r="K157" s="45" t="s">
        <v>739</v>
      </c>
      <c r="L157" s="9" t="str">
        <f t="shared" si="23"/>
        <v>Yes</v>
      </c>
    </row>
    <row r="158" spans="1:12" x14ac:dyDescent="0.2">
      <c r="A158" s="51" t="s">
        <v>1534</v>
      </c>
      <c r="B158" s="35" t="s">
        <v>213</v>
      </c>
      <c r="C158" s="47">
        <v>1283.7357858</v>
      </c>
      <c r="D158" s="44" t="str">
        <f t="shared" si="20"/>
        <v>N/A</v>
      </c>
      <c r="E158" s="47">
        <v>1119.0687857999999</v>
      </c>
      <c r="F158" s="44" t="str">
        <f t="shared" si="21"/>
        <v>N/A</v>
      </c>
      <c r="G158" s="47">
        <v>1107.0389416999999</v>
      </c>
      <c r="H158" s="44" t="str">
        <f t="shared" si="22"/>
        <v>N/A</v>
      </c>
      <c r="I158" s="12">
        <v>-12.8</v>
      </c>
      <c r="J158" s="12">
        <v>-1.07</v>
      </c>
      <c r="K158" s="45" t="s">
        <v>739</v>
      </c>
      <c r="L158" s="9" t="str">
        <f t="shared" si="23"/>
        <v>Yes</v>
      </c>
    </row>
    <row r="159" spans="1:12" x14ac:dyDescent="0.2">
      <c r="A159" s="46" t="s">
        <v>1535</v>
      </c>
      <c r="B159" s="35" t="s">
        <v>213</v>
      </c>
      <c r="C159" s="47">
        <v>1550.0191110000001</v>
      </c>
      <c r="D159" s="44" t="str">
        <f t="shared" si="20"/>
        <v>N/A</v>
      </c>
      <c r="E159" s="47">
        <v>1643.2299963</v>
      </c>
      <c r="F159" s="44" t="str">
        <f t="shared" si="21"/>
        <v>N/A</v>
      </c>
      <c r="G159" s="47">
        <v>1655.5122243999999</v>
      </c>
      <c r="H159" s="44" t="str">
        <f t="shared" si="22"/>
        <v>N/A</v>
      </c>
      <c r="I159" s="12">
        <v>6.0140000000000002</v>
      </c>
      <c r="J159" s="12">
        <v>0.74739999999999995</v>
      </c>
      <c r="K159" s="45" t="s">
        <v>739</v>
      </c>
      <c r="L159" s="9" t="str">
        <f t="shared" si="23"/>
        <v>Yes</v>
      </c>
    </row>
    <row r="160" spans="1:12" x14ac:dyDescent="0.2">
      <c r="A160" s="51" t="s">
        <v>1536</v>
      </c>
      <c r="B160" s="35" t="s">
        <v>213</v>
      </c>
      <c r="C160" s="47">
        <v>4258.8981076</v>
      </c>
      <c r="D160" s="44" t="str">
        <f t="shared" si="20"/>
        <v>N/A</v>
      </c>
      <c r="E160" s="47">
        <v>4347.2648676999997</v>
      </c>
      <c r="F160" s="44" t="str">
        <f t="shared" si="21"/>
        <v>N/A</v>
      </c>
      <c r="G160" s="47">
        <v>4482.7134302000004</v>
      </c>
      <c r="H160" s="44" t="str">
        <f t="shared" si="22"/>
        <v>N/A</v>
      </c>
      <c r="I160" s="12">
        <v>2.0750000000000002</v>
      </c>
      <c r="J160" s="12">
        <v>3.1160000000000001</v>
      </c>
      <c r="K160" s="45" t="s">
        <v>739</v>
      </c>
      <c r="L160" s="9" t="str">
        <f t="shared" si="23"/>
        <v>Yes</v>
      </c>
    </row>
    <row r="161" spans="1:12" ht="25.5" x14ac:dyDescent="0.2">
      <c r="A161" s="51" t="s">
        <v>1537</v>
      </c>
      <c r="B161" s="35" t="s">
        <v>213</v>
      </c>
      <c r="C161" s="47">
        <v>2100.4566553</v>
      </c>
      <c r="D161" s="44" t="str">
        <f t="shared" si="20"/>
        <v>N/A</v>
      </c>
      <c r="E161" s="47">
        <v>2621.4636405000001</v>
      </c>
      <c r="F161" s="44" t="str">
        <f t="shared" si="21"/>
        <v>N/A</v>
      </c>
      <c r="G161" s="47">
        <v>3200.9166097000002</v>
      </c>
      <c r="H161" s="44" t="str">
        <f t="shared" si="22"/>
        <v>N/A</v>
      </c>
      <c r="I161" s="12">
        <v>24.8</v>
      </c>
      <c r="J161" s="12">
        <v>22.1</v>
      </c>
      <c r="K161" s="45" t="s">
        <v>739</v>
      </c>
      <c r="L161" s="9" t="str">
        <f t="shared" si="23"/>
        <v>Yes</v>
      </c>
    </row>
    <row r="162" spans="1:12" x14ac:dyDescent="0.2">
      <c r="A162" s="51" t="s">
        <v>1538</v>
      </c>
      <c r="B162" s="35" t="s">
        <v>213</v>
      </c>
      <c r="C162" s="47">
        <v>11.340424521999999</v>
      </c>
      <c r="D162" s="44" t="str">
        <f t="shared" si="20"/>
        <v>N/A</v>
      </c>
      <c r="E162" s="47">
        <v>9.4353324419</v>
      </c>
      <c r="F162" s="44" t="str">
        <f t="shared" si="21"/>
        <v>N/A</v>
      </c>
      <c r="G162" s="47">
        <v>9.8141206525999998</v>
      </c>
      <c r="H162" s="44" t="str">
        <f t="shared" si="22"/>
        <v>N/A</v>
      </c>
      <c r="I162" s="12">
        <v>-16.8</v>
      </c>
      <c r="J162" s="12">
        <v>4.0149999999999997</v>
      </c>
      <c r="K162" s="45" t="s">
        <v>739</v>
      </c>
      <c r="L162" s="9" t="str">
        <f t="shared" si="23"/>
        <v>Yes</v>
      </c>
    </row>
    <row r="163" spans="1:12" x14ac:dyDescent="0.2">
      <c r="A163" s="51" t="s">
        <v>1539</v>
      </c>
      <c r="B163" s="35" t="s">
        <v>213</v>
      </c>
      <c r="C163" s="47">
        <v>16.304016404999999</v>
      </c>
      <c r="D163" s="44" t="str">
        <f t="shared" si="20"/>
        <v>N/A</v>
      </c>
      <c r="E163" s="47">
        <v>18.343323303999998</v>
      </c>
      <c r="F163" s="44" t="str">
        <f t="shared" si="21"/>
        <v>N/A</v>
      </c>
      <c r="G163" s="47">
        <v>22.622139982</v>
      </c>
      <c r="H163" s="44" t="str">
        <f t="shared" si="22"/>
        <v>N/A</v>
      </c>
      <c r="I163" s="12">
        <v>12.51</v>
      </c>
      <c r="J163" s="12">
        <v>23.33</v>
      </c>
      <c r="K163" s="45" t="s">
        <v>739</v>
      </c>
      <c r="L163" s="9" t="str">
        <f t="shared" si="23"/>
        <v>Yes</v>
      </c>
    </row>
    <row r="164" spans="1:12" x14ac:dyDescent="0.2">
      <c r="A164" s="46" t="s">
        <v>1540</v>
      </c>
      <c r="B164" s="35" t="s">
        <v>213</v>
      </c>
      <c r="C164" s="47">
        <v>805.81347125000002</v>
      </c>
      <c r="D164" s="44" t="str">
        <f t="shared" si="20"/>
        <v>N/A</v>
      </c>
      <c r="E164" s="47">
        <v>574.54925050999998</v>
      </c>
      <c r="F164" s="44" t="str">
        <f t="shared" si="21"/>
        <v>N/A</v>
      </c>
      <c r="G164" s="47">
        <v>348.81673348999999</v>
      </c>
      <c r="H164" s="44" t="str">
        <f t="shared" si="22"/>
        <v>N/A</v>
      </c>
      <c r="I164" s="12">
        <v>-28.7</v>
      </c>
      <c r="J164" s="12">
        <v>-39.299999999999997</v>
      </c>
      <c r="K164" s="45" t="s">
        <v>739</v>
      </c>
      <c r="L164" s="9" t="str">
        <f t="shared" si="23"/>
        <v>No</v>
      </c>
    </row>
    <row r="165" spans="1:12" x14ac:dyDescent="0.2">
      <c r="A165" s="51" t="s">
        <v>1541</v>
      </c>
      <c r="B165" s="35" t="s">
        <v>213</v>
      </c>
      <c r="C165" s="47">
        <v>334.40396842000001</v>
      </c>
      <c r="D165" s="44" t="str">
        <f t="shared" si="20"/>
        <v>N/A</v>
      </c>
      <c r="E165" s="47">
        <v>224.43743280999999</v>
      </c>
      <c r="F165" s="44" t="str">
        <f t="shared" si="21"/>
        <v>N/A</v>
      </c>
      <c r="G165" s="47">
        <v>124.59564437</v>
      </c>
      <c r="H165" s="44" t="str">
        <f t="shared" si="22"/>
        <v>N/A</v>
      </c>
      <c r="I165" s="12">
        <v>-32.9</v>
      </c>
      <c r="J165" s="12">
        <v>-44.5</v>
      </c>
      <c r="K165" s="45" t="s">
        <v>739</v>
      </c>
      <c r="L165" s="9" t="str">
        <f t="shared" si="23"/>
        <v>No</v>
      </c>
    </row>
    <row r="166" spans="1:12" x14ac:dyDescent="0.2">
      <c r="A166" s="51" t="s">
        <v>1542</v>
      </c>
      <c r="B166" s="35" t="s">
        <v>213</v>
      </c>
      <c r="C166" s="47">
        <v>2158.4258070000001</v>
      </c>
      <c r="D166" s="44" t="str">
        <f t="shared" si="20"/>
        <v>N/A</v>
      </c>
      <c r="E166" s="47">
        <v>1727.0136972</v>
      </c>
      <c r="F166" s="44" t="str">
        <f t="shared" si="21"/>
        <v>N/A</v>
      </c>
      <c r="G166" s="47">
        <v>1112.3023372</v>
      </c>
      <c r="H166" s="44" t="str">
        <f t="shared" si="22"/>
        <v>N/A</v>
      </c>
      <c r="I166" s="12">
        <v>-20</v>
      </c>
      <c r="J166" s="12">
        <v>-35.6</v>
      </c>
      <c r="K166" s="45" t="s">
        <v>739</v>
      </c>
      <c r="L166" s="9" t="str">
        <f t="shared" si="23"/>
        <v>No</v>
      </c>
    </row>
    <row r="167" spans="1:12" x14ac:dyDescent="0.2">
      <c r="A167" s="51" t="s">
        <v>1543</v>
      </c>
      <c r="B167" s="35" t="s">
        <v>213</v>
      </c>
      <c r="C167" s="47">
        <v>149.15774901</v>
      </c>
      <c r="D167" s="44" t="str">
        <f t="shared" si="20"/>
        <v>N/A</v>
      </c>
      <c r="E167" s="47">
        <v>134.4933954</v>
      </c>
      <c r="F167" s="44" t="str">
        <f t="shared" si="21"/>
        <v>N/A</v>
      </c>
      <c r="G167" s="47">
        <v>128.72430487</v>
      </c>
      <c r="H167" s="44" t="str">
        <f t="shared" si="22"/>
        <v>N/A</v>
      </c>
      <c r="I167" s="12">
        <v>-9.83</v>
      </c>
      <c r="J167" s="12">
        <v>-4.29</v>
      </c>
      <c r="K167" s="45" t="s">
        <v>739</v>
      </c>
      <c r="L167" s="9" t="str">
        <f t="shared" si="23"/>
        <v>Yes</v>
      </c>
    </row>
    <row r="168" spans="1:12" x14ac:dyDescent="0.2">
      <c r="A168" s="51" t="s">
        <v>1544</v>
      </c>
      <c r="B168" s="35" t="s">
        <v>213</v>
      </c>
      <c r="C168" s="47">
        <v>338.86809692000003</v>
      </c>
      <c r="D168" s="44" t="str">
        <f t="shared" si="20"/>
        <v>N/A</v>
      </c>
      <c r="E168" s="47">
        <v>269.26445451000001</v>
      </c>
      <c r="F168" s="44" t="str">
        <f t="shared" si="21"/>
        <v>N/A</v>
      </c>
      <c r="G168" s="47">
        <v>236.09008793999999</v>
      </c>
      <c r="H168" s="44" t="str">
        <f t="shared" si="22"/>
        <v>N/A</v>
      </c>
      <c r="I168" s="12">
        <v>-20.5</v>
      </c>
      <c r="J168" s="12">
        <v>-12.3</v>
      </c>
      <c r="K168" s="45" t="s">
        <v>739</v>
      </c>
      <c r="L168" s="9" t="str">
        <f t="shared" si="23"/>
        <v>Yes</v>
      </c>
    </row>
    <row r="169" spans="1:12" x14ac:dyDescent="0.2">
      <c r="A169" s="46" t="s">
        <v>1545</v>
      </c>
      <c r="B169" s="35" t="s">
        <v>213</v>
      </c>
      <c r="C169" s="47">
        <v>3419.4887571999998</v>
      </c>
      <c r="D169" s="44" t="str">
        <f t="shared" si="20"/>
        <v>N/A</v>
      </c>
      <c r="E169" s="47">
        <v>2871.1313485000001</v>
      </c>
      <c r="F169" s="44" t="str">
        <f t="shared" si="21"/>
        <v>N/A</v>
      </c>
      <c r="G169" s="47">
        <v>2442.2458286999999</v>
      </c>
      <c r="H169" s="44" t="str">
        <f t="shared" si="22"/>
        <v>N/A</v>
      </c>
      <c r="I169" s="12">
        <v>-16</v>
      </c>
      <c r="J169" s="12">
        <v>-14.9</v>
      </c>
      <c r="K169" s="45" t="s">
        <v>739</v>
      </c>
      <c r="L169" s="9" t="str">
        <f t="shared" si="23"/>
        <v>Yes</v>
      </c>
    </row>
    <row r="170" spans="1:12" x14ac:dyDescent="0.2">
      <c r="A170" s="51" t="s">
        <v>1546</v>
      </c>
      <c r="B170" s="35" t="s">
        <v>213</v>
      </c>
      <c r="C170" s="47">
        <v>3739.6168182000001</v>
      </c>
      <c r="D170" s="44" t="str">
        <f t="shared" si="20"/>
        <v>N/A</v>
      </c>
      <c r="E170" s="47">
        <v>3385.9522643999999</v>
      </c>
      <c r="F170" s="44" t="str">
        <f t="shared" si="21"/>
        <v>N/A</v>
      </c>
      <c r="G170" s="47">
        <v>3124.0424670000002</v>
      </c>
      <c r="H170" s="44" t="str">
        <f t="shared" si="22"/>
        <v>N/A</v>
      </c>
      <c r="I170" s="12">
        <v>-9.4600000000000009</v>
      </c>
      <c r="J170" s="12">
        <v>-7.74</v>
      </c>
      <c r="K170" s="45" t="s">
        <v>739</v>
      </c>
      <c r="L170" s="9" t="str">
        <f t="shared" si="23"/>
        <v>Yes</v>
      </c>
    </row>
    <row r="171" spans="1:12" x14ac:dyDescent="0.2">
      <c r="A171" s="51" t="s">
        <v>1547</v>
      </c>
      <c r="B171" s="35" t="s">
        <v>213</v>
      </c>
      <c r="C171" s="47">
        <v>7488.7656066</v>
      </c>
      <c r="D171" s="44" t="str">
        <f t="shared" si="20"/>
        <v>N/A</v>
      </c>
      <c r="E171" s="47">
        <v>6958.4975431000003</v>
      </c>
      <c r="F171" s="44" t="str">
        <f t="shared" si="21"/>
        <v>N/A</v>
      </c>
      <c r="G171" s="47">
        <v>6630.0257958000002</v>
      </c>
      <c r="H171" s="44" t="str">
        <f t="shared" si="22"/>
        <v>N/A</v>
      </c>
      <c r="I171" s="12">
        <v>-7.08</v>
      </c>
      <c r="J171" s="12">
        <v>-4.72</v>
      </c>
      <c r="K171" s="45" t="s">
        <v>739</v>
      </c>
      <c r="L171" s="9" t="str">
        <f t="shared" si="23"/>
        <v>Yes</v>
      </c>
    </row>
    <row r="172" spans="1:12" x14ac:dyDescent="0.2">
      <c r="A172" s="51" t="s">
        <v>1548</v>
      </c>
      <c r="B172" s="35" t="s">
        <v>213</v>
      </c>
      <c r="C172" s="47">
        <v>742.84372203999999</v>
      </c>
      <c r="D172" s="44" t="str">
        <f t="shared" si="20"/>
        <v>N/A</v>
      </c>
      <c r="E172" s="47">
        <v>640.36338866000006</v>
      </c>
      <c r="F172" s="44" t="str">
        <f t="shared" si="21"/>
        <v>N/A</v>
      </c>
      <c r="G172" s="47">
        <v>652.00496944999998</v>
      </c>
      <c r="H172" s="44" t="str">
        <f t="shared" si="22"/>
        <v>N/A</v>
      </c>
      <c r="I172" s="12">
        <v>-13.8</v>
      </c>
      <c r="J172" s="12">
        <v>1.8180000000000001</v>
      </c>
      <c r="K172" s="45" t="s">
        <v>739</v>
      </c>
      <c r="L172" s="9" t="str">
        <f t="shared" si="23"/>
        <v>Yes</v>
      </c>
    </row>
    <row r="173" spans="1:12" x14ac:dyDescent="0.2">
      <c r="A173" s="51" t="s">
        <v>1549</v>
      </c>
      <c r="B173" s="35" t="s">
        <v>213</v>
      </c>
      <c r="C173" s="47">
        <v>1048.2262754000001</v>
      </c>
      <c r="D173" s="44" t="str">
        <f t="shared" si="20"/>
        <v>N/A</v>
      </c>
      <c r="E173" s="47">
        <v>835.44053345999998</v>
      </c>
      <c r="F173" s="44" t="str">
        <f t="shared" si="21"/>
        <v>N/A</v>
      </c>
      <c r="G173" s="47">
        <v>769.13053044000003</v>
      </c>
      <c r="H173" s="44" t="str">
        <f t="shared" si="22"/>
        <v>N/A</v>
      </c>
      <c r="I173" s="12">
        <v>-20.3</v>
      </c>
      <c r="J173" s="12">
        <v>-7.94</v>
      </c>
      <c r="K173" s="45" t="s">
        <v>739</v>
      </c>
      <c r="L173" s="9" t="str">
        <f t="shared" si="23"/>
        <v>Yes</v>
      </c>
    </row>
    <row r="174" spans="1:12" x14ac:dyDescent="0.2">
      <c r="A174" s="46" t="s">
        <v>373</v>
      </c>
      <c r="B174" s="35" t="s">
        <v>213</v>
      </c>
      <c r="C174" s="8">
        <v>8.7484901799999992</v>
      </c>
      <c r="D174" s="44" t="str">
        <f t="shared" ref="D174:D203" si="24">IF($B174="N/A","N/A",IF(C174&gt;10,"No",IF(C174&lt;-10,"No","Yes")))</f>
        <v>N/A</v>
      </c>
      <c r="E174" s="8">
        <v>7.691778287</v>
      </c>
      <c r="F174" s="44" t="str">
        <f t="shared" ref="F174:F203" si="25">IF($B174="N/A","N/A",IF(E174&gt;10,"No",IF(E174&lt;-10,"No","Yes")))</f>
        <v>N/A</v>
      </c>
      <c r="G174" s="8">
        <v>6.8923505945999999</v>
      </c>
      <c r="H174" s="44" t="str">
        <f t="shared" ref="H174:H203" si="26">IF($B174="N/A","N/A",IF(G174&gt;10,"No",IF(G174&lt;-10,"No","Yes")))</f>
        <v>N/A</v>
      </c>
      <c r="I174" s="12">
        <v>-12.1</v>
      </c>
      <c r="J174" s="12">
        <v>-10.4</v>
      </c>
      <c r="K174" s="45" t="s">
        <v>739</v>
      </c>
      <c r="L174" s="9" t="str">
        <f t="shared" ref="L174:L203" si="27">IF(J174="Div by 0", "N/A", IF(K174="N/A","N/A", IF(J174&gt;VALUE(MID(K174,1,2)), "No", IF(J174&lt;-1*VALUE(MID(K174,1,2)), "No", "Yes"))))</f>
        <v>Yes</v>
      </c>
    </row>
    <row r="175" spans="1:12" x14ac:dyDescent="0.2">
      <c r="A175" s="51" t="s">
        <v>483</v>
      </c>
      <c r="B175" s="35" t="s">
        <v>213</v>
      </c>
      <c r="C175" s="8">
        <v>8.4643949840000001</v>
      </c>
      <c r="D175" s="44" t="str">
        <f t="shared" si="24"/>
        <v>N/A</v>
      </c>
      <c r="E175" s="8">
        <v>7.6325343892999999</v>
      </c>
      <c r="F175" s="44" t="str">
        <f t="shared" si="25"/>
        <v>N/A</v>
      </c>
      <c r="G175" s="8">
        <v>6.9077490522999998</v>
      </c>
      <c r="H175" s="44" t="str">
        <f t="shared" si="26"/>
        <v>N/A</v>
      </c>
      <c r="I175" s="12">
        <v>-9.83</v>
      </c>
      <c r="J175" s="12">
        <v>-9.5</v>
      </c>
      <c r="K175" s="45" t="s">
        <v>739</v>
      </c>
      <c r="L175" s="9" t="str">
        <f t="shared" si="27"/>
        <v>Yes</v>
      </c>
    </row>
    <row r="176" spans="1:12" x14ac:dyDescent="0.2">
      <c r="A176" s="51" t="s">
        <v>484</v>
      </c>
      <c r="B176" s="35" t="s">
        <v>213</v>
      </c>
      <c r="C176" s="8">
        <v>13.466768015</v>
      </c>
      <c r="D176" s="44" t="str">
        <f t="shared" si="24"/>
        <v>N/A</v>
      </c>
      <c r="E176" s="8">
        <v>12.341687823999999</v>
      </c>
      <c r="F176" s="44" t="str">
        <f t="shared" si="25"/>
        <v>N/A</v>
      </c>
      <c r="G176" s="8">
        <v>10.560570795</v>
      </c>
      <c r="H176" s="44" t="str">
        <f t="shared" si="26"/>
        <v>N/A</v>
      </c>
      <c r="I176" s="12">
        <v>-8.35</v>
      </c>
      <c r="J176" s="12">
        <v>-14.4</v>
      </c>
      <c r="K176" s="45" t="s">
        <v>739</v>
      </c>
      <c r="L176" s="9" t="str">
        <f t="shared" si="27"/>
        <v>Yes</v>
      </c>
    </row>
    <row r="177" spans="1:12" x14ac:dyDescent="0.2">
      <c r="A177" s="51" t="s">
        <v>485</v>
      </c>
      <c r="B177" s="35" t="s">
        <v>213</v>
      </c>
      <c r="C177" s="8">
        <v>2.2488950179999998</v>
      </c>
      <c r="D177" s="44" t="str">
        <f t="shared" si="24"/>
        <v>N/A</v>
      </c>
      <c r="E177" s="8">
        <v>1.8233277365</v>
      </c>
      <c r="F177" s="44" t="str">
        <f t="shared" si="25"/>
        <v>N/A</v>
      </c>
      <c r="G177" s="8">
        <v>1.7368438171</v>
      </c>
      <c r="H177" s="44" t="str">
        <f t="shared" si="26"/>
        <v>N/A</v>
      </c>
      <c r="I177" s="12">
        <v>-18.899999999999999</v>
      </c>
      <c r="J177" s="12">
        <v>-4.74</v>
      </c>
      <c r="K177" s="45" t="s">
        <v>739</v>
      </c>
      <c r="L177" s="9" t="str">
        <f t="shared" si="27"/>
        <v>Yes</v>
      </c>
    </row>
    <row r="178" spans="1:12" x14ac:dyDescent="0.2">
      <c r="A178" s="51" t="s">
        <v>486</v>
      </c>
      <c r="B178" s="35" t="s">
        <v>213</v>
      </c>
      <c r="C178" s="8">
        <v>16.064081801</v>
      </c>
      <c r="D178" s="44" t="str">
        <f t="shared" si="24"/>
        <v>N/A</v>
      </c>
      <c r="E178" s="8">
        <v>13.859369141</v>
      </c>
      <c r="F178" s="44" t="str">
        <f t="shared" si="25"/>
        <v>N/A</v>
      </c>
      <c r="G178" s="8">
        <v>13.401485535999999</v>
      </c>
      <c r="H178" s="44" t="str">
        <f t="shared" si="26"/>
        <v>N/A</v>
      </c>
      <c r="I178" s="12">
        <v>-13.7</v>
      </c>
      <c r="J178" s="12">
        <v>-3.3</v>
      </c>
      <c r="K178" s="45" t="s">
        <v>739</v>
      </c>
      <c r="L178" s="9" t="str">
        <f t="shared" si="27"/>
        <v>Yes</v>
      </c>
    </row>
    <row r="179" spans="1:12" x14ac:dyDescent="0.2">
      <c r="A179" s="46" t="s">
        <v>1550</v>
      </c>
      <c r="B179" s="35" t="s">
        <v>213</v>
      </c>
      <c r="C179" s="8">
        <v>4.0282013935999998</v>
      </c>
      <c r="D179" s="44" t="str">
        <f t="shared" si="24"/>
        <v>N/A</v>
      </c>
      <c r="E179" s="8">
        <v>4.1497523298000001</v>
      </c>
      <c r="F179" s="44" t="str">
        <f t="shared" si="25"/>
        <v>N/A</v>
      </c>
      <c r="G179" s="8">
        <v>4.0631527601000004</v>
      </c>
      <c r="H179" s="44" t="str">
        <f t="shared" si="26"/>
        <v>N/A</v>
      </c>
      <c r="I179" s="12">
        <v>3.0169999999999999</v>
      </c>
      <c r="J179" s="12">
        <v>-2.09</v>
      </c>
      <c r="K179" s="45" t="s">
        <v>739</v>
      </c>
      <c r="L179" s="9" t="str">
        <f t="shared" si="27"/>
        <v>Yes</v>
      </c>
    </row>
    <row r="180" spans="1:12" x14ac:dyDescent="0.2">
      <c r="A180" s="51" t="s">
        <v>1551</v>
      </c>
      <c r="B180" s="35" t="s">
        <v>213</v>
      </c>
      <c r="C180" s="8">
        <v>12.132225765999999</v>
      </c>
      <c r="D180" s="44" t="str">
        <f t="shared" si="24"/>
        <v>N/A</v>
      </c>
      <c r="E180" s="8">
        <v>12.195288063</v>
      </c>
      <c r="F180" s="44" t="str">
        <f t="shared" si="25"/>
        <v>N/A</v>
      </c>
      <c r="G180" s="8">
        <v>12.233437697999999</v>
      </c>
      <c r="H180" s="44" t="str">
        <f t="shared" si="26"/>
        <v>N/A</v>
      </c>
      <c r="I180" s="12">
        <v>0.51980000000000004</v>
      </c>
      <c r="J180" s="12">
        <v>0.31280000000000002</v>
      </c>
      <c r="K180" s="45" t="s">
        <v>739</v>
      </c>
      <c r="L180" s="9" t="str">
        <f t="shared" si="27"/>
        <v>Yes</v>
      </c>
    </row>
    <row r="181" spans="1:12" x14ac:dyDescent="0.2">
      <c r="A181" s="51" t="s">
        <v>1552</v>
      </c>
      <c r="B181" s="35" t="s">
        <v>213</v>
      </c>
      <c r="C181" s="8">
        <v>4.6814229451999996</v>
      </c>
      <c r="D181" s="44" t="str">
        <f t="shared" si="24"/>
        <v>N/A</v>
      </c>
      <c r="E181" s="8">
        <v>5.5329098985999998</v>
      </c>
      <c r="F181" s="44" t="str">
        <f t="shared" si="25"/>
        <v>N/A</v>
      </c>
      <c r="G181" s="8">
        <v>6.5380096521000004</v>
      </c>
      <c r="H181" s="44" t="str">
        <f t="shared" si="26"/>
        <v>N/A</v>
      </c>
      <c r="I181" s="12">
        <v>18.190000000000001</v>
      </c>
      <c r="J181" s="12">
        <v>18.170000000000002</v>
      </c>
      <c r="K181" s="45" t="s">
        <v>739</v>
      </c>
      <c r="L181" s="9" t="str">
        <f t="shared" si="27"/>
        <v>Yes</v>
      </c>
    </row>
    <row r="182" spans="1:12" x14ac:dyDescent="0.2">
      <c r="A182" s="51" t="s">
        <v>1553</v>
      </c>
      <c r="B182" s="35" t="s">
        <v>213</v>
      </c>
      <c r="C182" s="8">
        <v>1.4526494399999999E-2</v>
      </c>
      <c r="D182" s="44" t="str">
        <f t="shared" si="24"/>
        <v>N/A</v>
      </c>
      <c r="E182" s="8">
        <v>9.1493148000000007E-3</v>
      </c>
      <c r="F182" s="44" t="str">
        <f t="shared" si="25"/>
        <v>N/A</v>
      </c>
      <c r="G182" s="8">
        <v>9.4618662000000003E-3</v>
      </c>
      <c r="H182" s="44" t="str">
        <f t="shared" si="26"/>
        <v>N/A</v>
      </c>
      <c r="I182" s="12">
        <v>-37</v>
      </c>
      <c r="J182" s="12">
        <v>3.4159999999999999</v>
      </c>
      <c r="K182" s="45" t="s">
        <v>739</v>
      </c>
      <c r="L182" s="9" t="str">
        <f t="shared" si="27"/>
        <v>Yes</v>
      </c>
    </row>
    <row r="183" spans="1:12" x14ac:dyDescent="0.2">
      <c r="A183" s="51" t="s">
        <v>1554</v>
      </c>
      <c r="B183" s="35" t="s">
        <v>213</v>
      </c>
      <c r="C183" s="8">
        <v>6.1340718199999998E-2</v>
      </c>
      <c r="D183" s="44" t="str">
        <f t="shared" si="24"/>
        <v>N/A</v>
      </c>
      <c r="E183" s="8">
        <v>6.1732346799999997E-2</v>
      </c>
      <c r="F183" s="44" t="str">
        <f t="shared" si="25"/>
        <v>N/A</v>
      </c>
      <c r="G183" s="8">
        <v>6.2915891099999996E-2</v>
      </c>
      <c r="H183" s="44" t="str">
        <f t="shared" si="26"/>
        <v>N/A</v>
      </c>
      <c r="I183" s="12">
        <v>0.63839999999999997</v>
      </c>
      <c r="J183" s="12">
        <v>1.917</v>
      </c>
      <c r="K183" s="45" t="s">
        <v>739</v>
      </c>
      <c r="L183" s="9" t="str">
        <f t="shared" si="27"/>
        <v>Yes</v>
      </c>
    </row>
    <row r="184" spans="1:12" x14ac:dyDescent="0.2">
      <c r="A184" s="46" t="s">
        <v>97</v>
      </c>
      <c r="B184" s="35" t="s">
        <v>213</v>
      </c>
      <c r="C184" s="8">
        <v>50.947584820000003</v>
      </c>
      <c r="D184" s="44" t="str">
        <f t="shared" si="24"/>
        <v>N/A</v>
      </c>
      <c r="E184" s="8">
        <v>42.975893386000003</v>
      </c>
      <c r="F184" s="44" t="str">
        <f t="shared" si="25"/>
        <v>N/A</v>
      </c>
      <c r="G184" s="8">
        <v>37.007989301000002</v>
      </c>
      <c r="H184" s="44" t="str">
        <f t="shared" si="26"/>
        <v>N/A</v>
      </c>
      <c r="I184" s="12">
        <v>-15.6</v>
      </c>
      <c r="J184" s="12">
        <v>-13.9</v>
      </c>
      <c r="K184" s="45" t="s">
        <v>739</v>
      </c>
      <c r="L184" s="9" t="str">
        <f t="shared" si="27"/>
        <v>Yes</v>
      </c>
    </row>
    <row r="185" spans="1:12" x14ac:dyDescent="0.2">
      <c r="A185" s="51" t="s">
        <v>487</v>
      </c>
      <c r="B185" s="35" t="s">
        <v>213</v>
      </c>
      <c r="C185" s="8">
        <v>55.666017478999997</v>
      </c>
      <c r="D185" s="44" t="str">
        <f t="shared" si="24"/>
        <v>N/A</v>
      </c>
      <c r="E185" s="8">
        <v>50.270071299999998</v>
      </c>
      <c r="F185" s="44" t="str">
        <f t="shared" si="25"/>
        <v>N/A</v>
      </c>
      <c r="G185" s="8">
        <v>45.734746676999997</v>
      </c>
      <c r="H185" s="44" t="str">
        <f t="shared" si="26"/>
        <v>N/A</v>
      </c>
      <c r="I185" s="12">
        <v>-9.69</v>
      </c>
      <c r="J185" s="12">
        <v>-9.02</v>
      </c>
      <c r="K185" s="45" t="s">
        <v>739</v>
      </c>
      <c r="L185" s="9" t="str">
        <f t="shared" si="27"/>
        <v>Yes</v>
      </c>
    </row>
    <row r="186" spans="1:12" x14ac:dyDescent="0.2">
      <c r="A186" s="51" t="s">
        <v>488</v>
      </c>
      <c r="B186" s="35" t="s">
        <v>213</v>
      </c>
      <c r="C186" s="8">
        <v>67.396774355999995</v>
      </c>
      <c r="D186" s="44" t="str">
        <f t="shared" si="24"/>
        <v>N/A</v>
      </c>
      <c r="E186" s="8">
        <v>60.805199520999999</v>
      </c>
      <c r="F186" s="44" t="str">
        <f t="shared" si="25"/>
        <v>N/A</v>
      </c>
      <c r="G186" s="8">
        <v>53.391235805999997</v>
      </c>
      <c r="H186" s="44" t="str">
        <f t="shared" si="26"/>
        <v>N/A</v>
      </c>
      <c r="I186" s="12">
        <v>-9.7799999999999994</v>
      </c>
      <c r="J186" s="12">
        <v>-12.2</v>
      </c>
      <c r="K186" s="45" t="s">
        <v>739</v>
      </c>
      <c r="L186" s="9" t="str">
        <f t="shared" si="27"/>
        <v>Yes</v>
      </c>
    </row>
    <row r="187" spans="1:12" x14ac:dyDescent="0.2">
      <c r="A187" s="51" t="s">
        <v>489</v>
      </c>
      <c r="B187" s="35" t="s">
        <v>213</v>
      </c>
      <c r="C187" s="8">
        <v>36.520769012999999</v>
      </c>
      <c r="D187" s="44" t="str">
        <f t="shared" si="24"/>
        <v>N/A</v>
      </c>
      <c r="E187" s="8">
        <v>29.321342034000001</v>
      </c>
      <c r="F187" s="44" t="str">
        <f t="shared" si="25"/>
        <v>N/A</v>
      </c>
      <c r="G187" s="8">
        <v>26.070595378</v>
      </c>
      <c r="H187" s="44" t="str">
        <f t="shared" si="26"/>
        <v>N/A</v>
      </c>
      <c r="I187" s="12">
        <v>-19.7</v>
      </c>
      <c r="J187" s="12">
        <v>-11.1</v>
      </c>
      <c r="K187" s="45" t="s">
        <v>739</v>
      </c>
      <c r="L187" s="9" t="str">
        <f t="shared" si="27"/>
        <v>Yes</v>
      </c>
    </row>
    <row r="188" spans="1:12" x14ac:dyDescent="0.2">
      <c r="A188" s="51" t="s">
        <v>490</v>
      </c>
      <c r="B188" s="35" t="s">
        <v>213</v>
      </c>
      <c r="C188" s="8">
        <v>45.357482926000003</v>
      </c>
      <c r="D188" s="44" t="str">
        <f t="shared" si="24"/>
        <v>N/A</v>
      </c>
      <c r="E188" s="8">
        <v>35.900789259</v>
      </c>
      <c r="F188" s="44" t="str">
        <f t="shared" si="25"/>
        <v>N/A</v>
      </c>
      <c r="G188" s="8">
        <v>31.359163579000001</v>
      </c>
      <c r="H188" s="44" t="str">
        <f t="shared" si="26"/>
        <v>N/A</v>
      </c>
      <c r="I188" s="12">
        <v>-20.8</v>
      </c>
      <c r="J188" s="12">
        <v>-12.7</v>
      </c>
      <c r="K188" s="45" t="s">
        <v>739</v>
      </c>
      <c r="L188" s="9" t="str">
        <f t="shared" si="27"/>
        <v>Yes</v>
      </c>
    </row>
    <row r="189" spans="1:12" x14ac:dyDescent="0.2">
      <c r="A189" s="46" t="s">
        <v>118</v>
      </c>
      <c r="B189" s="35" t="s">
        <v>213</v>
      </c>
      <c r="C189" s="8">
        <v>74.746297013000003</v>
      </c>
      <c r="D189" s="44" t="str">
        <f t="shared" si="24"/>
        <v>N/A</v>
      </c>
      <c r="E189" s="8">
        <v>67.237394738999996</v>
      </c>
      <c r="F189" s="44" t="str">
        <f t="shared" si="25"/>
        <v>N/A</v>
      </c>
      <c r="G189" s="8">
        <v>61.448049822000002</v>
      </c>
      <c r="H189" s="44" t="str">
        <f t="shared" si="26"/>
        <v>N/A</v>
      </c>
      <c r="I189" s="12">
        <v>-10</v>
      </c>
      <c r="J189" s="12">
        <v>-8.61</v>
      </c>
      <c r="K189" s="45" t="s">
        <v>739</v>
      </c>
      <c r="L189" s="9" t="str">
        <f t="shared" si="27"/>
        <v>Yes</v>
      </c>
    </row>
    <row r="190" spans="1:12" x14ac:dyDescent="0.2">
      <c r="A190" s="51" t="s">
        <v>491</v>
      </c>
      <c r="B190" s="35" t="s">
        <v>213</v>
      </c>
      <c r="C190" s="8">
        <v>77.105950254000007</v>
      </c>
      <c r="D190" s="44" t="str">
        <f t="shared" si="24"/>
        <v>N/A</v>
      </c>
      <c r="E190" s="8">
        <v>71.930584135999993</v>
      </c>
      <c r="F190" s="44" t="str">
        <f t="shared" si="25"/>
        <v>N/A</v>
      </c>
      <c r="G190" s="8">
        <v>68.947191125000003</v>
      </c>
      <c r="H190" s="44" t="str">
        <f t="shared" si="26"/>
        <v>N/A</v>
      </c>
      <c r="I190" s="12">
        <v>-6.71</v>
      </c>
      <c r="J190" s="12">
        <v>-4.1500000000000004</v>
      </c>
      <c r="K190" s="45" t="s">
        <v>739</v>
      </c>
      <c r="L190" s="9" t="str">
        <f t="shared" si="27"/>
        <v>Yes</v>
      </c>
    </row>
    <row r="191" spans="1:12" x14ac:dyDescent="0.2">
      <c r="A191" s="51" t="s">
        <v>492</v>
      </c>
      <c r="B191" s="35" t="s">
        <v>213</v>
      </c>
      <c r="C191" s="8">
        <v>86.991986679999997</v>
      </c>
      <c r="D191" s="44" t="str">
        <f t="shared" si="24"/>
        <v>N/A</v>
      </c>
      <c r="E191" s="8">
        <v>83.133768481000004</v>
      </c>
      <c r="F191" s="44" t="str">
        <f t="shared" si="25"/>
        <v>N/A</v>
      </c>
      <c r="G191" s="8">
        <v>80.200997924999996</v>
      </c>
      <c r="H191" s="44" t="str">
        <f t="shared" si="26"/>
        <v>N/A</v>
      </c>
      <c r="I191" s="12">
        <v>-4.4400000000000004</v>
      </c>
      <c r="J191" s="12">
        <v>-3.53</v>
      </c>
      <c r="K191" s="45" t="s">
        <v>739</v>
      </c>
      <c r="L191" s="9" t="str">
        <f t="shared" si="27"/>
        <v>Yes</v>
      </c>
    </row>
    <row r="192" spans="1:12" x14ac:dyDescent="0.2">
      <c r="A192" s="51" t="s">
        <v>493</v>
      </c>
      <c r="B192" s="35" t="s">
        <v>213</v>
      </c>
      <c r="C192" s="8">
        <v>68.548590154999999</v>
      </c>
      <c r="D192" s="44" t="str">
        <f t="shared" si="24"/>
        <v>N/A</v>
      </c>
      <c r="E192" s="8">
        <v>60.780607474</v>
      </c>
      <c r="F192" s="44" t="str">
        <f t="shared" si="25"/>
        <v>N/A</v>
      </c>
      <c r="G192" s="8">
        <v>55.289725300000001</v>
      </c>
      <c r="H192" s="44" t="str">
        <f t="shared" si="26"/>
        <v>N/A</v>
      </c>
      <c r="I192" s="12">
        <v>-11.3</v>
      </c>
      <c r="J192" s="12">
        <v>-9.0299999999999994</v>
      </c>
      <c r="K192" s="45" t="s">
        <v>739</v>
      </c>
      <c r="L192" s="9" t="str">
        <f t="shared" si="27"/>
        <v>Yes</v>
      </c>
    </row>
    <row r="193" spans="1:12" x14ac:dyDescent="0.2">
      <c r="A193" s="51" t="s">
        <v>494</v>
      </c>
      <c r="B193" s="35" t="s">
        <v>213</v>
      </c>
      <c r="C193" s="8">
        <v>60.419837434000002</v>
      </c>
      <c r="D193" s="44" t="str">
        <f t="shared" si="24"/>
        <v>N/A</v>
      </c>
      <c r="E193" s="8">
        <v>50.479911837000003</v>
      </c>
      <c r="F193" s="44" t="str">
        <f t="shared" si="25"/>
        <v>N/A</v>
      </c>
      <c r="G193" s="8">
        <v>44.968031113000002</v>
      </c>
      <c r="H193" s="44" t="str">
        <f t="shared" si="26"/>
        <v>N/A</v>
      </c>
      <c r="I193" s="12">
        <v>-16.5</v>
      </c>
      <c r="J193" s="12">
        <v>-10.9</v>
      </c>
      <c r="K193" s="45" t="s">
        <v>739</v>
      </c>
      <c r="L193" s="9" t="str">
        <f t="shared" si="27"/>
        <v>Yes</v>
      </c>
    </row>
    <row r="194" spans="1:12" x14ac:dyDescent="0.2">
      <c r="A194" s="46" t="s">
        <v>1555</v>
      </c>
      <c r="B194" s="35" t="s">
        <v>213</v>
      </c>
      <c r="C194" s="36">
        <v>7.3371372714999996</v>
      </c>
      <c r="D194" s="44" t="str">
        <f t="shared" si="24"/>
        <v>N/A</v>
      </c>
      <c r="E194" s="36">
        <v>6.7790093901999997</v>
      </c>
      <c r="F194" s="44" t="str">
        <f t="shared" si="25"/>
        <v>N/A</v>
      </c>
      <c r="G194" s="36">
        <v>5.9967255517</v>
      </c>
      <c r="H194" s="44" t="str">
        <f t="shared" si="26"/>
        <v>N/A</v>
      </c>
      <c r="I194" s="12">
        <v>-7.61</v>
      </c>
      <c r="J194" s="12">
        <v>-11.5</v>
      </c>
      <c r="K194" s="45" t="s">
        <v>739</v>
      </c>
      <c r="L194" s="9" t="str">
        <f t="shared" si="27"/>
        <v>Yes</v>
      </c>
    </row>
    <row r="195" spans="1:12" x14ac:dyDescent="0.2">
      <c r="A195" s="51" t="s">
        <v>1556</v>
      </c>
      <c r="B195" s="35" t="s">
        <v>213</v>
      </c>
      <c r="C195" s="36">
        <v>4.2641262968999998</v>
      </c>
      <c r="D195" s="44" t="str">
        <f t="shared" si="24"/>
        <v>N/A</v>
      </c>
      <c r="E195" s="36">
        <v>3.9208396184000001</v>
      </c>
      <c r="F195" s="44" t="str">
        <f t="shared" si="25"/>
        <v>N/A</v>
      </c>
      <c r="G195" s="36">
        <v>3.4951357773999998</v>
      </c>
      <c r="H195" s="44" t="str">
        <f t="shared" si="26"/>
        <v>N/A</v>
      </c>
      <c r="I195" s="12">
        <v>-8.0500000000000007</v>
      </c>
      <c r="J195" s="12">
        <v>-10.9</v>
      </c>
      <c r="K195" s="45" t="s">
        <v>739</v>
      </c>
      <c r="L195" s="9" t="str">
        <f t="shared" si="27"/>
        <v>Yes</v>
      </c>
    </row>
    <row r="196" spans="1:12" x14ac:dyDescent="0.2">
      <c r="A196" s="51" t="s">
        <v>1557</v>
      </c>
      <c r="B196" s="35" t="s">
        <v>213</v>
      </c>
      <c r="C196" s="36">
        <v>9.8637372546000002</v>
      </c>
      <c r="D196" s="44" t="str">
        <f t="shared" si="24"/>
        <v>N/A</v>
      </c>
      <c r="E196" s="36">
        <v>9.3025316755999992</v>
      </c>
      <c r="F196" s="44" t="str">
        <f t="shared" si="25"/>
        <v>N/A</v>
      </c>
      <c r="G196" s="36">
        <v>7.9133381449</v>
      </c>
      <c r="H196" s="44" t="str">
        <f t="shared" si="26"/>
        <v>N/A</v>
      </c>
      <c r="I196" s="12">
        <v>-5.69</v>
      </c>
      <c r="J196" s="12">
        <v>-14.9</v>
      </c>
      <c r="K196" s="45" t="s">
        <v>739</v>
      </c>
      <c r="L196" s="9" t="str">
        <f t="shared" si="27"/>
        <v>Yes</v>
      </c>
    </row>
    <row r="197" spans="1:12" x14ac:dyDescent="0.2">
      <c r="A197" s="51" t="s">
        <v>1558</v>
      </c>
      <c r="B197" s="35" t="s">
        <v>213</v>
      </c>
      <c r="C197" s="36">
        <v>6.5637326673</v>
      </c>
      <c r="D197" s="44" t="str">
        <f t="shared" si="24"/>
        <v>N/A</v>
      </c>
      <c r="E197" s="36">
        <v>6.6574579541999999</v>
      </c>
      <c r="F197" s="44" t="str">
        <f t="shared" si="25"/>
        <v>N/A</v>
      </c>
      <c r="G197" s="36">
        <v>6.8563159686999997</v>
      </c>
      <c r="H197" s="44" t="str">
        <f t="shared" si="26"/>
        <v>N/A</v>
      </c>
      <c r="I197" s="12">
        <v>1.4279999999999999</v>
      </c>
      <c r="J197" s="12">
        <v>2.9870000000000001</v>
      </c>
      <c r="K197" s="45" t="s">
        <v>739</v>
      </c>
      <c r="L197" s="9" t="str">
        <f t="shared" si="27"/>
        <v>Yes</v>
      </c>
    </row>
    <row r="198" spans="1:12" x14ac:dyDescent="0.2">
      <c r="A198" s="51" t="s">
        <v>1559</v>
      </c>
      <c r="B198" s="35" t="s">
        <v>213</v>
      </c>
      <c r="C198" s="36">
        <v>5.5992970123000001</v>
      </c>
      <c r="D198" s="44" t="str">
        <f t="shared" si="24"/>
        <v>N/A</v>
      </c>
      <c r="E198" s="36">
        <v>5.5256116271</v>
      </c>
      <c r="F198" s="44" t="str">
        <f t="shared" si="25"/>
        <v>N/A</v>
      </c>
      <c r="G198" s="36">
        <v>5.6533251599999996</v>
      </c>
      <c r="H198" s="44" t="str">
        <f t="shared" si="26"/>
        <v>N/A</v>
      </c>
      <c r="I198" s="12">
        <v>-1.32</v>
      </c>
      <c r="J198" s="12">
        <v>2.3109999999999999</v>
      </c>
      <c r="K198" s="45" t="s">
        <v>739</v>
      </c>
      <c r="L198" s="9" t="str">
        <f t="shared" si="27"/>
        <v>Yes</v>
      </c>
    </row>
    <row r="199" spans="1:12" x14ac:dyDescent="0.2">
      <c r="A199" s="46" t="s">
        <v>1560</v>
      </c>
      <c r="B199" s="35" t="s">
        <v>213</v>
      </c>
      <c r="C199" s="36">
        <v>191.66556116000001</v>
      </c>
      <c r="D199" s="44" t="str">
        <f t="shared" si="24"/>
        <v>N/A</v>
      </c>
      <c r="E199" s="36">
        <v>181.96533077000001</v>
      </c>
      <c r="F199" s="44" t="str">
        <f t="shared" si="25"/>
        <v>N/A</v>
      </c>
      <c r="G199" s="36">
        <v>185.93914358999999</v>
      </c>
      <c r="H199" s="44" t="str">
        <f t="shared" si="26"/>
        <v>N/A</v>
      </c>
      <c r="I199" s="12">
        <v>-5.0599999999999996</v>
      </c>
      <c r="J199" s="12">
        <v>2.1840000000000002</v>
      </c>
      <c r="K199" s="45" t="s">
        <v>739</v>
      </c>
      <c r="L199" s="9" t="str">
        <f t="shared" si="27"/>
        <v>Yes</v>
      </c>
    </row>
    <row r="200" spans="1:12" x14ac:dyDescent="0.2">
      <c r="A200" s="51" t="s">
        <v>1561</v>
      </c>
      <c r="B200" s="35" t="s">
        <v>213</v>
      </c>
      <c r="C200" s="36">
        <v>197.14267859</v>
      </c>
      <c r="D200" s="44" t="str">
        <f t="shared" si="24"/>
        <v>N/A</v>
      </c>
      <c r="E200" s="36">
        <v>186.77766697000001</v>
      </c>
      <c r="F200" s="44" t="str">
        <f t="shared" si="25"/>
        <v>N/A</v>
      </c>
      <c r="G200" s="36">
        <v>185.86002628</v>
      </c>
      <c r="H200" s="44" t="str">
        <f t="shared" si="26"/>
        <v>N/A</v>
      </c>
      <c r="I200" s="12">
        <v>-5.26</v>
      </c>
      <c r="J200" s="12">
        <v>-0.49099999999999999</v>
      </c>
      <c r="K200" s="45" t="s">
        <v>739</v>
      </c>
      <c r="L200" s="9" t="str">
        <f t="shared" si="27"/>
        <v>Yes</v>
      </c>
    </row>
    <row r="201" spans="1:12" x14ac:dyDescent="0.2">
      <c r="A201" s="51" t="s">
        <v>1562</v>
      </c>
      <c r="B201" s="35" t="s">
        <v>213</v>
      </c>
      <c r="C201" s="36">
        <v>182.01616202</v>
      </c>
      <c r="D201" s="44" t="str">
        <f t="shared" si="24"/>
        <v>N/A</v>
      </c>
      <c r="E201" s="36">
        <v>173.10219905</v>
      </c>
      <c r="F201" s="44" t="str">
        <f t="shared" si="25"/>
        <v>N/A</v>
      </c>
      <c r="G201" s="36">
        <v>186.89635759000001</v>
      </c>
      <c r="H201" s="44" t="str">
        <f t="shared" si="26"/>
        <v>N/A</v>
      </c>
      <c r="I201" s="12">
        <v>-4.9000000000000004</v>
      </c>
      <c r="J201" s="12">
        <v>7.9690000000000003</v>
      </c>
      <c r="K201" s="45" t="s">
        <v>739</v>
      </c>
      <c r="L201" s="9" t="str">
        <f t="shared" si="27"/>
        <v>Yes</v>
      </c>
    </row>
    <row r="202" spans="1:12" x14ac:dyDescent="0.2">
      <c r="A202" s="51" t="s">
        <v>1563</v>
      </c>
      <c r="B202" s="35" t="s">
        <v>213</v>
      </c>
      <c r="C202" s="36">
        <v>146.84666666999999</v>
      </c>
      <c r="D202" s="44" t="str">
        <f t="shared" si="24"/>
        <v>N/A</v>
      </c>
      <c r="E202" s="36">
        <v>172.82417581999999</v>
      </c>
      <c r="F202" s="44" t="str">
        <f t="shared" si="25"/>
        <v>N/A</v>
      </c>
      <c r="G202" s="36">
        <v>196.22916667000001</v>
      </c>
      <c r="H202" s="44" t="str">
        <f t="shared" si="26"/>
        <v>N/A</v>
      </c>
      <c r="I202" s="12">
        <v>17.690000000000001</v>
      </c>
      <c r="J202" s="12">
        <v>13.54</v>
      </c>
      <c r="K202" s="45" t="s">
        <v>739</v>
      </c>
      <c r="L202" s="9" t="str">
        <f t="shared" si="27"/>
        <v>Yes</v>
      </c>
    </row>
    <row r="203" spans="1:12" x14ac:dyDescent="0.2">
      <c r="A203" s="51" t="s">
        <v>1564</v>
      </c>
      <c r="B203" s="35" t="s">
        <v>213</v>
      </c>
      <c r="C203" s="36">
        <v>78.334728033000005</v>
      </c>
      <c r="D203" s="44" t="str">
        <f t="shared" si="24"/>
        <v>N/A</v>
      </c>
      <c r="E203" s="36">
        <v>85.074074073999995</v>
      </c>
      <c r="F203" s="44" t="str">
        <f t="shared" si="25"/>
        <v>N/A</v>
      </c>
      <c r="G203" s="36">
        <v>93.608280254999997</v>
      </c>
      <c r="H203" s="44" t="str">
        <f t="shared" si="26"/>
        <v>N/A</v>
      </c>
      <c r="I203" s="12">
        <v>8.6029999999999998</v>
      </c>
      <c r="J203" s="12">
        <v>10.029999999999999</v>
      </c>
      <c r="K203" s="45" t="s">
        <v>739</v>
      </c>
      <c r="L203" s="9" t="str">
        <f t="shared" si="27"/>
        <v>Yes</v>
      </c>
    </row>
    <row r="204" spans="1:12" x14ac:dyDescent="0.2">
      <c r="A204" s="46" t="s">
        <v>127</v>
      </c>
      <c r="B204" s="35" t="s">
        <v>213</v>
      </c>
      <c r="C204" s="36">
        <v>21</v>
      </c>
      <c r="D204" s="44" t="str">
        <f t="shared" ref="D204:D214" si="28">IF($B204="N/A","N/A",IF(C204&gt;10,"No",IF(C204&lt;-10,"No","Yes")))</f>
        <v>N/A</v>
      </c>
      <c r="E204" s="36">
        <v>20</v>
      </c>
      <c r="F204" s="44" t="str">
        <f t="shared" ref="F204:F214" si="29">IF($B204="N/A","N/A",IF(E204&gt;10,"No",IF(E204&lt;-10,"No","Yes")))</f>
        <v>N/A</v>
      </c>
      <c r="G204" s="36">
        <v>17</v>
      </c>
      <c r="H204" s="44" t="str">
        <f t="shared" ref="H204:H214" si="30">IF($B204="N/A","N/A",IF(G204&gt;10,"No",IF(G204&lt;-10,"No","Yes")))</f>
        <v>N/A</v>
      </c>
      <c r="I204" s="12">
        <v>-4.76</v>
      </c>
      <c r="J204" s="12">
        <v>-15</v>
      </c>
      <c r="K204" s="14" t="s">
        <v>213</v>
      </c>
      <c r="L204" s="9" t="str">
        <f t="shared" ref="L204:L214" si="31">IF(J204="Div by 0", "N/A", IF(K204="N/A","N/A", IF(J204&gt;VALUE(MID(K204,1,2)), "No", IF(J204&lt;-1*VALUE(MID(K204,1,2)), "No", "Yes"))))</f>
        <v>N/A</v>
      </c>
    </row>
    <row r="205" spans="1:12" x14ac:dyDescent="0.2">
      <c r="A205" s="46" t="s">
        <v>128</v>
      </c>
      <c r="B205" s="35" t="s">
        <v>213</v>
      </c>
      <c r="C205" s="36">
        <v>151</v>
      </c>
      <c r="D205" s="44" t="str">
        <f t="shared" si="28"/>
        <v>N/A</v>
      </c>
      <c r="E205" s="36">
        <v>128</v>
      </c>
      <c r="F205" s="44" t="str">
        <f t="shared" si="29"/>
        <v>N/A</v>
      </c>
      <c r="G205" s="36">
        <v>93</v>
      </c>
      <c r="H205" s="44" t="str">
        <f t="shared" si="30"/>
        <v>N/A</v>
      </c>
      <c r="I205" s="12">
        <v>-15.2</v>
      </c>
      <c r="J205" s="12">
        <v>-27.3</v>
      </c>
      <c r="K205" s="14" t="s">
        <v>213</v>
      </c>
      <c r="L205" s="9" t="str">
        <f t="shared" si="31"/>
        <v>N/A</v>
      </c>
    </row>
    <row r="206" spans="1:12" ht="25.5" x14ac:dyDescent="0.2">
      <c r="A206" s="46" t="s">
        <v>1612</v>
      </c>
      <c r="B206" s="35" t="s">
        <v>213</v>
      </c>
      <c r="C206" s="36">
        <v>51</v>
      </c>
      <c r="D206" s="44" t="str">
        <f t="shared" si="28"/>
        <v>N/A</v>
      </c>
      <c r="E206" s="36">
        <v>37</v>
      </c>
      <c r="F206" s="44" t="str">
        <f t="shared" si="29"/>
        <v>N/A</v>
      </c>
      <c r="G206" s="36">
        <v>37</v>
      </c>
      <c r="H206" s="44" t="str">
        <f t="shared" si="30"/>
        <v>N/A</v>
      </c>
      <c r="I206" s="12">
        <v>-27.5</v>
      </c>
      <c r="J206" s="12">
        <v>0</v>
      </c>
      <c r="K206" s="14" t="s">
        <v>213</v>
      </c>
      <c r="L206" s="9" t="str">
        <f t="shared" si="31"/>
        <v>N/A</v>
      </c>
    </row>
    <row r="207" spans="1:12" ht="25.5" x14ac:dyDescent="0.2">
      <c r="A207" s="46" t="s">
        <v>1565</v>
      </c>
      <c r="B207" s="35" t="s">
        <v>213</v>
      </c>
      <c r="C207" s="36">
        <v>1537</v>
      </c>
      <c r="D207" s="44" t="str">
        <f t="shared" si="28"/>
        <v>N/A</v>
      </c>
      <c r="E207" s="36">
        <v>1690</v>
      </c>
      <c r="F207" s="44" t="str">
        <f t="shared" si="29"/>
        <v>N/A</v>
      </c>
      <c r="G207" s="36">
        <v>1612</v>
      </c>
      <c r="H207" s="44" t="str">
        <f t="shared" si="30"/>
        <v>N/A</v>
      </c>
      <c r="I207" s="12">
        <v>9.9540000000000006</v>
      </c>
      <c r="J207" s="12">
        <v>-4.62</v>
      </c>
      <c r="K207" s="14" t="s">
        <v>213</v>
      </c>
      <c r="L207" s="9" t="str">
        <f t="shared" si="31"/>
        <v>N/A</v>
      </c>
    </row>
    <row r="208" spans="1:12" x14ac:dyDescent="0.2">
      <c r="A208" s="46" t="s">
        <v>1613</v>
      </c>
      <c r="B208" s="35" t="s">
        <v>213</v>
      </c>
      <c r="C208" s="36">
        <v>182</v>
      </c>
      <c r="D208" s="44" t="str">
        <f t="shared" si="28"/>
        <v>N/A</v>
      </c>
      <c r="E208" s="36">
        <v>170</v>
      </c>
      <c r="F208" s="44" t="str">
        <f t="shared" si="29"/>
        <v>N/A</v>
      </c>
      <c r="G208" s="36">
        <v>95</v>
      </c>
      <c r="H208" s="44" t="str">
        <f t="shared" si="30"/>
        <v>N/A</v>
      </c>
      <c r="I208" s="12">
        <v>-6.59</v>
      </c>
      <c r="J208" s="12">
        <v>-44.1</v>
      </c>
      <c r="K208" s="14" t="s">
        <v>213</v>
      </c>
      <c r="L208" s="9" t="str">
        <f t="shared" si="31"/>
        <v>N/A</v>
      </c>
    </row>
    <row r="209" spans="1:12" x14ac:dyDescent="0.2">
      <c r="A209" s="46" t="s">
        <v>1614</v>
      </c>
      <c r="B209" s="35" t="s">
        <v>213</v>
      </c>
      <c r="C209" s="36">
        <v>402</v>
      </c>
      <c r="D209" s="44" t="str">
        <f t="shared" si="28"/>
        <v>N/A</v>
      </c>
      <c r="E209" s="36">
        <v>322</v>
      </c>
      <c r="F209" s="44" t="str">
        <f t="shared" si="29"/>
        <v>N/A</v>
      </c>
      <c r="G209" s="36">
        <v>282</v>
      </c>
      <c r="H209" s="44" t="str">
        <f t="shared" si="30"/>
        <v>N/A</v>
      </c>
      <c r="I209" s="12">
        <v>-19.899999999999999</v>
      </c>
      <c r="J209" s="12">
        <v>-12.4</v>
      </c>
      <c r="K209" s="14" t="s">
        <v>213</v>
      </c>
      <c r="L209" s="9" t="str">
        <f t="shared" si="31"/>
        <v>N/A</v>
      </c>
    </row>
    <row r="210" spans="1:12" x14ac:dyDescent="0.2">
      <c r="A210" s="46" t="s">
        <v>125</v>
      </c>
      <c r="B210" s="35" t="s">
        <v>213</v>
      </c>
      <c r="C210" s="47">
        <v>16432672</v>
      </c>
      <c r="D210" s="44" t="str">
        <f t="shared" si="28"/>
        <v>N/A</v>
      </c>
      <c r="E210" s="47">
        <v>18769040</v>
      </c>
      <c r="F210" s="44" t="str">
        <f t="shared" si="29"/>
        <v>N/A</v>
      </c>
      <c r="G210" s="47">
        <v>32865800</v>
      </c>
      <c r="H210" s="44" t="str">
        <f t="shared" si="30"/>
        <v>N/A</v>
      </c>
      <c r="I210" s="12">
        <v>14.22</v>
      </c>
      <c r="J210" s="12">
        <v>75.11</v>
      </c>
      <c r="K210" s="14" t="s">
        <v>213</v>
      </c>
      <c r="L210" s="9" t="str">
        <f t="shared" si="31"/>
        <v>N/A</v>
      </c>
    </row>
    <row r="211" spans="1:12" x14ac:dyDescent="0.2">
      <c r="A211" s="46" t="s">
        <v>1615</v>
      </c>
      <c r="B211" s="35" t="s">
        <v>213</v>
      </c>
      <c r="C211" s="47">
        <v>1063033</v>
      </c>
      <c r="D211" s="44" t="str">
        <f t="shared" si="28"/>
        <v>N/A</v>
      </c>
      <c r="E211" s="47">
        <v>1001345</v>
      </c>
      <c r="F211" s="44" t="str">
        <f t="shared" si="29"/>
        <v>N/A</v>
      </c>
      <c r="G211" s="47">
        <v>1223500</v>
      </c>
      <c r="H211" s="44" t="str">
        <f t="shared" si="30"/>
        <v>N/A</v>
      </c>
      <c r="I211" s="12">
        <v>-5.8</v>
      </c>
      <c r="J211" s="12">
        <v>22.19</v>
      </c>
      <c r="K211" s="14" t="s">
        <v>213</v>
      </c>
      <c r="L211" s="9" t="str">
        <f t="shared" si="31"/>
        <v>N/A</v>
      </c>
    </row>
    <row r="212" spans="1:12" x14ac:dyDescent="0.2">
      <c r="A212" s="46" t="s">
        <v>1566</v>
      </c>
      <c r="B212" s="35" t="s">
        <v>213</v>
      </c>
      <c r="C212" s="47">
        <v>331781</v>
      </c>
      <c r="D212" s="44" t="str">
        <f t="shared" si="28"/>
        <v>N/A</v>
      </c>
      <c r="E212" s="47">
        <v>349703</v>
      </c>
      <c r="F212" s="44" t="str">
        <f t="shared" si="29"/>
        <v>N/A</v>
      </c>
      <c r="G212" s="47">
        <v>336490</v>
      </c>
      <c r="H212" s="44" t="str">
        <f t="shared" si="30"/>
        <v>N/A</v>
      </c>
      <c r="I212" s="12">
        <v>5.4020000000000001</v>
      </c>
      <c r="J212" s="12">
        <v>-3.78</v>
      </c>
      <c r="K212" s="14" t="s">
        <v>213</v>
      </c>
      <c r="L212" s="9" t="str">
        <f t="shared" si="31"/>
        <v>N/A</v>
      </c>
    </row>
    <row r="213" spans="1:12" x14ac:dyDescent="0.2">
      <c r="A213" s="46" t="s">
        <v>1616</v>
      </c>
      <c r="B213" s="35" t="s">
        <v>213</v>
      </c>
      <c r="C213" s="47">
        <v>16418597</v>
      </c>
      <c r="D213" s="44" t="str">
        <f t="shared" si="28"/>
        <v>N/A</v>
      </c>
      <c r="E213" s="47">
        <v>18468001</v>
      </c>
      <c r="F213" s="44" t="str">
        <f t="shared" si="29"/>
        <v>N/A</v>
      </c>
      <c r="G213" s="47">
        <v>24213472</v>
      </c>
      <c r="H213" s="44" t="str">
        <f t="shared" si="30"/>
        <v>N/A</v>
      </c>
      <c r="I213" s="12">
        <v>12.48</v>
      </c>
      <c r="J213" s="12">
        <v>31.11</v>
      </c>
      <c r="K213" s="14" t="s">
        <v>213</v>
      </c>
      <c r="L213" s="9" t="str">
        <f t="shared" si="31"/>
        <v>N/A</v>
      </c>
    </row>
    <row r="214" spans="1:12" x14ac:dyDescent="0.2">
      <c r="A214" s="51" t="s">
        <v>1617</v>
      </c>
      <c r="B214" s="35" t="s">
        <v>213</v>
      </c>
      <c r="C214" s="47">
        <v>5709648</v>
      </c>
      <c r="D214" s="44" t="str">
        <f t="shared" si="28"/>
        <v>N/A</v>
      </c>
      <c r="E214" s="47">
        <v>8048353</v>
      </c>
      <c r="F214" s="44" t="str">
        <f t="shared" si="29"/>
        <v>N/A</v>
      </c>
      <c r="G214" s="47">
        <v>8360088</v>
      </c>
      <c r="H214" s="44" t="str">
        <f t="shared" si="30"/>
        <v>N/A</v>
      </c>
      <c r="I214" s="12">
        <v>40.96</v>
      </c>
      <c r="J214" s="12">
        <v>3.8730000000000002</v>
      </c>
      <c r="K214" s="14" t="s">
        <v>213</v>
      </c>
      <c r="L214" s="9" t="str">
        <f t="shared" si="31"/>
        <v>N/A</v>
      </c>
    </row>
    <row r="215" spans="1:12" ht="25.5" x14ac:dyDescent="0.2">
      <c r="A215" s="46" t="s">
        <v>1380</v>
      </c>
      <c r="B215" s="35" t="s">
        <v>213</v>
      </c>
      <c r="C215" s="47">
        <v>15051728</v>
      </c>
      <c r="D215" s="44" t="str">
        <f t="shared" ref="D215:D229" si="32">IF($B215="N/A","N/A",IF(C215&gt;10,"No",IF(C215&lt;-10,"No","Yes")))</f>
        <v>N/A</v>
      </c>
      <c r="E215" s="47">
        <v>11744444</v>
      </c>
      <c r="F215" s="44" t="str">
        <f t="shared" ref="F215:F229" si="33">IF($B215="N/A","N/A",IF(E215&gt;10,"No",IF(E215&lt;-10,"No","Yes")))</f>
        <v>N/A</v>
      </c>
      <c r="G215" s="47">
        <v>11427452</v>
      </c>
      <c r="H215" s="44" t="str">
        <f t="shared" ref="H215:H229" si="34">IF($B215="N/A","N/A",IF(G215&gt;10,"No",IF(G215&lt;-10,"No","Yes")))</f>
        <v>N/A</v>
      </c>
      <c r="I215" s="12">
        <v>-22</v>
      </c>
      <c r="J215" s="12">
        <v>-2.7</v>
      </c>
      <c r="K215" s="45" t="s">
        <v>739</v>
      </c>
      <c r="L215" s="9" t="str">
        <f t="shared" ref="L215:L229" si="35">IF(J215="Div by 0", "N/A", IF(K215="N/A","N/A", IF(J215&gt;VALUE(MID(K215,1,2)), "No", IF(J215&lt;-1*VALUE(MID(K215,1,2)), "No", "Yes"))))</f>
        <v>Yes</v>
      </c>
    </row>
    <row r="216" spans="1:12" x14ac:dyDescent="0.2">
      <c r="A216" s="46" t="s">
        <v>649</v>
      </c>
      <c r="B216" s="35" t="s">
        <v>213</v>
      </c>
      <c r="C216" s="36">
        <v>76694</v>
      </c>
      <c r="D216" s="44" t="str">
        <f t="shared" si="32"/>
        <v>N/A</v>
      </c>
      <c r="E216" s="36">
        <v>63886</v>
      </c>
      <c r="F216" s="44" t="str">
        <f t="shared" si="33"/>
        <v>N/A</v>
      </c>
      <c r="G216" s="36">
        <v>57935</v>
      </c>
      <c r="H216" s="44" t="str">
        <f t="shared" si="34"/>
        <v>N/A</v>
      </c>
      <c r="I216" s="12">
        <v>-16.7</v>
      </c>
      <c r="J216" s="12">
        <v>-9.32</v>
      </c>
      <c r="K216" s="45" t="s">
        <v>739</v>
      </c>
      <c r="L216" s="9" t="str">
        <f t="shared" si="35"/>
        <v>Yes</v>
      </c>
    </row>
    <row r="217" spans="1:12" ht="25.5" x14ac:dyDescent="0.2">
      <c r="A217" s="46" t="s">
        <v>1381</v>
      </c>
      <c r="B217" s="35" t="s">
        <v>213</v>
      </c>
      <c r="C217" s="47">
        <v>196.25691710000001</v>
      </c>
      <c r="D217" s="44" t="str">
        <f t="shared" si="32"/>
        <v>N/A</v>
      </c>
      <c r="E217" s="47">
        <v>183.83439250999999</v>
      </c>
      <c r="F217" s="44" t="str">
        <f t="shared" si="33"/>
        <v>N/A</v>
      </c>
      <c r="G217" s="47">
        <v>197.24608613000001</v>
      </c>
      <c r="H217" s="44" t="str">
        <f t="shared" si="34"/>
        <v>N/A</v>
      </c>
      <c r="I217" s="12">
        <v>-6.33</v>
      </c>
      <c r="J217" s="12">
        <v>7.2960000000000003</v>
      </c>
      <c r="K217" s="45" t="s">
        <v>739</v>
      </c>
      <c r="L217" s="9" t="str">
        <f t="shared" si="35"/>
        <v>Yes</v>
      </c>
    </row>
    <row r="218" spans="1:12" ht="25.5" x14ac:dyDescent="0.2">
      <c r="A218" s="46" t="s">
        <v>1382</v>
      </c>
      <c r="B218" s="35" t="s">
        <v>213</v>
      </c>
      <c r="C218" s="47">
        <v>172679272</v>
      </c>
      <c r="D218" s="44" t="str">
        <f t="shared" si="32"/>
        <v>N/A</v>
      </c>
      <c r="E218" s="47">
        <v>128599319</v>
      </c>
      <c r="F218" s="44" t="str">
        <f t="shared" si="33"/>
        <v>N/A</v>
      </c>
      <c r="G218" s="47">
        <v>104341585</v>
      </c>
      <c r="H218" s="44" t="str">
        <f t="shared" si="34"/>
        <v>N/A</v>
      </c>
      <c r="I218" s="12">
        <v>-25.5</v>
      </c>
      <c r="J218" s="12">
        <v>-18.899999999999999</v>
      </c>
      <c r="K218" s="45" t="s">
        <v>739</v>
      </c>
      <c r="L218" s="9" t="str">
        <f t="shared" si="35"/>
        <v>Yes</v>
      </c>
    </row>
    <row r="219" spans="1:12" x14ac:dyDescent="0.2">
      <c r="A219" s="46" t="s">
        <v>516</v>
      </c>
      <c r="B219" s="35" t="s">
        <v>213</v>
      </c>
      <c r="C219" s="36">
        <v>229490</v>
      </c>
      <c r="D219" s="44" t="str">
        <f t="shared" si="32"/>
        <v>N/A</v>
      </c>
      <c r="E219" s="36">
        <v>189000</v>
      </c>
      <c r="F219" s="44" t="str">
        <f t="shared" si="33"/>
        <v>N/A</v>
      </c>
      <c r="G219" s="36">
        <v>179250</v>
      </c>
      <c r="H219" s="44" t="str">
        <f t="shared" si="34"/>
        <v>N/A</v>
      </c>
      <c r="I219" s="12">
        <v>-17.600000000000001</v>
      </c>
      <c r="J219" s="12">
        <v>-5.16</v>
      </c>
      <c r="K219" s="45" t="s">
        <v>739</v>
      </c>
      <c r="L219" s="9" t="str">
        <f t="shared" si="35"/>
        <v>Yes</v>
      </c>
    </row>
    <row r="220" spans="1:12" ht="25.5" x14ac:dyDescent="0.2">
      <c r="A220" s="46" t="s">
        <v>1383</v>
      </c>
      <c r="B220" s="35" t="s">
        <v>213</v>
      </c>
      <c r="C220" s="47">
        <v>752.44791494000003</v>
      </c>
      <c r="D220" s="44" t="str">
        <f t="shared" si="32"/>
        <v>N/A</v>
      </c>
      <c r="E220" s="47">
        <v>680.41967724999995</v>
      </c>
      <c r="F220" s="44" t="str">
        <f t="shared" si="33"/>
        <v>N/A</v>
      </c>
      <c r="G220" s="47">
        <v>582.10089260999996</v>
      </c>
      <c r="H220" s="44" t="str">
        <f t="shared" si="34"/>
        <v>N/A</v>
      </c>
      <c r="I220" s="12">
        <v>-9.57</v>
      </c>
      <c r="J220" s="12">
        <v>-14.4</v>
      </c>
      <c r="K220" s="45" t="s">
        <v>739</v>
      </c>
      <c r="L220" s="9" t="str">
        <f t="shared" si="35"/>
        <v>Yes</v>
      </c>
    </row>
    <row r="221" spans="1:12" ht="25.5" x14ac:dyDescent="0.2">
      <c r="A221" s="46" t="s">
        <v>1384</v>
      </c>
      <c r="B221" s="35" t="s">
        <v>213</v>
      </c>
      <c r="C221" s="47">
        <v>418340988</v>
      </c>
      <c r="D221" s="44" t="str">
        <f t="shared" si="32"/>
        <v>N/A</v>
      </c>
      <c r="E221" s="47">
        <v>311134263</v>
      </c>
      <c r="F221" s="44" t="str">
        <f t="shared" si="33"/>
        <v>N/A</v>
      </c>
      <c r="G221" s="47">
        <v>253188816</v>
      </c>
      <c r="H221" s="44" t="str">
        <f t="shared" si="34"/>
        <v>N/A</v>
      </c>
      <c r="I221" s="12">
        <v>-25.6</v>
      </c>
      <c r="J221" s="12">
        <v>-18.600000000000001</v>
      </c>
      <c r="K221" s="45" t="s">
        <v>739</v>
      </c>
      <c r="L221" s="9" t="str">
        <f t="shared" si="35"/>
        <v>Yes</v>
      </c>
    </row>
    <row r="222" spans="1:12" x14ac:dyDescent="0.2">
      <c r="A222" s="46" t="s">
        <v>517</v>
      </c>
      <c r="B222" s="35" t="s">
        <v>213</v>
      </c>
      <c r="C222" s="36">
        <v>552559</v>
      </c>
      <c r="D222" s="44" t="str">
        <f t="shared" si="32"/>
        <v>N/A</v>
      </c>
      <c r="E222" s="36">
        <v>450431</v>
      </c>
      <c r="F222" s="44" t="str">
        <f t="shared" si="33"/>
        <v>N/A</v>
      </c>
      <c r="G222" s="36">
        <v>389225</v>
      </c>
      <c r="H222" s="44" t="str">
        <f t="shared" si="34"/>
        <v>N/A</v>
      </c>
      <c r="I222" s="12">
        <v>-18.5</v>
      </c>
      <c r="J222" s="12">
        <v>-13.6</v>
      </c>
      <c r="K222" s="45" t="s">
        <v>739</v>
      </c>
      <c r="L222" s="9" t="str">
        <f t="shared" si="35"/>
        <v>Yes</v>
      </c>
    </row>
    <row r="223" spans="1:12" ht="25.5" x14ac:dyDescent="0.2">
      <c r="A223" s="46" t="s">
        <v>1385</v>
      </c>
      <c r="B223" s="35" t="s">
        <v>213</v>
      </c>
      <c r="C223" s="47">
        <v>757.09741040999995</v>
      </c>
      <c r="D223" s="44" t="str">
        <f t="shared" si="32"/>
        <v>N/A</v>
      </c>
      <c r="E223" s="47">
        <v>690.74789035000003</v>
      </c>
      <c r="F223" s="44" t="str">
        <f t="shared" si="33"/>
        <v>N/A</v>
      </c>
      <c r="G223" s="47">
        <v>650.49474211999996</v>
      </c>
      <c r="H223" s="44" t="str">
        <f t="shared" si="34"/>
        <v>N/A</v>
      </c>
      <c r="I223" s="12">
        <v>-8.76</v>
      </c>
      <c r="J223" s="12">
        <v>-5.83</v>
      </c>
      <c r="K223" s="45" t="s">
        <v>739</v>
      </c>
      <c r="L223" s="9" t="str">
        <f t="shared" si="35"/>
        <v>Yes</v>
      </c>
    </row>
    <row r="224" spans="1:12" ht="25.5" x14ac:dyDescent="0.2">
      <c r="A224" s="46" t="s">
        <v>1386</v>
      </c>
      <c r="B224" s="35" t="s">
        <v>213</v>
      </c>
      <c r="C224" s="47">
        <v>38442765</v>
      </c>
      <c r="D224" s="44" t="str">
        <f t="shared" si="32"/>
        <v>N/A</v>
      </c>
      <c r="E224" s="47">
        <v>40319921</v>
      </c>
      <c r="F224" s="44" t="str">
        <f t="shared" si="33"/>
        <v>N/A</v>
      </c>
      <c r="G224" s="47">
        <v>46515794</v>
      </c>
      <c r="H224" s="44" t="str">
        <f t="shared" si="34"/>
        <v>N/A</v>
      </c>
      <c r="I224" s="12">
        <v>4.883</v>
      </c>
      <c r="J224" s="12">
        <v>15.37</v>
      </c>
      <c r="K224" s="45" t="s">
        <v>739</v>
      </c>
      <c r="L224" s="9" t="str">
        <f t="shared" si="35"/>
        <v>Yes</v>
      </c>
    </row>
    <row r="225" spans="1:12" x14ac:dyDescent="0.2">
      <c r="A225" s="46" t="s">
        <v>518</v>
      </c>
      <c r="B225" s="35" t="s">
        <v>213</v>
      </c>
      <c r="C225" s="36">
        <v>35295</v>
      </c>
      <c r="D225" s="44" t="str">
        <f t="shared" si="32"/>
        <v>N/A</v>
      </c>
      <c r="E225" s="36">
        <v>36158</v>
      </c>
      <c r="F225" s="44" t="str">
        <f t="shared" si="33"/>
        <v>N/A</v>
      </c>
      <c r="G225" s="36">
        <v>38131</v>
      </c>
      <c r="H225" s="44" t="str">
        <f t="shared" si="34"/>
        <v>N/A</v>
      </c>
      <c r="I225" s="12">
        <v>2.4449999999999998</v>
      </c>
      <c r="J225" s="12">
        <v>5.4569999999999999</v>
      </c>
      <c r="K225" s="45" t="s">
        <v>739</v>
      </c>
      <c r="L225" s="9" t="str">
        <f t="shared" si="35"/>
        <v>Yes</v>
      </c>
    </row>
    <row r="226" spans="1:12" ht="25.5" x14ac:dyDescent="0.2">
      <c r="A226" s="46" t="s">
        <v>1387</v>
      </c>
      <c r="B226" s="35" t="s">
        <v>213</v>
      </c>
      <c r="C226" s="47">
        <v>1089.1844454</v>
      </c>
      <c r="D226" s="44" t="str">
        <f t="shared" si="32"/>
        <v>N/A</v>
      </c>
      <c r="E226" s="47">
        <v>1115.1037391</v>
      </c>
      <c r="F226" s="44" t="str">
        <f t="shared" si="33"/>
        <v>N/A</v>
      </c>
      <c r="G226" s="47">
        <v>1219.8944166000001</v>
      </c>
      <c r="H226" s="44" t="str">
        <f t="shared" si="34"/>
        <v>N/A</v>
      </c>
      <c r="I226" s="12">
        <v>2.38</v>
      </c>
      <c r="J226" s="12">
        <v>9.3970000000000002</v>
      </c>
      <c r="K226" s="45" t="s">
        <v>739</v>
      </c>
      <c r="L226" s="9" t="str">
        <f t="shared" si="35"/>
        <v>Yes</v>
      </c>
    </row>
    <row r="227" spans="1:12" ht="25.5" x14ac:dyDescent="0.2">
      <c r="A227" s="46" t="s">
        <v>1388</v>
      </c>
      <c r="B227" s="35" t="s">
        <v>213</v>
      </c>
      <c r="C227" s="47">
        <v>1485022483</v>
      </c>
      <c r="D227" s="44" t="str">
        <f t="shared" si="32"/>
        <v>N/A</v>
      </c>
      <c r="E227" s="47">
        <v>1126689964</v>
      </c>
      <c r="F227" s="44" t="str">
        <f t="shared" si="33"/>
        <v>N/A</v>
      </c>
      <c r="G227" s="47">
        <v>948127222</v>
      </c>
      <c r="H227" s="44" t="str">
        <f t="shared" si="34"/>
        <v>N/A</v>
      </c>
      <c r="I227" s="12">
        <v>-24.1</v>
      </c>
      <c r="J227" s="12">
        <v>-15.8</v>
      </c>
      <c r="K227" s="45" t="s">
        <v>739</v>
      </c>
      <c r="L227" s="9" t="str">
        <f t="shared" si="35"/>
        <v>Yes</v>
      </c>
    </row>
    <row r="228" spans="1:12" ht="25.5" x14ac:dyDescent="0.2">
      <c r="A228" s="46" t="s">
        <v>519</v>
      </c>
      <c r="B228" s="35" t="s">
        <v>213</v>
      </c>
      <c r="C228" s="36">
        <v>73852</v>
      </c>
      <c r="D228" s="44" t="str">
        <f t="shared" si="32"/>
        <v>N/A</v>
      </c>
      <c r="E228" s="36">
        <v>58533</v>
      </c>
      <c r="F228" s="44" t="str">
        <f t="shared" si="33"/>
        <v>N/A</v>
      </c>
      <c r="G228" s="36">
        <v>47539</v>
      </c>
      <c r="H228" s="44" t="str">
        <f t="shared" si="34"/>
        <v>N/A</v>
      </c>
      <c r="I228" s="12">
        <v>-20.7</v>
      </c>
      <c r="J228" s="12">
        <v>-18.8</v>
      </c>
      <c r="K228" s="45" t="s">
        <v>739</v>
      </c>
      <c r="L228" s="9" t="str">
        <f t="shared" si="35"/>
        <v>Yes</v>
      </c>
    </row>
    <row r="229" spans="1:12" ht="25.5" x14ac:dyDescent="0.2">
      <c r="A229" s="46" t="s">
        <v>1389</v>
      </c>
      <c r="B229" s="35" t="s">
        <v>213</v>
      </c>
      <c r="C229" s="47">
        <v>20108.087566999999</v>
      </c>
      <c r="D229" s="44" t="str">
        <f t="shared" si="32"/>
        <v>N/A</v>
      </c>
      <c r="E229" s="47">
        <v>19248.799207</v>
      </c>
      <c r="F229" s="44" t="str">
        <f t="shared" si="33"/>
        <v>N/A</v>
      </c>
      <c r="G229" s="47">
        <v>19944.197859</v>
      </c>
      <c r="H229" s="44" t="str">
        <f t="shared" si="34"/>
        <v>N/A</v>
      </c>
      <c r="I229" s="12">
        <v>-4.2699999999999996</v>
      </c>
      <c r="J229" s="12">
        <v>3.613</v>
      </c>
      <c r="K229" s="45" t="s">
        <v>739</v>
      </c>
      <c r="L229" s="9" t="str">
        <f t="shared" si="35"/>
        <v>Yes</v>
      </c>
    </row>
    <row r="230" spans="1:12" x14ac:dyDescent="0.2">
      <c r="A230" s="4" t="s">
        <v>1390</v>
      </c>
      <c r="B230" s="35" t="s">
        <v>213</v>
      </c>
      <c r="C230" s="52">
        <v>5827109786</v>
      </c>
      <c r="D230" s="44" t="str">
        <f t="shared" ref="D230:D253" si="36">IF($B230="N/A","N/A",IF(C230&gt;10,"No",IF(C230&lt;-10,"No","Yes")))</f>
        <v>N/A</v>
      </c>
      <c r="E230" s="52">
        <v>4703087958</v>
      </c>
      <c r="F230" s="44" t="str">
        <f t="shared" ref="F230:F253" si="37">IF($B230="N/A","N/A",IF(E230&gt;10,"No",IF(E230&lt;-10,"No","Yes")))</f>
        <v>N/A</v>
      </c>
      <c r="G230" s="52">
        <v>3904371652</v>
      </c>
      <c r="H230" s="44" t="str">
        <f t="shared" ref="H230:H253" si="38">IF($B230="N/A","N/A",IF(G230&gt;10,"No",IF(G230&lt;-10,"No","Yes")))</f>
        <v>N/A</v>
      </c>
      <c r="I230" s="12">
        <v>-19.3</v>
      </c>
      <c r="J230" s="12">
        <v>-17</v>
      </c>
      <c r="K230" s="45" t="s">
        <v>739</v>
      </c>
      <c r="L230" s="9" t="str">
        <f t="shared" ref="L230:L253" si="39">IF(J230="Div by 0", "N/A", IF(K230="N/A","N/A", IF(J230&gt;VALUE(MID(K230,1,2)), "No", IF(J230&lt;-1*VALUE(MID(K230,1,2)), "No", "Yes"))))</f>
        <v>Yes</v>
      </c>
    </row>
    <row r="231" spans="1:12" x14ac:dyDescent="0.2">
      <c r="A231" s="4" t="s">
        <v>1567</v>
      </c>
      <c r="B231" s="35" t="s">
        <v>213</v>
      </c>
      <c r="C231" s="50">
        <v>461136</v>
      </c>
      <c r="D231" s="50" t="str">
        <f t="shared" si="36"/>
        <v>N/A</v>
      </c>
      <c r="E231" s="50">
        <v>383917</v>
      </c>
      <c r="F231" s="50" t="str">
        <f t="shared" si="37"/>
        <v>N/A</v>
      </c>
      <c r="G231" s="50">
        <v>327769</v>
      </c>
      <c r="H231" s="44" t="str">
        <f t="shared" si="38"/>
        <v>N/A</v>
      </c>
      <c r="I231" s="12">
        <v>-16.7</v>
      </c>
      <c r="J231" s="12">
        <v>-14.6</v>
      </c>
      <c r="K231" s="45" t="s">
        <v>739</v>
      </c>
      <c r="L231" s="9" t="str">
        <f t="shared" si="39"/>
        <v>Yes</v>
      </c>
    </row>
    <row r="232" spans="1:12" x14ac:dyDescent="0.2">
      <c r="A232" s="4" t="s">
        <v>1568</v>
      </c>
      <c r="B232" s="35" t="s">
        <v>213</v>
      </c>
      <c r="C232" s="52">
        <v>12636.423498</v>
      </c>
      <c r="D232" s="44" t="str">
        <f t="shared" si="36"/>
        <v>N/A</v>
      </c>
      <c r="E232" s="52">
        <v>12250.272736000001</v>
      </c>
      <c r="F232" s="44" t="str">
        <f t="shared" si="37"/>
        <v>N/A</v>
      </c>
      <c r="G232" s="52">
        <v>11911.961326000001</v>
      </c>
      <c r="H232" s="44" t="str">
        <f t="shared" si="38"/>
        <v>N/A</v>
      </c>
      <c r="I232" s="12">
        <v>-3.06</v>
      </c>
      <c r="J232" s="12">
        <v>-2.76</v>
      </c>
      <c r="K232" s="45" t="s">
        <v>739</v>
      </c>
      <c r="L232" s="9" t="str">
        <f t="shared" si="39"/>
        <v>Yes</v>
      </c>
    </row>
    <row r="233" spans="1:12" x14ac:dyDescent="0.2">
      <c r="A233" s="53" t="s">
        <v>1569</v>
      </c>
      <c r="B233" s="35" t="s">
        <v>213</v>
      </c>
      <c r="C233" s="52">
        <v>10060.249505</v>
      </c>
      <c r="D233" s="44" t="str">
        <f t="shared" si="36"/>
        <v>N/A</v>
      </c>
      <c r="E233" s="52">
        <v>9744.1917133000006</v>
      </c>
      <c r="F233" s="44" t="str">
        <f t="shared" si="37"/>
        <v>N/A</v>
      </c>
      <c r="G233" s="52">
        <v>9348.3746100999997</v>
      </c>
      <c r="H233" s="44" t="str">
        <f t="shared" si="38"/>
        <v>N/A</v>
      </c>
      <c r="I233" s="12">
        <v>-3.14</v>
      </c>
      <c r="J233" s="12">
        <v>-4.0599999999999996</v>
      </c>
      <c r="K233" s="45" t="s">
        <v>739</v>
      </c>
      <c r="L233" s="9" t="str">
        <f t="shared" si="39"/>
        <v>Yes</v>
      </c>
    </row>
    <row r="234" spans="1:12" x14ac:dyDescent="0.2">
      <c r="A234" s="53" t="s">
        <v>1570</v>
      </c>
      <c r="B234" s="35" t="s">
        <v>213</v>
      </c>
      <c r="C234" s="52">
        <v>14890.077189</v>
      </c>
      <c r="D234" s="44" t="str">
        <f t="shared" si="36"/>
        <v>N/A</v>
      </c>
      <c r="E234" s="52">
        <v>14869.477697</v>
      </c>
      <c r="F234" s="44" t="str">
        <f t="shared" si="37"/>
        <v>N/A</v>
      </c>
      <c r="G234" s="52">
        <v>15184.793186000001</v>
      </c>
      <c r="H234" s="44" t="str">
        <f t="shared" si="38"/>
        <v>N/A</v>
      </c>
      <c r="I234" s="12">
        <v>-0.13800000000000001</v>
      </c>
      <c r="J234" s="12">
        <v>2.121</v>
      </c>
      <c r="K234" s="45" t="s">
        <v>739</v>
      </c>
      <c r="L234" s="9" t="str">
        <f t="shared" si="39"/>
        <v>Yes</v>
      </c>
    </row>
    <row r="235" spans="1:12" x14ac:dyDescent="0.2">
      <c r="A235" s="53" t="s">
        <v>1571</v>
      </c>
      <c r="B235" s="35" t="s">
        <v>213</v>
      </c>
      <c r="C235" s="52">
        <v>5843.5979279000003</v>
      </c>
      <c r="D235" s="44" t="str">
        <f t="shared" si="36"/>
        <v>N/A</v>
      </c>
      <c r="E235" s="52">
        <v>5917.4918162000004</v>
      </c>
      <c r="F235" s="44" t="str">
        <f t="shared" si="37"/>
        <v>N/A</v>
      </c>
      <c r="G235" s="52">
        <v>5729.7570546999996</v>
      </c>
      <c r="H235" s="44" t="str">
        <f t="shared" si="38"/>
        <v>N/A</v>
      </c>
      <c r="I235" s="12">
        <v>1.2649999999999999</v>
      </c>
      <c r="J235" s="12">
        <v>-3.17</v>
      </c>
      <c r="K235" s="45" t="s">
        <v>739</v>
      </c>
      <c r="L235" s="9" t="str">
        <f t="shared" si="39"/>
        <v>Yes</v>
      </c>
    </row>
    <row r="236" spans="1:12" x14ac:dyDescent="0.2">
      <c r="A236" s="53" t="s">
        <v>1572</v>
      </c>
      <c r="B236" s="35" t="s">
        <v>213</v>
      </c>
      <c r="C236" s="52">
        <v>2043.4513592000001</v>
      </c>
      <c r="D236" s="44" t="str">
        <f t="shared" si="36"/>
        <v>N/A</v>
      </c>
      <c r="E236" s="52">
        <v>1969.6993715999999</v>
      </c>
      <c r="F236" s="44" t="str">
        <f t="shared" si="37"/>
        <v>N/A</v>
      </c>
      <c r="G236" s="52">
        <v>1977.1377967000001</v>
      </c>
      <c r="H236" s="44" t="str">
        <f t="shared" si="38"/>
        <v>N/A</v>
      </c>
      <c r="I236" s="12">
        <v>-3.61</v>
      </c>
      <c r="J236" s="12">
        <v>0.37759999999999999</v>
      </c>
      <c r="K236" s="45" t="s">
        <v>739</v>
      </c>
      <c r="L236" s="9" t="str">
        <f t="shared" si="39"/>
        <v>Yes</v>
      </c>
    </row>
    <row r="237" spans="1:12" x14ac:dyDescent="0.2">
      <c r="A237" s="46" t="s">
        <v>1573</v>
      </c>
      <c r="B237" s="35" t="s">
        <v>213</v>
      </c>
      <c r="C237" s="44">
        <v>15.836959706</v>
      </c>
      <c r="D237" s="44" t="str">
        <f t="shared" si="36"/>
        <v>N/A</v>
      </c>
      <c r="E237" s="44">
        <v>14.054363341</v>
      </c>
      <c r="F237" s="44" t="str">
        <f t="shared" si="37"/>
        <v>N/A</v>
      </c>
      <c r="G237" s="44">
        <v>12.432441044000001</v>
      </c>
      <c r="H237" s="44" t="str">
        <f t="shared" si="38"/>
        <v>N/A</v>
      </c>
      <c r="I237" s="12">
        <v>-11.3</v>
      </c>
      <c r="J237" s="12">
        <v>-11.5</v>
      </c>
      <c r="K237" s="45" t="s">
        <v>739</v>
      </c>
      <c r="L237" s="9" t="str">
        <f t="shared" si="39"/>
        <v>Yes</v>
      </c>
    </row>
    <row r="238" spans="1:12" x14ac:dyDescent="0.2">
      <c r="A238" s="51" t="s">
        <v>1574</v>
      </c>
      <c r="B238" s="35" t="s">
        <v>213</v>
      </c>
      <c r="C238" s="44">
        <v>28.857729991999999</v>
      </c>
      <c r="D238" s="44" t="str">
        <f t="shared" si="36"/>
        <v>N/A</v>
      </c>
      <c r="E238" s="44">
        <v>27.156962424</v>
      </c>
      <c r="F238" s="44" t="str">
        <f t="shared" si="37"/>
        <v>N/A</v>
      </c>
      <c r="G238" s="44">
        <v>26.365450482</v>
      </c>
      <c r="H238" s="44" t="str">
        <f t="shared" si="38"/>
        <v>N/A</v>
      </c>
      <c r="I238" s="12">
        <v>-5.89</v>
      </c>
      <c r="J238" s="12">
        <v>-2.91</v>
      </c>
      <c r="K238" s="45" t="s">
        <v>739</v>
      </c>
      <c r="L238" s="9" t="str">
        <f t="shared" si="39"/>
        <v>Yes</v>
      </c>
    </row>
    <row r="239" spans="1:12" x14ac:dyDescent="0.2">
      <c r="A239" s="51" t="s">
        <v>1575</v>
      </c>
      <c r="B239" s="35" t="s">
        <v>213</v>
      </c>
      <c r="C239" s="44">
        <v>30.841883170999999</v>
      </c>
      <c r="D239" s="44" t="str">
        <f t="shared" si="36"/>
        <v>N/A</v>
      </c>
      <c r="E239" s="44">
        <v>29.735162945999999</v>
      </c>
      <c r="F239" s="44" t="str">
        <f t="shared" si="37"/>
        <v>N/A</v>
      </c>
      <c r="G239" s="44">
        <v>29.477278980000001</v>
      </c>
      <c r="H239" s="44" t="str">
        <f t="shared" si="38"/>
        <v>N/A</v>
      </c>
      <c r="I239" s="12">
        <v>-3.59</v>
      </c>
      <c r="J239" s="12">
        <v>-0.86699999999999999</v>
      </c>
      <c r="K239" s="45" t="s">
        <v>739</v>
      </c>
      <c r="L239" s="9" t="str">
        <f t="shared" si="39"/>
        <v>Yes</v>
      </c>
    </row>
    <row r="240" spans="1:12" x14ac:dyDescent="0.2">
      <c r="A240" s="51" t="s">
        <v>1576</v>
      </c>
      <c r="B240" s="35" t="s">
        <v>213</v>
      </c>
      <c r="C240" s="44">
        <v>0.68235786310000002</v>
      </c>
      <c r="D240" s="44" t="str">
        <f t="shared" si="36"/>
        <v>N/A</v>
      </c>
      <c r="E240" s="44">
        <v>0.6388433657</v>
      </c>
      <c r="F240" s="44" t="str">
        <f t="shared" si="37"/>
        <v>N/A</v>
      </c>
      <c r="G240" s="44">
        <v>0.67060976800000005</v>
      </c>
      <c r="H240" s="44" t="str">
        <f t="shared" si="38"/>
        <v>N/A</v>
      </c>
      <c r="I240" s="12">
        <v>-6.38</v>
      </c>
      <c r="J240" s="12">
        <v>4.9720000000000004</v>
      </c>
      <c r="K240" s="45" t="s">
        <v>739</v>
      </c>
      <c r="L240" s="9" t="str">
        <f t="shared" si="39"/>
        <v>Yes</v>
      </c>
    </row>
    <row r="241" spans="1:12" x14ac:dyDescent="0.2">
      <c r="A241" s="51" t="s">
        <v>1577</v>
      </c>
      <c r="B241" s="35" t="s">
        <v>213</v>
      </c>
      <c r="C241" s="44">
        <v>1.859984036</v>
      </c>
      <c r="D241" s="44" t="str">
        <f t="shared" si="36"/>
        <v>N/A</v>
      </c>
      <c r="E241" s="44">
        <v>1.6009255279000001</v>
      </c>
      <c r="F241" s="44" t="str">
        <f t="shared" si="37"/>
        <v>N/A</v>
      </c>
      <c r="G241" s="44">
        <v>1.6460319909000001</v>
      </c>
      <c r="H241" s="44" t="str">
        <f t="shared" si="38"/>
        <v>N/A</v>
      </c>
      <c r="I241" s="12">
        <v>-13.9</v>
      </c>
      <c r="J241" s="12">
        <v>2.8180000000000001</v>
      </c>
      <c r="K241" s="45" t="s">
        <v>739</v>
      </c>
      <c r="L241" s="9" t="str">
        <f t="shared" si="39"/>
        <v>Yes</v>
      </c>
    </row>
    <row r="242" spans="1:12" ht="25.5" x14ac:dyDescent="0.2">
      <c r="A242" s="4" t="s">
        <v>1402</v>
      </c>
      <c r="B242" s="35" t="s">
        <v>213</v>
      </c>
      <c r="C242" s="52">
        <v>1485022483</v>
      </c>
      <c r="D242" s="44" t="str">
        <f t="shared" si="36"/>
        <v>N/A</v>
      </c>
      <c r="E242" s="52">
        <v>1126689964</v>
      </c>
      <c r="F242" s="44" t="str">
        <f t="shared" si="37"/>
        <v>N/A</v>
      </c>
      <c r="G242" s="52">
        <v>948127222</v>
      </c>
      <c r="H242" s="44" t="str">
        <f t="shared" si="38"/>
        <v>N/A</v>
      </c>
      <c r="I242" s="12">
        <v>-24.1</v>
      </c>
      <c r="J242" s="12">
        <v>-15.8</v>
      </c>
      <c r="K242" s="45" t="s">
        <v>739</v>
      </c>
      <c r="L242" s="9" t="str">
        <f t="shared" si="39"/>
        <v>Yes</v>
      </c>
    </row>
    <row r="243" spans="1:12" x14ac:dyDescent="0.2">
      <c r="A243" s="4" t="s">
        <v>1578</v>
      </c>
      <c r="B243" s="35" t="s">
        <v>213</v>
      </c>
      <c r="C243" s="50">
        <v>73852</v>
      </c>
      <c r="D243" s="50" t="str">
        <f t="shared" si="36"/>
        <v>N/A</v>
      </c>
      <c r="E243" s="50">
        <v>58533</v>
      </c>
      <c r="F243" s="50" t="str">
        <f t="shared" si="37"/>
        <v>N/A</v>
      </c>
      <c r="G243" s="50">
        <v>47539</v>
      </c>
      <c r="H243" s="44" t="str">
        <f t="shared" si="38"/>
        <v>N/A</v>
      </c>
      <c r="I243" s="12">
        <v>-20.7</v>
      </c>
      <c r="J243" s="12">
        <v>-18.8</v>
      </c>
      <c r="K243" s="45" t="s">
        <v>739</v>
      </c>
      <c r="L243" s="9" t="str">
        <f t="shared" si="39"/>
        <v>Yes</v>
      </c>
    </row>
    <row r="244" spans="1:12" ht="25.5" x14ac:dyDescent="0.2">
      <c r="A244" s="4" t="s">
        <v>1579</v>
      </c>
      <c r="B244" s="35" t="s">
        <v>213</v>
      </c>
      <c r="C244" s="52">
        <v>20108.087566999999</v>
      </c>
      <c r="D244" s="44" t="str">
        <f t="shared" si="36"/>
        <v>N/A</v>
      </c>
      <c r="E244" s="52">
        <v>19248.799207</v>
      </c>
      <c r="F244" s="44" t="str">
        <f t="shared" si="37"/>
        <v>N/A</v>
      </c>
      <c r="G244" s="52">
        <v>19944.197859</v>
      </c>
      <c r="H244" s="44" t="str">
        <f t="shared" si="38"/>
        <v>N/A</v>
      </c>
      <c r="I244" s="12">
        <v>-4.2699999999999996</v>
      </c>
      <c r="J244" s="12">
        <v>3.613</v>
      </c>
      <c r="K244" s="45" t="s">
        <v>739</v>
      </c>
      <c r="L244" s="9" t="str">
        <f t="shared" si="39"/>
        <v>Yes</v>
      </c>
    </row>
    <row r="245" spans="1:12" ht="25.5" x14ac:dyDescent="0.2">
      <c r="A245" s="53" t="s">
        <v>1580</v>
      </c>
      <c r="B245" s="35" t="s">
        <v>213</v>
      </c>
      <c r="C245" s="52">
        <v>6479.7138404999996</v>
      </c>
      <c r="D245" s="44" t="str">
        <f t="shared" si="36"/>
        <v>N/A</v>
      </c>
      <c r="E245" s="52">
        <v>7066.2096456999998</v>
      </c>
      <c r="F245" s="44" t="str">
        <f t="shared" si="37"/>
        <v>N/A</v>
      </c>
      <c r="G245" s="52">
        <v>8307.6425147000009</v>
      </c>
      <c r="H245" s="44" t="str">
        <f t="shared" si="38"/>
        <v>N/A</v>
      </c>
      <c r="I245" s="12">
        <v>9.0510000000000002</v>
      </c>
      <c r="J245" s="12">
        <v>17.57</v>
      </c>
      <c r="K245" s="45" t="s">
        <v>739</v>
      </c>
      <c r="L245" s="9" t="str">
        <f t="shared" si="39"/>
        <v>Yes</v>
      </c>
    </row>
    <row r="246" spans="1:12" ht="25.5" x14ac:dyDescent="0.2">
      <c r="A246" s="53" t="s">
        <v>1581</v>
      </c>
      <c r="B246" s="35" t="s">
        <v>213</v>
      </c>
      <c r="C246" s="52">
        <v>22299.271558</v>
      </c>
      <c r="D246" s="44" t="str">
        <f t="shared" si="36"/>
        <v>N/A</v>
      </c>
      <c r="E246" s="52">
        <v>21498.689418000002</v>
      </c>
      <c r="F246" s="44" t="str">
        <f t="shared" si="37"/>
        <v>N/A</v>
      </c>
      <c r="G246" s="52">
        <v>22522.4535</v>
      </c>
      <c r="H246" s="44" t="str">
        <f t="shared" si="38"/>
        <v>N/A</v>
      </c>
      <c r="I246" s="12">
        <v>-3.59</v>
      </c>
      <c r="J246" s="12">
        <v>4.7619999999999996</v>
      </c>
      <c r="K246" s="45" t="s">
        <v>739</v>
      </c>
      <c r="L246" s="9" t="str">
        <f t="shared" si="39"/>
        <v>Yes</v>
      </c>
    </row>
    <row r="247" spans="1:12" ht="25.5" x14ac:dyDescent="0.2">
      <c r="A247" s="53" t="s">
        <v>1582</v>
      </c>
      <c r="B247" s="35" t="s">
        <v>213</v>
      </c>
      <c r="C247" s="52">
        <v>7382.6632443999997</v>
      </c>
      <c r="D247" s="44" t="str">
        <f t="shared" si="36"/>
        <v>N/A</v>
      </c>
      <c r="E247" s="52">
        <v>7463.6035565000002</v>
      </c>
      <c r="F247" s="44" t="str">
        <f t="shared" si="37"/>
        <v>N/A</v>
      </c>
      <c r="G247" s="52">
        <v>7214.5070707000004</v>
      </c>
      <c r="H247" s="44" t="str">
        <f t="shared" si="38"/>
        <v>N/A</v>
      </c>
      <c r="I247" s="12">
        <v>1.0960000000000001</v>
      </c>
      <c r="J247" s="12">
        <v>-3.34</v>
      </c>
      <c r="K247" s="45" t="s">
        <v>739</v>
      </c>
      <c r="L247" s="9" t="str">
        <f t="shared" si="39"/>
        <v>Yes</v>
      </c>
    </row>
    <row r="248" spans="1:12" ht="25.5" x14ac:dyDescent="0.2">
      <c r="A248" s="53" t="s">
        <v>1583</v>
      </c>
      <c r="B248" s="35" t="s">
        <v>213</v>
      </c>
      <c r="C248" s="52">
        <v>21156.044118000002</v>
      </c>
      <c r="D248" s="44" t="str">
        <f t="shared" si="36"/>
        <v>N/A</v>
      </c>
      <c r="E248" s="52">
        <v>10742.177777999999</v>
      </c>
      <c r="F248" s="44" t="str">
        <f t="shared" si="37"/>
        <v>N/A</v>
      </c>
      <c r="G248" s="52">
        <v>14331.654762</v>
      </c>
      <c r="H248" s="44" t="str">
        <f t="shared" si="38"/>
        <v>N/A</v>
      </c>
      <c r="I248" s="12">
        <v>-49.2</v>
      </c>
      <c r="J248" s="12">
        <v>33.409999999999997</v>
      </c>
      <c r="K248" s="45" t="s">
        <v>739</v>
      </c>
      <c r="L248" s="9" t="str">
        <f t="shared" si="39"/>
        <v>No</v>
      </c>
    </row>
    <row r="249" spans="1:12" ht="25.5" x14ac:dyDescent="0.2">
      <c r="A249" s="46" t="s">
        <v>1584</v>
      </c>
      <c r="B249" s="35" t="s">
        <v>213</v>
      </c>
      <c r="C249" s="44">
        <v>2.5363258306000001</v>
      </c>
      <c r="D249" s="44" t="str">
        <f t="shared" si="36"/>
        <v>N/A</v>
      </c>
      <c r="E249" s="44">
        <v>2.1427653618</v>
      </c>
      <c r="F249" s="44" t="str">
        <f t="shared" si="37"/>
        <v>N/A</v>
      </c>
      <c r="G249" s="44">
        <v>1.8031778929</v>
      </c>
      <c r="H249" s="44" t="str">
        <f t="shared" si="38"/>
        <v>N/A</v>
      </c>
      <c r="I249" s="12">
        <v>-15.5</v>
      </c>
      <c r="J249" s="12">
        <v>-15.8</v>
      </c>
      <c r="K249" s="45" t="s">
        <v>739</v>
      </c>
      <c r="L249" s="9" t="str">
        <f t="shared" si="39"/>
        <v>Yes</v>
      </c>
    </row>
    <row r="250" spans="1:12" ht="25.5" x14ac:dyDescent="0.2">
      <c r="A250" s="51" t="s">
        <v>1585</v>
      </c>
      <c r="B250" s="35" t="s">
        <v>213</v>
      </c>
      <c r="C250" s="44">
        <v>1.4699122886</v>
      </c>
      <c r="D250" s="44" t="str">
        <f t="shared" si="36"/>
        <v>N/A</v>
      </c>
      <c r="E250" s="44">
        <v>1.3180063208999999</v>
      </c>
      <c r="F250" s="44" t="str">
        <f t="shared" si="37"/>
        <v>N/A</v>
      </c>
      <c r="G250" s="44">
        <v>1.2838423617000001</v>
      </c>
      <c r="H250" s="44" t="str">
        <f t="shared" si="38"/>
        <v>N/A</v>
      </c>
      <c r="I250" s="12">
        <v>-10.3</v>
      </c>
      <c r="J250" s="12">
        <v>-2.59</v>
      </c>
      <c r="K250" s="45" t="s">
        <v>739</v>
      </c>
      <c r="L250" s="9" t="str">
        <f t="shared" si="39"/>
        <v>Yes</v>
      </c>
    </row>
    <row r="251" spans="1:12" ht="25.5" x14ac:dyDescent="0.2">
      <c r="A251" s="51" t="s">
        <v>1586</v>
      </c>
      <c r="B251" s="35" t="s">
        <v>213</v>
      </c>
      <c r="C251" s="44">
        <v>7.4148022824000002</v>
      </c>
      <c r="D251" s="44" t="str">
        <f t="shared" si="36"/>
        <v>N/A</v>
      </c>
      <c r="E251" s="44">
        <v>7.2269416942999998</v>
      </c>
      <c r="F251" s="44" t="str">
        <f t="shared" si="37"/>
        <v>N/A</v>
      </c>
      <c r="G251" s="44">
        <v>7.2422088207000002</v>
      </c>
      <c r="H251" s="44" t="str">
        <f t="shared" si="38"/>
        <v>N/A</v>
      </c>
      <c r="I251" s="12">
        <v>-2.5299999999999998</v>
      </c>
      <c r="J251" s="12">
        <v>0.21129999999999999</v>
      </c>
      <c r="K251" s="45" t="s">
        <v>739</v>
      </c>
      <c r="L251" s="9" t="str">
        <f t="shared" si="39"/>
        <v>Yes</v>
      </c>
    </row>
    <row r="252" spans="1:12" ht="25.5" x14ac:dyDescent="0.2">
      <c r="A252" s="51" t="s">
        <v>1587</v>
      </c>
      <c r="B252" s="35" t="s">
        <v>213</v>
      </c>
      <c r="C252" s="44">
        <v>9.4325370199999994E-2</v>
      </c>
      <c r="D252" s="44" t="str">
        <f t="shared" si="36"/>
        <v>N/A</v>
      </c>
      <c r="E252" s="44">
        <v>9.6118076400000002E-2</v>
      </c>
      <c r="F252" s="44" t="str">
        <f t="shared" si="37"/>
        <v>N/A</v>
      </c>
      <c r="G252" s="44">
        <v>9.7575495299999995E-2</v>
      </c>
      <c r="H252" s="44" t="str">
        <f t="shared" si="38"/>
        <v>N/A</v>
      </c>
      <c r="I252" s="12">
        <v>1.901</v>
      </c>
      <c r="J252" s="12">
        <v>1.516</v>
      </c>
      <c r="K252" s="45" t="s">
        <v>739</v>
      </c>
      <c r="L252" s="9" t="str">
        <f t="shared" si="39"/>
        <v>Yes</v>
      </c>
    </row>
    <row r="253" spans="1:12" ht="25.5" x14ac:dyDescent="0.2">
      <c r="A253" s="51" t="s">
        <v>1588</v>
      </c>
      <c r="B253" s="35" t="s">
        <v>213</v>
      </c>
      <c r="C253" s="44">
        <v>1.7452589300000002E-2</v>
      </c>
      <c r="D253" s="44" t="str">
        <f t="shared" si="36"/>
        <v>N/A</v>
      </c>
      <c r="E253" s="44">
        <v>2.05774489E-2</v>
      </c>
      <c r="F253" s="44" t="str">
        <f t="shared" si="37"/>
        <v>N/A</v>
      </c>
      <c r="G253" s="44">
        <v>1.68310027E-2</v>
      </c>
      <c r="H253" s="44" t="str">
        <f t="shared" si="38"/>
        <v>N/A</v>
      </c>
      <c r="I253" s="12">
        <v>17.899999999999999</v>
      </c>
      <c r="J253" s="12">
        <v>-18.2</v>
      </c>
      <c r="K253" s="45" t="s">
        <v>739</v>
      </c>
      <c r="L253" s="9" t="str">
        <f t="shared" si="39"/>
        <v>Yes</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874056</v>
      </c>
      <c r="D7" s="32" t="str">
        <f>IF($B7="N/A","N/A",IF(C7&gt;15,"No",IF(C7&lt;-15,"No","Yes")))</f>
        <v>N/A</v>
      </c>
      <c r="E7" s="31">
        <v>882219</v>
      </c>
      <c r="F7" s="32" t="str">
        <f>IF($B7="N/A","N/A",IF(E7&gt;15,"No",IF(E7&lt;-15,"No","Yes")))</f>
        <v>N/A</v>
      </c>
      <c r="G7" s="31">
        <v>903847</v>
      </c>
      <c r="H7" s="32" t="str">
        <f>IF($B7="N/A","N/A",IF(G7&gt;15,"No",IF(G7&lt;-15,"No","Yes")))</f>
        <v>N/A</v>
      </c>
      <c r="I7" s="33">
        <v>0.93389999999999995</v>
      </c>
      <c r="J7" s="33">
        <v>2.452</v>
      </c>
      <c r="K7" s="32" t="str">
        <f t="shared" ref="K7:K24" si="0">IF(J7="Div by 0", "N/A", IF(J7="N/A","N/A", IF(J7&gt;30, "No", IF(J7&lt;-30, "No", "Yes"))))</f>
        <v>Yes</v>
      </c>
    </row>
    <row r="8" spans="1:11" x14ac:dyDescent="0.2">
      <c r="A8" s="26" t="s">
        <v>361</v>
      </c>
      <c r="B8" s="30" t="s">
        <v>213</v>
      </c>
      <c r="C8" s="34">
        <v>74.512502631000004</v>
      </c>
      <c r="D8" s="32" t="str">
        <f>IF($B8="N/A","N/A",IF(C8&gt;15,"No",IF(C8&lt;-15,"No","Yes")))</f>
        <v>N/A</v>
      </c>
      <c r="E8" s="34">
        <v>68.861813222999999</v>
      </c>
      <c r="F8" s="32" t="str">
        <f>IF($B8="N/A","N/A",IF(E8&gt;15,"No",IF(E8&lt;-15,"No","Yes")))</f>
        <v>N/A</v>
      </c>
      <c r="G8" s="34">
        <v>58.108175387999999</v>
      </c>
      <c r="H8" s="32" t="str">
        <f>IF($B8="N/A","N/A",IF(G8&gt;15,"No",IF(G8&lt;-15,"No","Yes")))</f>
        <v>N/A</v>
      </c>
      <c r="I8" s="33">
        <v>-7.58</v>
      </c>
      <c r="J8" s="33">
        <v>-15.6</v>
      </c>
      <c r="K8" s="32" t="str">
        <f t="shared" si="0"/>
        <v>Yes</v>
      </c>
    </row>
    <row r="9" spans="1:11" x14ac:dyDescent="0.2">
      <c r="A9" s="26" t="s">
        <v>302</v>
      </c>
      <c r="B9" s="35" t="s">
        <v>213</v>
      </c>
      <c r="C9" s="9">
        <v>25.487497369</v>
      </c>
      <c r="D9" s="9" t="str">
        <f>IF($B9="N/A","N/A",IF(C9&gt;15,"No",IF(C9&lt;-15,"No","Yes")))</f>
        <v>N/A</v>
      </c>
      <c r="E9" s="9">
        <v>31.138186777000001</v>
      </c>
      <c r="F9" s="9" t="str">
        <f>IF($B9="N/A","N/A",IF(E9&gt;15,"No",IF(E9&lt;-15,"No","Yes")))</f>
        <v>N/A</v>
      </c>
      <c r="G9" s="9">
        <v>41.891824612000001</v>
      </c>
      <c r="H9" s="9" t="str">
        <f>IF($B9="N/A","N/A",IF(G9&gt;15,"No",IF(G9&lt;-15,"No","Yes")))</f>
        <v>N/A</v>
      </c>
      <c r="I9" s="10">
        <v>22.17</v>
      </c>
      <c r="J9" s="10">
        <v>34.54</v>
      </c>
      <c r="K9" s="9" t="str">
        <f t="shared" si="0"/>
        <v>No</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100</v>
      </c>
      <c r="D11" s="9" t="str">
        <f>IF(OR($B11="N/A",$C11="N/A"),"N/A",IF(C11&gt;100,"No",IF(C11&lt;95,"No","Yes")))</f>
        <v>Yes</v>
      </c>
      <c r="E11" s="9">
        <v>91.406102113000003</v>
      </c>
      <c r="F11" s="9" t="str">
        <f>IF(OR($B11="N/A",$E11="N/A"),"N/A",IF(E11&gt;100,"No",IF(E11&lt;95,"No","Yes")))</f>
        <v>No</v>
      </c>
      <c r="G11" s="9">
        <v>81.645012928</v>
      </c>
      <c r="H11" s="9" t="str">
        <f>IF($B11="N/A","N/A",IF(G11&gt;100,"No",IF(G11&lt;95,"No","Yes")))</f>
        <v>No</v>
      </c>
      <c r="I11" s="10">
        <v>-8.59</v>
      </c>
      <c r="J11" s="10">
        <v>-10.7</v>
      </c>
      <c r="K11" s="9" t="str">
        <f t="shared" si="0"/>
        <v>Yes</v>
      </c>
    </row>
    <row r="12" spans="1:11" x14ac:dyDescent="0.2">
      <c r="A12" s="26" t="s">
        <v>304</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26" t="s">
        <v>818</v>
      </c>
      <c r="B13" s="35" t="s">
        <v>214</v>
      </c>
      <c r="C13" s="9">
        <v>48.631666621000001</v>
      </c>
      <c r="D13" s="9" t="str">
        <f t="shared" si="1"/>
        <v>No</v>
      </c>
      <c r="E13" s="9">
        <v>45.348943970000001</v>
      </c>
      <c r="F13" s="9" t="str">
        <f t="shared" si="2"/>
        <v>No</v>
      </c>
      <c r="G13" s="9">
        <v>42.102590372000002</v>
      </c>
      <c r="H13" s="9" t="str">
        <f t="shared" si="3"/>
        <v>No</v>
      </c>
      <c r="I13" s="10">
        <v>-6.75</v>
      </c>
      <c r="J13" s="10">
        <v>-7.16</v>
      </c>
      <c r="K13" s="9" t="str">
        <f t="shared" si="0"/>
        <v>Yes</v>
      </c>
    </row>
    <row r="14" spans="1:11" x14ac:dyDescent="0.2">
      <c r="A14" s="29" t="s">
        <v>305</v>
      </c>
      <c r="B14" s="35" t="s">
        <v>213</v>
      </c>
      <c r="C14" s="36">
        <v>651281</v>
      </c>
      <c r="D14" s="9" t="str">
        <f>IF($B14="N/A","N/A",IF(C14&gt;15,"No",IF(C14&lt;-15,"No","Yes")))</f>
        <v>N/A</v>
      </c>
      <c r="E14" s="36">
        <v>607512</v>
      </c>
      <c r="F14" s="9" t="str">
        <f>IF($B14="N/A","N/A",IF(E14&gt;15,"No",IF(E14&lt;-15,"No","Yes")))</f>
        <v>N/A</v>
      </c>
      <c r="G14" s="36">
        <v>525209</v>
      </c>
      <c r="H14" s="9" t="str">
        <f>IF($B14="N/A","N/A",IF(G14&gt;15,"No",IF(G14&lt;-15,"No","Yes")))</f>
        <v>N/A</v>
      </c>
      <c r="I14" s="10">
        <v>-6.72</v>
      </c>
      <c r="J14" s="10">
        <v>-13.5</v>
      </c>
      <c r="K14" s="9" t="str">
        <f t="shared" si="0"/>
        <v>Yes</v>
      </c>
    </row>
    <row r="15" spans="1:11" x14ac:dyDescent="0.2">
      <c r="A15" s="26" t="s">
        <v>435</v>
      </c>
      <c r="B15" s="35" t="s">
        <v>215</v>
      </c>
      <c r="C15" s="9">
        <v>11.894097939</v>
      </c>
      <c r="D15" s="9" t="str">
        <f>IF($B15="N/A","N/A",IF(C15&gt;20,"No",IF(C15&lt;5,"No","Yes")))</f>
        <v>Yes</v>
      </c>
      <c r="E15" s="9">
        <v>12.456214857000001</v>
      </c>
      <c r="F15" s="9" t="str">
        <f>IF($B15="N/A","N/A",IF(E15&gt;20,"No",IF(E15&lt;5,"No","Yes")))</f>
        <v>Yes</v>
      </c>
      <c r="G15" s="9">
        <v>13.52718632</v>
      </c>
      <c r="H15" s="9" t="str">
        <f>IF($B15="N/A","N/A",IF(G15&gt;20,"No",IF(G15&lt;5,"No","Yes")))</f>
        <v>Yes</v>
      </c>
      <c r="I15" s="10">
        <v>4.726</v>
      </c>
      <c r="J15" s="10">
        <v>8.5980000000000008</v>
      </c>
      <c r="K15" s="9" t="str">
        <f t="shared" si="0"/>
        <v>Yes</v>
      </c>
    </row>
    <row r="16" spans="1:11" x14ac:dyDescent="0.2">
      <c r="A16" s="26" t="s">
        <v>436</v>
      </c>
      <c r="B16" s="35" t="s">
        <v>213</v>
      </c>
      <c r="C16" s="9">
        <v>88.105902060999995</v>
      </c>
      <c r="D16" s="9" t="str">
        <f>IF($B16="N/A","N/A",IF(C16&gt;15,"No",IF(C16&lt;-15,"No","Yes")))</f>
        <v>N/A</v>
      </c>
      <c r="E16" s="9">
        <v>87.543785142999994</v>
      </c>
      <c r="F16" s="9" t="str">
        <f>IF($B16="N/A","N/A",IF(E16&gt;15,"No",IF(E16&lt;-15,"No","Yes")))</f>
        <v>N/A</v>
      </c>
      <c r="G16" s="9">
        <v>86.472813680000002</v>
      </c>
      <c r="H16" s="9" t="str">
        <f>IF($B16="N/A","N/A",IF(G16&gt;15,"No",IF(G16&lt;-15,"No","Yes")))</f>
        <v>N/A</v>
      </c>
      <c r="I16" s="10">
        <v>-0.63800000000000001</v>
      </c>
      <c r="J16" s="10">
        <v>-1.22</v>
      </c>
      <c r="K16" s="9" t="str">
        <f t="shared" si="0"/>
        <v>Yes</v>
      </c>
    </row>
    <row r="17" spans="1:11" x14ac:dyDescent="0.2">
      <c r="A17" s="26" t="s">
        <v>437</v>
      </c>
      <c r="B17" s="35" t="s">
        <v>213</v>
      </c>
      <c r="C17" s="9">
        <v>3.7163682036000001</v>
      </c>
      <c r="D17" s="9" t="str">
        <f>IF($B17="N/A","N/A",IF(C17&gt;15,"No",IF(C17&lt;-15,"No","Yes")))</f>
        <v>N/A</v>
      </c>
      <c r="E17" s="9">
        <v>4.6015551955999996</v>
      </c>
      <c r="F17" s="9" t="str">
        <f>IF($B17="N/A","N/A",IF(E17&gt;15,"No",IF(E17&lt;-15,"No","Yes")))</f>
        <v>N/A</v>
      </c>
      <c r="G17" s="9">
        <v>0.98227562739999996</v>
      </c>
      <c r="H17" s="9" t="str">
        <f>IF($B17="N/A","N/A",IF(G17&gt;15,"No",IF(G17&lt;-15,"No","Yes")))</f>
        <v>N/A</v>
      </c>
      <c r="I17" s="10">
        <v>23.82</v>
      </c>
      <c r="J17" s="10">
        <v>-78.7</v>
      </c>
      <c r="K17" s="9" t="str">
        <f t="shared" si="0"/>
        <v>No</v>
      </c>
    </row>
    <row r="18" spans="1:11" x14ac:dyDescent="0.2">
      <c r="A18" s="26" t="s">
        <v>819</v>
      </c>
      <c r="B18" s="35" t="s">
        <v>213</v>
      </c>
      <c r="C18" s="96">
        <v>7775.7384730000003</v>
      </c>
      <c r="D18" s="9" t="str">
        <f>IF($B18="N/A","N/A",IF(C18&gt;15,"No",IF(C18&lt;-15,"No","Yes")))</f>
        <v>N/A</v>
      </c>
      <c r="E18" s="96">
        <v>8137.2660347000001</v>
      </c>
      <c r="F18" s="9" t="str">
        <f>IF($B18="N/A","N/A",IF(E18&gt;15,"No",IF(E18&lt;-15,"No","Yes")))</f>
        <v>N/A</v>
      </c>
      <c r="G18" s="96">
        <v>10111.340958000001</v>
      </c>
      <c r="H18" s="9" t="str">
        <f>IF($B18="N/A","N/A",IF(G18&gt;15,"No",IF(G18&lt;-15,"No","Yes")))</f>
        <v>N/A</v>
      </c>
      <c r="I18" s="10">
        <v>4.649</v>
      </c>
      <c r="J18" s="10">
        <v>24.26</v>
      </c>
      <c r="K18" s="9" t="str">
        <f t="shared" si="0"/>
        <v>Yes</v>
      </c>
    </row>
    <row r="19" spans="1:11" x14ac:dyDescent="0.2">
      <c r="A19" s="3" t="s">
        <v>306</v>
      </c>
      <c r="B19" s="35" t="s">
        <v>213</v>
      </c>
      <c r="C19" s="36">
        <v>8579</v>
      </c>
      <c r="D19" s="35" t="s">
        <v>213</v>
      </c>
      <c r="E19" s="36">
        <v>3838</v>
      </c>
      <c r="F19" s="35" t="s">
        <v>213</v>
      </c>
      <c r="G19" s="36">
        <v>4501</v>
      </c>
      <c r="H19" s="9" t="str">
        <f>IF($B19="N/A","N/A",IF(G19&gt;15,"No",IF(G19&lt;-15,"No","Yes")))</f>
        <v>N/A</v>
      </c>
      <c r="I19" s="10">
        <v>-55.3</v>
      </c>
      <c r="J19" s="10">
        <v>17.27</v>
      </c>
      <c r="K19" s="9" t="str">
        <f t="shared" si="0"/>
        <v>Yes</v>
      </c>
    </row>
    <row r="20" spans="1:11" x14ac:dyDescent="0.2">
      <c r="A20" s="3" t="s">
        <v>346</v>
      </c>
      <c r="B20" s="35" t="s">
        <v>213</v>
      </c>
      <c r="C20" s="8">
        <v>0.98151605850000001</v>
      </c>
      <c r="D20" s="35" t="s">
        <v>213</v>
      </c>
      <c r="E20" s="8">
        <v>0.4350393723</v>
      </c>
      <c r="F20" s="35" t="s">
        <v>213</v>
      </c>
      <c r="G20" s="8">
        <v>0.49798251249999997</v>
      </c>
      <c r="H20" s="9" t="str">
        <f>IF($B20="N/A","N/A",IF(G20&gt;15,"No",IF(G20&lt;-15,"No","Yes")))</f>
        <v>N/A</v>
      </c>
      <c r="I20" s="10">
        <v>-55.7</v>
      </c>
      <c r="J20" s="10">
        <v>14.47</v>
      </c>
      <c r="K20" s="9" t="str">
        <f t="shared" si="0"/>
        <v>Yes</v>
      </c>
    </row>
    <row r="21" spans="1:11" ht="25.5" x14ac:dyDescent="0.2">
      <c r="A21" s="3" t="s">
        <v>820</v>
      </c>
      <c r="B21" s="35" t="s">
        <v>213</v>
      </c>
      <c r="C21" s="37">
        <v>11427.730154999999</v>
      </c>
      <c r="D21" s="9" t="str">
        <f>IF($B21="N/A","N/A",IF(C21&gt;60,"No",IF(C21&lt;15,"No","Yes")))</f>
        <v>N/A</v>
      </c>
      <c r="E21" s="37">
        <v>13321.970036000001</v>
      </c>
      <c r="F21" s="9" t="str">
        <f>IF($B21="N/A","N/A",IF(E21&gt;60,"No",IF(E21&lt;15,"No","Yes")))</f>
        <v>N/A</v>
      </c>
      <c r="G21" s="37">
        <v>15040.498556</v>
      </c>
      <c r="H21" s="9" t="str">
        <f>IF($B21="N/A","N/A",IF(G21&gt;60,"No",IF(G21&lt;15,"No","Yes")))</f>
        <v>N/A</v>
      </c>
      <c r="I21" s="10">
        <v>16.579999999999998</v>
      </c>
      <c r="J21" s="10">
        <v>12.9</v>
      </c>
      <c r="K21" s="9" t="str">
        <f t="shared" si="0"/>
        <v>Yes</v>
      </c>
    </row>
    <row r="22" spans="1:11" x14ac:dyDescent="0.2">
      <c r="A22" s="3" t="s">
        <v>821</v>
      </c>
      <c r="B22" s="35" t="s">
        <v>217</v>
      </c>
      <c r="C22" s="36">
        <v>11</v>
      </c>
      <c r="D22" s="9" t="str">
        <f>IF($B22="N/A","N/A",IF(C22="N/A","N/A",IF(C22=0,"Yes","No")))</f>
        <v>No</v>
      </c>
      <c r="E22" s="36">
        <v>11</v>
      </c>
      <c r="F22" s="9" t="str">
        <f>IF($B22="N/A","N/A",IF(E22="N/A","N/A",IF(E22=0,"Yes","No")))</f>
        <v>No</v>
      </c>
      <c r="G22" s="36">
        <v>11</v>
      </c>
      <c r="H22" s="9" t="str">
        <f>IF($B22="N/A","N/A",IF(G22=0,"Yes","No"))</f>
        <v>No</v>
      </c>
      <c r="I22" s="10">
        <v>-50</v>
      </c>
      <c r="J22" s="10">
        <v>100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573817</v>
      </c>
      <c r="D6" s="9" t="str">
        <f>IF($B6="N/A","N/A",IF(C6&gt;15,"No",IF(C6&lt;-15,"No","Yes")))</f>
        <v>N/A</v>
      </c>
      <c r="E6" s="36">
        <v>531839</v>
      </c>
      <c r="F6" s="9" t="str">
        <f>IF($B6="N/A","N/A",IF(E6&gt;15,"No",IF(E6&lt;-15,"No","Yes")))</f>
        <v>N/A</v>
      </c>
      <c r="G6" s="36">
        <v>454163</v>
      </c>
      <c r="H6" s="9" t="str">
        <f>IF($B6="N/A","N/A",IF(G6&gt;15,"No",IF(G6&lt;-15,"No","Yes")))</f>
        <v>N/A</v>
      </c>
      <c r="I6" s="10">
        <v>-7.32</v>
      </c>
      <c r="J6" s="10">
        <v>-14.6</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8674.7327685</v>
      </c>
      <c r="D9" s="9" t="str">
        <f>IF($B9="N/A","N/A",IF(C9&gt;7000,"No",IF(C9&lt;2000,"No","Yes")))</f>
        <v>No</v>
      </c>
      <c r="E9" s="96">
        <v>9028.9761901999991</v>
      </c>
      <c r="F9" s="9" t="str">
        <f>IF($B9="N/A","N/A",IF(E9&gt;7000,"No",IF(E9&lt;2000,"No","Yes")))</f>
        <v>No</v>
      </c>
      <c r="G9" s="96">
        <v>9185.7171985000004</v>
      </c>
      <c r="H9" s="9" t="str">
        <f>IF($B9="N/A","N/A",IF(G9&gt;7000,"No",IF(G9&lt;2000,"No","Yes")))</f>
        <v>No</v>
      </c>
      <c r="I9" s="10">
        <v>4.0839999999999996</v>
      </c>
      <c r="J9" s="10">
        <v>1.736</v>
      </c>
      <c r="K9" s="9" t="str">
        <f t="shared" si="0"/>
        <v>Yes</v>
      </c>
    </row>
    <row r="10" spans="1:11" x14ac:dyDescent="0.2">
      <c r="A10" s="110" t="s">
        <v>825</v>
      </c>
      <c r="B10" s="35" t="s">
        <v>213</v>
      </c>
      <c r="C10" s="96">
        <v>1558.5911788000001</v>
      </c>
      <c r="D10" s="9" t="str">
        <f>IF($B10="N/A","N/A",IF(C10&gt;15,"No",IF(C10&lt;-15,"No","Yes")))</f>
        <v>N/A</v>
      </c>
      <c r="E10" s="96">
        <v>1595.6346177</v>
      </c>
      <c r="F10" s="9" t="str">
        <f>IF($B10="N/A","N/A",IF(E10&gt;15,"No",IF(E10&lt;-15,"No","Yes")))</f>
        <v>N/A</v>
      </c>
      <c r="G10" s="96">
        <v>1587.3104321000001</v>
      </c>
      <c r="H10" s="9" t="str">
        <f>IF($B10="N/A","N/A",IF(G10&gt;15,"No",IF(G10&lt;-15,"No","Yes")))</f>
        <v>N/A</v>
      </c>
      <c r="I10" s="10">
        <v>2.3769999999999998</v>
      </c>
      <c r="J10" s="10">
        <v>-0.52200000000000002</v>
      </c>
      <c r="K10" s="9" t="str">
        <f t="shared" si="0"/>
        <v>Yes</v>
      </c>
    </row>
    <row r="11" spans="1:11" x14ac:dyDescent="0.2">
      <c r="A11" s="110" t="s">
        <v>309</v>
      </c>
      <c r="B11" s="35" t="s">
        <v>219</v>
      </c>
      <c r="C11" s="9">
        <v>6.8460850758999996</v>
      </c>
      <c r="D11" s="9" t="str">
        <f>IF($B11="N/A","N/A",IF(C11&gt;10,"No",IF(C11&lt;=0,"No","Yes")))</f>
        <v>Yes</v>
      </c>
      <c r="E11" s="9">
        <v>7.1170034540999998</v>
      </c>
      <c r="F11" s="9" t="str">
        <f>IF($B11="N/A","N/A",IF(E11&gt;10,"No",IF(E11&lt;=0,"No","Yes")))</f>
        <v>Yes</v>
      </c>
      <c r="G11" s="9">
        <v>7.6895299704999998</v>
      </c>
      <c r="H11" s="9" t="str">
        <f>IF($B11="N/A","N/A",IF(G11&gt;10,"No",IF(G11&lt;=0,"No","Yes")))</f>
        <v>Yes</v>
      </c>
      <c r="I11" s="10">
        <v>3.9569999999999999</v>
      </c>
      <c r="J11" s="10">
        <v>8.0440000000000005</v>
      </c>
      <c r="K11" s="9" t="str">
        <f t="shared" si="0"/>
        <v>Yes</v>
      </c>
    </row>
    <row r="12" spans="1:11" x14ac:dyDescent="0.2">
      <c r="A12" s="110" t="s">
        <v>826</v>
      </c>
      <c r="B12" s="35" t="s">
        <v>213</v>
      </c>
      <c r="C12" s="96">
        <v>1555.9792791</v>
      </c>
      <c r="D12" s="9" t="str">
        <f>IF($B12="N/A","N/A",IF(C12&gt;15,"No",IF(C12&lt;-15,"No","Yes")))</f>
        <v>N/A</v>
      </c>
      <c r="E12" s="96">
        <v>1470.2747087</v>
      </c>
      <c r="F12" s="9" t="str">
        <f>IF($B12="N/A","N/A",IF(E12&gt;15,"No",IF(E12&lt;-15,"No","Yes")))</f>
        <v>N/A</v>
      </c>
      <c r="G12" s="96">
        <v>1455.9594537</v>
      </c>
      <c r="H12" s="9" t="str">
        <f>IF($B12="N/A","N/A",IF(G12&gt;15,"No",IF(G12&lt;-15,"No","Yes")))</f>
        <v>N/A</v>
      </c>
      <c r="I12" s="10">
        <v>-5.51</v>
      </c>
      <c r="J12" s="10">
        <v>-0.97399999999999998</v>
      </c>
      <c r="K12" s="9" t="str">
        <f t="shared" si="0"/>
        <v>Yes</v>
      </c>
    </row>
    <row r="13" spans="1:11" x14ac:dyDescent="0.2">
      <c r="A13" s="110" t="s">
        <v>310</v>
      </c>
      <c r="B13" s="35" t="s">
        <v>214</v>
      </c>
      <c r="C13" s="8">
        <v>99.958523361999994</v>
      </c>
      <c r="D13" s="9" t="str">
        <f>IF($B13="N/A","N/A",IF(C13&gt;100,"No",IF(C13&lt;95,"No","Yes")))</f>
        <v>Yes</v>
      </c>
      <c r="E13" s="8">
        <v>99.973488216999996</v>
      </c>
      <c r="F13" s="9" t="str">
        <f>IF($B13="N/A","N/A",IF(E13&gt;100,"No",IF(E13&lt;95,"No","Yes")))</f>
        <v>Yes</v>
      </c>
      <c r="G13" s="8">
        <v>99.967852950999998</v>
      </c>
      <c r="H13" s="9" t="str">
        <f>IF($B13="N/A","N/A",IF(G13&gt;100,"No",IF(G13&lt;95,"No","Yes")))</f>
        <v>Yes</v>
      </c>
      <c r="I13" s="10">
        <v>1.4999999999999999E-2</v>
      </c>
      <c r="J13" s="10">
        <v>-6.0000000000000001E-3</v>
      </c>
      <c r="K13" s="9" t="str">
        <f t="shared" si="0"/>
        <v>Yes</v>
      </c>
    </row>
    <row r="14" spans="1:11" x14ac:dyDescent="0.2">
      <c r="A14" s="110" t="s">
        <v>827</v>
      </c>
      <c r="B14" s="35" t="s">
        <v>220</v>
      </c>
      <c r="C14" s="8">
        <v>1.4283315811999999</v>
      </c>
      <c r="D14" s="9" t="str">
        <f>IF($B14="N/A","N/A",IF(C14&gt;1,"Yes","No"))</f>
        <v>Yes</v>
      </c>
      <c r="E14" s="8">
        <v>1.42608398</v>
      </c>
      <c r="F14" s="9" t="str">
        <f>IF($B14="N/A","N/A",IF(E14&gt;1,"Yes","No"))</f>
        <v>Yes</v>
      </c>
      <c r="G14" s="8">
        <v>1.4408931824</v>
      </c>
      <c r="H14" s="9" t="str">
        <f>IF($B14="N/A","N/A",IF(G14&gt;1,"Yes","No"))</f>
        <v>Yes</v>
      </c>
      <c r="I14" s="10">
        <v>-0.157</v>
      </c>
      <c r="J14" s="10">
        <v>1.038</v>
      </c>
      <c r="K14" s="9" t="str">
        <f t="shared" si="0"/>
        <v>Yes</v>
      </c>
    </row>
    <row r="15" spans="1:11" x14ac:dyDescent="0.2">
      <c r="A15" s="110" t="s">
        <v>311</v>
      </c>
      <c r="B15" s="35" t="s">
        <v>214</v>
      </c>
      <c r="C15" s="8">
        <v>95.068114050000005</v>
      </c>
      <c r="D15" s="9" t="str">
        <f>IF($B15="N/A","N/A",IF(C15&gt;100,"No",IF(C15&lt;95,"No","Yes")))</f>
        <v>Yes</v>
      </c>
      <c r="E15" s="8">
        <v>94.848252948999999</v>
      </c>
      <c r="F15" s="9" t="str">
        <f>IF($B15="N/A","N/A",IF(E15&gt;100,"No",IF(E15&lt;95,"No","Yes")))</f>
        <v>No</v>
      </c>
      <c r="G15" s="8">
        <v>94.271439990000005</v>
      </c>
      <c r="H15" s="9" t="str">
        <f>IF($B15="N/A","N/A",IF(G15&gt;100,"No",IF(G15&lt;95,"No","Yes")))</f>
        <v>No</v>
      </c>
      <c r="I15" s="10">
        <v>-0.23100000000000001</v>
      </c>
      <c r="J15" s="10">
        <v>-0.60799999999999998</v>
      </c>
      <c r="K15" s="9" t="str">
        <f t="shared" si="0"/>
        <v>Yes</v>
      </c>
    </row>
    <row r="16" spans="1:11" x14ac:dyDescent="0.2">
      <c r="A16" s="110" t="s">
        <v>828</v>
      </c>
      <c r="B16" s="35" t="s">
        <v>221</v>
      </c>
      <c r="C16" s="8">
        <v>10.305061071000001</v>
      </c>
      <c r="D16" s="9" t="str">
        <f>IF($B16="N/A","N/A",IF(C16&gt;3,"Yes","No"))</f>
        <v>Yes</v>
      </c>
      <c r="E16" s="8">
        <v>10.386676314000001</v>
      </c>
      <c r="F16" s="9" t="str">
        <f>IF($B16="N/A","N/A",IF(E16&gt;3,"Yes","No"))</f>
        <v>Yes</v>
      </c>
      <c r="G16" s="8">
        <v>10.134260275999999</v>
      </c>
      <c r="H16" s="9" t="str">
        <f>IF($B16="N/A","N/A",IF(G16&gt;3,"Yes","No"))</f>
        <v>Yes</v>
      </c>
      <c r="I16" s="10">
        <v>0.79200000000000004</v>
      </c>
      <c r="J16" s="10">
        <v>-2.4300000000000002</v>
      </c>
      <c r="K16" s="9" t="str">
        <f t="shared" si="0"/>
        <v>Yes</v>
      </c>
    </row>
    <row r="17" spans="1:11" x14ac:dyDescent="0.2">
      <c r="A17" s="110" t="s">
        <v>829</v>
      </c>
      <c r="B17" s="35" t="s">
        <v>222</v>
      </c>
      <c r="C17" s="8">
        <v>4.9720814968999996</v>
      </c>
      <c r="D17" s="9" t="str">
        <f>IF($B17="N/A","N/A",IF(C17&gt;=8,"No",IF(C17&lt;2,"No","Yes")))</f>
        <v>Yes</v>
      </c>
      <c r="E17" s="8">
        <v>5.0773801353000003</v>
      </c>
      <c r="F17" s="9" t="str">
        <f>IF($B17="N/A","N/A",IF(E17&gt;=8,"No",IF(E17&lt;2,"No","Yes")))</f>
        <v>Yes</v>
      </c>
      <c r="G17" s="8">
        <v>5.1453502203000001</v>
      </c>
      <c r="H17" s="9" t="str">
        <f>IF($B17="N/A","N/A",IF(G17&gt;=8,"No",IF(G17&lt;2,"No","Yes")))</f>
        <v>Yes</v>
      </c>
      <c r="I17" s="10">
        <v>2.1179999999999999</v>
      </c>
      <c r="J17" s="10">
        <v>1.339</v>
      </c>
      <c r="K17" s="9" t="str">
        <f t="shared" si="0"/>
        <v>Yes</v>
      </c>
    </row>
    <row r="18" spans="1:11" x14ac:dyDescent="0.2">
      <c r="A18" s="110" t="s">
        <v>830</v>
      </c>
      <c r="B18" s="35" t="s">
        <v>222</v>
      </c>
      <c r="C18" s="8">
        <v>5.5661866602999996</v>
      </c>
      <c r="D18" s="9" t="str">
        <f>IF($B18="N/A","N/A",IF(C18&gt;=8,"No",IF(C18&lt;2,"No","Yes")))</f>
        <v>Yes</v>
      </c>
      <c r="E18" s="8">
        <v>5.6588781531999999</v>
      </c>
      <c r="F18" s="9" t="str">
        <f>IF($B18="N/A","N/A",IF(E18&gt;=8,"No",IF(E18&lt;2,"No","Yes")))</f>
        <v>Yes</v>
      </c>
      <c r="G18" s="8">
        <v>5.7874602751999999</v>
      </c>
      <c r="H18" s="9" t="str">
        <f>IF($B18="N/A","N/A",IF(G18&gt;=8,"No",IF(G18&lt;2,"No","Yes")))</f>
        <v>Yes</v>
      </c>
      <c r="I18" s="10">
        <v>1.665</v>
      </c>
      <c r="J18" s="10">
        <v>2.2719999999999998</v>
      </c>
      <c r="K18" s="9" t="str">
        <f t="shared" si="0"/>
        <v>Yes</v>
      </c>
    </row>
    <row r="19" spans="1:11" x14ac:dyDescent="0.2">
      <c r="A19" s="110" t="s">
        <v>312</v>
      </c>
      <c r="B19" s="35" t="s">
        <v>223</v>
      </c>
      <c r="C19" s="8">
        <v>99.969153929000001</v>
      </c>
      <c r="D19" s="9" t="str">
        <f>IF(OR($B19="N/A",$C19="N/A"),"N/A",IF(C19&gt;100,"No",IF(C19&lt;98,"No","Yes")))</f>
        <v>Yes</v>
      </c>
      <c r="E19" s="8">
        <v>99.96502701</v>
      </c>
      <c r="F19" s="9" t="str">
        <f>IF(OR($B19="N/A",$E19="N/A"),"N/A",IF(E19&gt;100,"No",IF(E19&lt;98,"No","Yes")))</f>
        <v>Yes</v>
      </c>
      <c r="G19" s="8">
        <v>99.932623308999993</v>
      </c>
      <c r="H19" s="9" t="str">
        <f>IF($B19="N/A","N/A",IF(G19&gt;100,"No",IF(G19&lt;98,"No","Yes")))</f>
        <v>Yes</v>
      </c>
      <c r="I19" s="10">
        <v>-4.0000000000000001E-3</v>
      </c>
      <c r="J19" s="10">
        <v>-3.2000000000000001E-2</v>
      </c>
      <c r="K19" s="9" t="str">
        <f t="shared" si="0"/>
        <v>Yes</v>
      </c>
    </row>
    <row r="20" spans="1:11" x14ac:dyDescent="0.2">
      <c r="A20" s="110" t="s">
        <v>31</v>
      </c>
      <c r="B20" s="60" t="s">
        <v>214</v>
      </c>
      <c r="C20" s="8">
        <v>96.147203724999997</v>
      </c>
      <c r="D20" s="9" t="str">
        <f>IF($B20="N/A","N/A",IF(C20&gt;100,"No",IF(C20&lt;95,"No","Yes")))</f>
        <v>Yes</v>
      </c>
      <c r="E20" s="8">
        <v>95.798164482000004</v>
      </c>
      <c r="F20" s="9" t="str">
        <f>IF($B20="N/A","N/A",IF(E20&gt;100,"No",IF(E20&lt;95,"No","Yes")))</f>
        <v>Yes</v>
      </c>
      <c r="G20" s="8">
        <v>95.737653662</v>
      </c>
      <c r="H20" s="9" t="str">
        <f>IF($B20="N/A","N/A",IF(G20&gt;100,"No",IF(G20&lt;95,"No","Yes")))</f>
        <v>Yes</v>
      </c>
      <c r="I20" s="10">
        <v>-0.36299999999999999</v>
      </c>
      <c r="J20" s="10">
        <v>-6.3E-2</v>
      </c>
      <c r="K20" s="9" t="str">
        <f t="shared" si="0"/>
        <v>Yes</v>
      </c>
    </row>
    <row r="21" spans="1:11" x14ac:dyDescent="0.2">
      <c r="A21" s="110" t="s">
        <v>313</v>
      </c>
      <c r="B21" s="35"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0" t="s">
        <v>1721</v>
      </c>
      <c r="B22" s="35" t="s">
        <v>224</v>
      </c>
      <c r="C22" s="8">
        <v>8.4521720300000006E-2</v>
      </c>
      <c r="D22" s="9" t="str">
        <f>IF($B22="N/A","N/A",IF(C22&gt;5,"No",IF(C22&lt;=0,"No","Yes")))</f>
        <v>Yes</v>
      </c>
      <c r="E22" s="8">
        <v>8.3859965100000003E-2</v>
      </c>
      <c r="F22" s="9" t="str">
        <f>IF($B22="N/A","N/A",IF(E22&gt;5,"No",IF(E22&lt;=0,"No","Yes")))</f>
        <v>Yes</v>
      </c>
      <c r="G22" s="8">
        <v>0.1019457772</v>
      </c>
      <c r="H22" s="9" t="str">
        <f>IF($B22="N/A","N/A",IF(G22&gt;5,"No",IF(G22&lt;=0,"No","Yes")))</f>
        <v>Yes</v>
      </c>
      <c r="I22" s="10">
        <v>-0.78300000000000003</v>
      </c>
      <c r="J22" s="10">
        <v>21.57</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1.9453885124000001</v>
      </c>
      <c r="D24" s="9" t="str">
        <f>IF($B24="N/A","N/A",IF(C24&gt;=2,"Yes","No"))</f>
        <v>No</v>
      </c>
      <c r="E24" s="8">
        <v>1.9502443409000001</v>
      </c>
      <c r="F24" s="9" t="str">
        <f>IF($B24="N/A","N/A",IF(E24&gt;=2,"Yes","No"))</f>
        <v>No</v>
      </c>
      <c r="G24" s="8">
        <v>1.9563064362</v>
      </c>
      <c r="H24" s="9" t="str">
        <f>IF($B24="N/A","N/A",IF(G24&gt;=2,"Yes","No"))</f>
        <v>No</v>
      </c>
      <c r="I24" s="10">
        <v>0.24959999999999999</v>
      </c>
      <c r="J24" s="10">
        <v>0.31080000000000002</v>
      </c>
      <c r="K24" s="9" t="str">
        <f t="shared" si="0"/>
        <v>Yes</v>
      </c>
    </row>
    <row r="25" spans="1:11" x14ac:dyDescent="0.2">
      <c r="A25" s="110" t="s">
        <v>832</v>
      </c>
      <c r="B25" s="35" t="s">
        <v>226</v>
      </c>
      <c r="C25" s="8">
        <v>5.8987447217</v>
      </c>
      <c r="D25" s="9" t="str">
        <f>IF($B25="N/A","N/A",IF(C25&gt;30,"No",IF(C25&lt;5,"No","Yes")))</f>
        <v>Yes</v>
      </c>
      <c r="E25" s="8">
        <v>5.5990628743000004</v>
      </c>
      <c r="F25" s="9" t="str">
        <f>IF($B25="N/A","N/A",IF(E25&gt;30,"No",IF(E25&lt;5,"No","Yes")))</f>
        <v>Yes</v>
      </c>
      <c r="G25" s="8">
        <v>5.2194916803</v>
      </c>
      <c r="H25" s="9" t="str">
        <f>IF($B25="N/A","N/A",IF(G25&gt;30,"No",IF(G25&lt;5,"No","Yes")))</f>
        <v>Yes</v>
      </c>
      <c r="I25" s="10">
        <v>-5.08</v>
      </c>
      <c r="J25" s="10">
        <v>-6.78</v>
      </c>
      <c r="K25" s="9" t="str">
        <f t="shared" si="0"/>
        <v>Yes</v>
      </c>
    </row>
    <row r="26" spans="1:11" x14ac:dyDescent="0.2">
      <c r="A26" s="110" t="s">
        <v>833</v>
      </c>
      <c r="B26" s="35" t="s">
        <v>227</v>
      </c>
      <c r="C26" s="8">
        <v>24.377806862</v>
      </c>
      <c r="D26" s="9" t="str">
        <f>IF($B26="N/A","N/A",IF(C26&gt;75,"No",IF(C26&lt;15,"No","Yes")))</f>
        <v>Yes</v>
      </c>
      <c r="E26" s="8">
        <v>24.123653962999999</v>
      </c>
      <c r="F26" s="9" t="str">
        <f>IF($B26="N/A","N/A",IF(E26&gt;75,"No",IF(E26&lt;15,"No","Yes")))</f>
        <v>Yes</v>
      </c>
      <c r="G26" s="8">
        <v>22.376327442000001</v>
      </c>
      <c r="H26" s="9" t="str">
        <f>IF($B26="N/A","N/A",IF(G26&gt;75,"No",IF(G26&lt;15,"No","Yes")))</f>
        <v>Yes</v>
      </c>
      <c r="I26" s="10">
        <v>-1.04</v>
      </c>
      <c r="J26" s="10">
        <v>-7.24</v>
      </c>
      <c r="K26" s="9" t="str">
        <f t="shared" si="0"/>
        <v>Yes</v>
      </c>
    </row>
    <row r="27" spans="1:11" x14ac:dyDescent="0.2">
      <c r="A27" s="110" t="s">
        <v>834</v>
      </c>
      <c r="B27" s="35" t="s">
        <v>228</v>
      </c>
      <c r="C27" s="8">
        <v>69.723274145000005</v>
      </c>
      <c r="D27" s="9" t="str">
        <f>IF($B27="N/A","N/A",IF(C27&gt;70,"No",IF(C27&lt;25,"No","Yes")))</f>
        <v>Yes</v>
      </c>
      <c r="E27" s="8">
        <v>70.277095136</v>
      </c>
      <c r="F27" s="9" t="str">
        <f>IF($B27="N/A","N/A",IF(E27&gt;70,"No",IF(E27&lt;25,"No","Yes")))</f>
        <v>No</v>
      </c>
      <c r="G27" s="8">
        <v>72.404180878000005</v>
      </c>
      <c r="H27" s="9" t="str">
        <f>IF($B27="N/A","N/A",IF(G27&gt;70,"No",IF(G27&lt;25,"No","Yes")))</f>
        <v>No</v>
      </c>
      <c r="I27" s="10">
        <v>0.79430000000000001</v>
      </c>
      <c r="J27" s="10">
        <v>3.0270000000000001</v>
      </c>
      <c r="K27" s="9" t="str">
        <f t="shared" si="0"/>
        <v>Yes</v>
      </c>
    </row>
    <row r="28" spans="1:11" x14ac:dyDescent="0.2">
      <c r="A28" s="110" t="s">
        <v>318</v>
      </c>
      <c r="B28" s="35" t="s">
        <v>229</v>
      </c>
      <c r="C28" s="8">
        <v>60.501170234</v>
      </c>
      <c r="D28" s="9" t="str">
        <f>IF($B28="N/A","N/A",IF(C28&gt;70,"No",IF(C28&lt;35,"No","Yes")))</f>
        <v>Yes</v>
      </c>
      <c r="E28" s="8">
        <v>60.926709023000001</v>
      </c>
      <c r="F28" s="9" t="str">
        <f>IF($B28="N/A","N/A",IF(E28&gt;70,"No",IF(E28&lt;35,"No","Yes")))</f>
        <v>Yes</v>
      </c>
      <c r="G28" s="8">
        <v>63.364034498999999</v>
      </c>
      <c r="H28" s="9" t="str">
        <f>IF($B28="N/A","N/A",IF(G28&gt;70,"No",IF(G28&lt;35,"No","Yes")))</f>
        <v>Yes</v>
      </c>
      <c r="I28" s="10">
        <v>0.70340000000000003</v>
      </c>
      <c r="J28" s="10">
        <v>4</v>
      </c>
      <c r="K28" s="9" t="str">
        <f t="shared" si="0"/>
        <v>Yes</v>
      </c>
    </row>
    <row r="29" spans="1:11" x14ac:dyDescent="0.2">
      <c r="A29" s="110" t="s">
        <v>835</v>
      </c>
      <c r="B29" s="35" t="s">
        <v>220</v>
      </c>
      <c r="C29" s="8">
        <v>1.5543832057</v>
      </c>
      <c r="D29" s="9" t="str">
        <f>IF($B29="N/A","N/A",IF(C29&gt;1,"Yes","No"))</f>
        <v>Yes</v>
      </c>
      <c r="E29" s="8">
        <v>1.5759770639999999</v>
      </c>
      <c r="F29" s="9" t="str">
        <f>IF($B29="N/A","N/A",IF(E29&gt;1,"Yes","No"))</f>
        <v>Yes</v>
      </c>
      <c r="G29" s="8">
        <v>1.5809205770999999</v>
      </c>
      <c r="H29" s="9" t="str">
        <f>IF($B29="N/A","N/A",IF(G29&gt;1,"Yes","No"))</f>
        <v>Yes</v>
      </c>
      <c r="I29" s="10">
        <v>1.389</v>
      </c>
      <c r="J29" s="10">
        <v>0.31369999999999998</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99.931156853000005</v>
      </c>
      <c r="D31" s="9" t="str">
        <f>IF($B31="N/A","N/A",IF(C31&gt;15,"No",IF(C31&lt;-15,"No","Yes")))</f>
        <v>N/A</v>
      </c>
      <c r="E31" s="8">
        <v>99.893837645999994</v>
      </c>
      <c r="F31" s="9" t="str">
        <f>IF($B31="N/A","N/A",IF(E31&gt;15,"No",IF(E31&lt;-15,"No","Yes")))</f>
        <v>N/A</v>
      </c>
      <c r="G31" s="8">
        <v>99.848840765000006</v>
      </c>
      <c r="H31" s="9" t="str">
        <f>IF($B31="N/A","N/A",IF(G31&gt;15,"No",IF(G31&lt;-15,"No","Yes")))</f>
        <v>N/A</v>
      </c>
      <c r="I31" s="10">
        <v>-3.6999999999999998E-2</v>
      </c>
      <c r="J31" s="10">
        <v>-4.4999999999999998E-2</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99.999691060999993</v>
      </c>
      <c r="F33" s="9" t="str">
        <f>IF($B33="N/A","N/A",IF(E33&gt;15,"No",IF(E33&lt;-15,"No","Yes")))</f>
        <v>N/A</v>
      </c>
      <c r="G33" s="8">
        <v>100</v>
      </c>
      <c r="H33" s="9" t="str">
        <f>IF($B33="N/A","N/A",IF(G33&gt;15,"No",IF(G33&lt;-15,"No","Yes")))</f>
        <v>N/A</v>
      </c>
      <c r="I33" s="10">
        <v>0</v>
      </c>
      <c r="J33" s="10">
        <v>2.9999999999999997E-4</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27.289710831000001</v>
      </c>
      <c r="D35" s="9" t="str">
        <f>IF($B35="N/A","N/A",IF(C35&gt;15,"No",IF(C35&lt;-15,"No","Yes")))</f>
        <v>N/A</v>
      </c>
      <c r="E35" s="8">
        <v>26.839701488999999</v>
      </c>
      <c r="F35" s="9" t="str">
        <f>IF($B35="N/A","N/A",IF(E35&gt;15,"No",IF(E35&lt;-15,"No","Yes")))</f>
        <v>N/A</v>
      </c>
      <c r="G35" s="8">
        <v>29.802075466000002</v>
      </c>
      <c r="H35" s="9" t="str">
        <f>IF($B35="N/A","N/A",IF(G35&gt;15,"No",IF(G35&lt;-15,"No","Yes")))</f>
        <v>N/A</v>
      </c>
      <c r="I35" s="10">
        <v>-1.65</v>
      </c>
      <c r="J35" s="10">
        <v>11.04</v>
      </c>
      <c r="K35" s="9" t="str">
        <f t="shared" si="0"/>
        <v>Yes</v>
      </c>
    </row>
    <row r="36" spans="1:11" ht="25.5" x14ac:dyDescent="0.2">
      <c r="A36" s="110" t="s">
        <v>369</v>
      </c>
      <c r="B36" s="35" t="s">
        <v>213</v>
      </c>
      <c r="C36" s="8">
        <v>4.4198760231999996</v>
      </c>
      <c r="D36" s="9" t="str">
        <f>IF($B36="N/A","N/A",IF(C36&gt;15,"No",IF(C36&lt;-15,"No","Yes")))</f>
        <v>N/A</v>
      </c>
      <c r="E36" s="8">
        <v>4.6700223188000001</v>
      </c>
      <c r="F36" s="9" t="str">
        <f>IF($B36="N/A","N/A",IF(E36&gt;15,"No",IF(E36&lt;-15,"No","Yes")))</f>
        <v>N/A</v>
      </c>
      <c r="G36" s="8">
        <v>5.5156408602000004</v>
      </c>
      <c r="H36" s="9" t="str">
        <f>IF($B36="N/A","N/A",IF(G36&gt;15,"No",IF(G36&lt;-15,"No","Yes")))</f>
        <v>N/A</v>
      </c>
      <c r="I36" s="10">
        <v>5.66</v>
      </c>
      <c r="J36" s="10">
        <v>18.11</v>
      </c>
      <c r="K36" s="9" t="str">
        <f t="shared" si="0"/>
        <v>Yes</v>
      </c>
    </row>
    <row r="37" spans="1:11" x14ac:dyDescent="0.2">
      <c r="A37" s="110" t="s">
        <v>374</v>
      </c>
      <c r="B37" s="35" t="s">
        <v>231</v>
      </c>
      <c r="C37" s="8">
        <v>79.481437462000002</v>
      </c>
      <c r="D37" s="9" t="str">
        <f>IF($B37="N/A","N/A",IF(C37&gt;90,"No",IF(C37&lt;75,"No","Yes")))</f>
        <v>Yes</v>
      </c>
      <c r="E37" s="8">
        <v>79.107022990000004</v>
      </c>
      <c r="F37" s="9" t="str">
        <f>IF($B37="N/A","N/A",IF(E37&gt;90,"No",IF(E37&lt;75,"No","Yes")))</f>
        <v>Yes</v>
      </c>
      <c r="G37" s="8">
        <v>80.640651043999995</v>
      </c>
      <c r="H37" s="9" t="str">
        <f>IF($B37="N/A","N/A",IF(G37&gt;90,"No",IF(G37&lt;75,"No","Yes")))</f>
        <v>Yes</v>
      </c>
      <c r="I37" s="10">
        <v>-0.47099999999999997</v>
      </c>
      <c r="J37" s="10">
        <v>1.9390000000000001</v>
      </c>
      <c r="K37" s="9" t="str">
        <f>IF(J37="Div by 0", "N/A", IF(J37="N/A","N/A", IF(J37&gt;30, "No", IF(J37&lt;-30, "No", "Yes"))))</f>
        <v>Yes</v>
      </c>
    </row>
    <row r="38" spans="1:11" x14ac:dyDescent="0.2">
      <c r="A38" s="110" t="s">
        <v>375</v>
      </c>
      <c r="B38" s="35" t="s">
        <v>232</v>
      </c>
      <c r="C38" s="8">
        <v>9.0406871876999997</v>
      </c>
      <c r="D38" s="9" t="str">
        <f>IF($B38="N/A","N/A",IF(C38&gt;10,"No",IF(C38&lt;1,"No","Yes")))</f>
        <v>Yes</v>
      </c>
      <c r="E38" s="8">
        <v>9.4199560393000006</v>
      </c>
      <c r="F38" s="9" t="str">
        <f>IF($B38="N/A","N/A",IF(E38&gt;10,"No",IF(E38&lt;1,"No","Yes")))</f>
        <v>Yes</v>
      </c>
      <c r="G38" s="8">
        <v>8.5178669332000005</v>
      </c>
      <c r="H38" s="9" t="str">
        <f>IF($B38="N/A","N/A",IF(G38&gt;10,"No",IF(G38&lt;1,"No","Yes")))</f>
        <v>Yes</v>
      </c>
      <c r="I38" s="10">
        <v>4.1950000000000003</v>
      </c>
      <c r="J38" s="10">
        <v>-9.58</v>
      </c>
      <c r="K38" s="9" t="str">
        <f>IF(J38="Div by 0", "N/A", IF(J38="N/A","N/A", IF(J38&gt;30, "No", IF(J38&lt;-30, "No", "Yes"))))</f>
        <v>Yes</v>
      </c>
    </row>
    <row r="39" spans="1:11" x14ac:dyDescent="0.2">
      <c r="A39" s="110" t="s">
        <v>376</v>
      </c>
      <c r="B39" s="35" t="s">
        <v>233</v>
      </c>
      <c r="C39" s="8">
        <v>9.2086849989000008</v>
      </c>
      <c r="D39" s="9" t="str">
        <f>IF($B39="N/A","N/A",IF(C39&gt;2,"No",IF(C39&lt;=0,"No","Yes")))</f>
        <v>No</v>
      </c>
      <c r="E39" s="8">
        <v>9.1837943438000007</v>
      </c>
      <c r="F39" s="9" t="str">
        <f>IF($B39="N/A","N/A",IF(E39&gt;2,"No",IF(E39&lt;=0,"No","Yes")))</f>
        <v>No</v>
      </c>
      <c r="G39" s="8">
        <v>8.7237401549999998</v>
      </c>
      <c r="H39" s="9" t="str">
        <f>IF($B39="N/A","N/A",IF(G39&gt;2,"No",IF(G39&lt;=0,"No","Yes")))</f>
        <v>No</v>
      </c>
      <c r="I39" s="10">
        <v>-0.27</v>
      </c>
      <c r="J39" s="10">
        <v>-5.01</v>
      </c>
      <c r="K39" s="9" t="str">
        <f>IF(J39="Div by 0", "N/A", IF(J39="N/A","N/A", IF(J39&gt;30, "No", IF(J39&lt;-30, "No", "Yes"))))</f>
        <v>Yes</v>
      </c>
    </row>
    <row r="40" spans="1:11" x14ac:dyDescent="0.2">
      <c r="A40" s="110" t="s">
        <v>377</v>
      </c>
      <c r="B40" s="35" t="s">
        <v>234</v>
      </c>
      <c r="C40" s="8">
        <v>1.577332146</v>
      </c>
      <c r="D40" s="9" t="str">
        <f>IF($B40="N/A","N/A",IF(C40&gt;3,"No",IF(C40&lt;=0,"No","Yes")))</f>
        <v>Yes</v>
      </c>
      <c r="E40" s="8">
        <v>1.5593064818</v>
      </c>
      <c r="F40" s="9" t="str">
        <f>IF($B40="N/A","N/A",IF(E40&gt;3,"No",IF(E40&lt;=0,"No","Yes")))</f>
        <v>Yes</v>
      </c>
      <c r="G40" s="8">
        <v>1.4461768131999999</v>
      </c>
      <c r="H40" s="9" t="str">
        <f>IF($B40="N/A","N/A",IF(G40&gt;3,"No",IF(G40&lt;=0,"No","Yes")))</f>
        <v>Yes</v>
      </c>
      <c r="I40" s="10">
        <v>-1.1399999999999999</v>
      </c>
      <c r="J40" s="10">
        <v>-7.26</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77464</v>
      </c>
      <c r="D6" s="9" t="str">
        <f>IF($B6="N/A","N/A",IF(C6&gt;15,"No",IF(C6&lt;-15,"No","Yes")))</f>
        <v>N/A</v>
      </c>
      <c r="E6" s="36">
        <v>75673</v>
      </c>
      <c r="F6" s="9" t="str">
        <f>IF($B6="N/A","N/A",IF(E6&gt;15,"No",IF(E6&lt;-15,"No","Yes")))</f>
        <v>N/A</v>
      </c>
      <c r="G6" s="36">
        <v>71046</v>
      </c>
      <c r="H6" s="9" t="str">
        <f>IF($B6="N/A","N/A",IF(G6&gt;15,"No",IF(G6&lt;-15,"No","Yes")))</f>
        <v>N/A</v>
      </c>
      <c r="I6" s="10">
        <v>-2.31</v>
      </c>
      <c r="J6" s="10">
        <v>-6.11</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1247.9909505999999</v>
      </c>
      <c r="D9" s="9" t="str">
        <f>IF($B9="N/A","N/A",IF(C9&gt;15,"No",IF(C9&lt;-15,"No","Yes")))</f>
        <v>N/A</v>
      </c>
      <c r="E9" s="96">
        <v>1318.441016</v>
      </c>
      <c r="F9" s="9" t="str">
        <f>IF($B9="N/A","N/A",IF(E9&gt;15,"No",IF(E9&lt;-15,"No","Yes")))</f>
        <v>N/A</v>
      </c>
      <c r="G9" s="96">
        <v>1334.5827492000001</v>
      </c>
      <c r="H9" s="9" t="str">
        <f>IF($B9="N/A","N/A",IF(G9&gt;15,"No",IF(G9&lt;-15,"No","Yes")))</f>
        <v>N/A</v>
      </c>
      <c r="I9" s="10">
        <v>5.6449999999999996</v>
      </c>
      <c r="J9" s="10">
        <v>1.224</v>
      </c>
      <c r="K9" s="9" t="str">
        <f t="shared" si="0"/>
        <v>Yes</v>
      </c>
    </row>
    <row r="10" spans="1:11" x14ac:dyDescent="0.2">
      <c r="A10" s="110" t="s">
        <v>309</v>
      </c>
      <c r="B10" s="35" t="s">
        <v>213</v>
      </c>
      <c r="C10" s="8">
        <v>0.18460187959999999</v>
      </c>
      <c r="D10" s="9" t="str">
        <f>IF($B10="N/A","N/A",IF(C10&gt;15,"No",IF(C10&lt;-15,"No","Yes")))</f>
        <v>N/A</v>
      </c>
      <c r="E10" s="8">
        <v>0.264295059</v>
      </c>
      <c r="F10" s="9" t="str">
        <f>IF($B10="N/A","N/A",IF(E10&gt;15,"No",IF(E10&lt;-15,"No","Yes")))</f>
        <v>N/A</v>
      </c>
      <c r="G10" s="8">
        <v>0.3152886862</v>
      </c>
      <c r="H10" s="9" t="str">
        <f>IF($B10="N/A","N/A",IF(G10&gt;15,"No",IF(G10&lt;-15,"No","Yes")))</f>
        <v>N/A</v>
      </c>
      <c r="I10" s="10">
        <v>43.17</v>
      </c>
      <c r="J10" s="10">
        <v>19.29</v>
      </c>
      <c r="K10" s="9" t="str">
        <f t="shared" si="0"/>
        <v>Yes</v>
      </c>
    </row>
    <row r="11" spans="1:11" x14ac:dyDescent="0.2">
      <c r="A11" s="110" t="s">
        <v>826</v>
      </c>
      <c r="B11" s="35" t="s">
        <v>213</v>
      </c>
      <c r="C11" s="96">
        <v>1631.5034965</v>
      </c>
      <c r="D11" s="9" t="str">
        <f>IF($B11="N/A","N/A",IF(C11&gt;15,"No",IF(C11&lt;-15,"No","Yes")))</f>
        <v>N/A</v>
      </c>
      <c r="E11" s="96">
        <v>2167.16</v>
      </c>
      <c r="F11" s="9" t="str">
        <f>IF($B11="N/A","N/A",IF(E11&gt;15,"No",IF(E11&lt;-15,"No","Yes")))</f>
        <v>N/A</v>
      </c>
      <c r="G11" s="96">
        <v>2413.65625</v>
      </c>
      <c r="H11" s="9" t="str">
        <f>IF($B11="N/A","N/A",IF(G11&gt;15,"No",IF(G11&lt;-15,"No","Yes")))</f>
        <v>N/A</v>
      </c>
      <c r="I11" s="10">
        <v>32.83</v>
      </c>
      <c r="J11" s="10">
        <v>11.37</v>
      </c>
      <c r="K11" s="9" t="str">
        <f t="shared" si="0"/>
        <v>Yes</v>
      </c>
    </row>
    <row r="12" spans="1:11" x14ac:dyDescent="0.2">
      <c r="A12" s="110" t="s">
        <v>310</v>
      </c>
      <c r="B12" s="35" t="s">
        <v>214</v>
      </c>
      <c r="C12" s="8">
        <v>0.28658473610000001</v>
      </c>
      <c r="D12" s="9" t="str">
        <f>IF($B12="N/A","N/A",IF(C12&gt;100,"No",IF(C12&lt;95,"No","Yes")))</f>
        <v>No</v>
      </c>
      <c r="E12" s="8">
        <v>0.37133455789999997</v>
      </c>
      <c r="F12" s="9" t="str">
        <f>IF($B12="N/A","N/A",IF(E12&gt;100,"No",IF(E12&lt;95,"No","Yes")))</f>
        <v>No</v>
      </c>
      <c r="G12" s="8">
        <v>0.40114855160000001</v>
      </c>
      <c r="H12" s="9" t="str">
        <f>IF($B12="N/A","N/A",IF(G12&gt;100,"No",IF(G12&lt;95,"No","Yes")))</f>
        <v>No</v>
      </c>
      <c r="I12" s="10">
        <v>29.57</v>
      </c>
      <c r="J12" s="10">
        <v>8.0289999999999999</v>
      </c>
      <c r="K12" s="9" t="str">
        <f t="shared" si="0"/>
        <v>Yes</v>
      </c>
    </row>
    <row r="13" spans="1:11" x14ac:dyDescent="0.2">
      <c r="A13" s="110" t="s">
        <v>827</v>
      </c>
      <c r="B13" s="35" t="s">
        <v>220</v>
      </c>
      <c r="C13" s="8">
        <v>1.4054054054</v>
      </c>
      <c r="D13" s="9" t="str">
        <f>IF($B13="N/A","N/A",IF(C13&gt;1,"Yes","No"))</f>
        <v>Yes</v>
      </c>
      <c r="E13" s="8">
        <v>1.3914590747</v>
      </c>
      <c r="F13" s="9" t="str">
        <f>IF($B13="N/A","N/A",IF(E13&gt;1,"Yes","No"))</f>
        <v>Yes</v>
      </c>
      <c r="G13" s="8">
        <v>1.2947368421000001</v>
      </c>
      <c r="H13" s="9" t="str">
        <f>IF($B13="N/A","N/A",IF(G13&gt;1,"Yes","No"))</f>
        <v>Yes</v>
      </c>
      <c r="I13" s="10">
        <v>-0.99199999999999999</v>
      </c>
      <c r="J13" s="10">
        <v>-6.95</v>
      </c>
      <c r="K13" s="9" t="str">
        <f t="shared" si="0"/>
        <v>Yes</v>
      </c>
    </row>
    <row r="14" spans="1:11" x14ac:dyDescent="0.2">
      <c r="A14" s="110" t="s">
        <v>311</v>
      </c>
      <c r="B14" s="35" t="s">
        <v>214</v>
      </c>
      <c r="C14" s="8">
        <v>0.28271196939999998</v>
      </c>
      <c r="D14" s="9" t="str">
        <f>IF($B14="N/A","N/A",IF(C14&gt;100,"No",IF(C14&lt;95,"No","Yes")))</f>
        <v>No</v>
      </c>
      <c r="E14" s="8">
        <v>0.37001308259999999</v>
      </c>
      <c r="F14" s="9" t="str">
        <f>IF($B14="N/A","N/A",IF(E14&gt;100,"No",IF(E14&lt;95,"No","Yes")))</f>
        <v>No</v>
      </c>
      <c r="G14" s="8">
        <v>0.38707316390000002</v>
      </c>
      <c r="H14" s="9" t="str">
        <f>IF($B14="N/A","N/A",IF(G14&gt;100,"No",IF(G14&lt;95,"No","Yes")))</f>
        <v>No</v>
      </c>
      <c r="I14" s="10">
        <v>30.88</v>
      </c>
      <c r="J14" s="10">
        <v>4.6109999999999998</v>
      </c>
      <c r="K14" s="9" t="str">
        <f t="shared" si="0"/>
        <v>Yes</v>
      </c>
    </row>
    <row r="15" spans="1:11" x14ac:dyDescent="0.2">
      <c r="A15" s="110" t="s">
        <v>828</v>
      </c>
      <c r="B15" s="35" t="s">
        <v>221</v>
      </c>
      <c r="C15" s="8">
        <v>11.949771689</v>
      </c>
      <c r="D15" s="9" t="str">
        <f>IF($B15="N/A","N/A",IF(C15&gt;3,"Yes","No"))</f>
        <v>Yes</v>
      </c>
      <c r="E15" s="8">
        <v>12.378571429000001</v>
      </c>
      <c r="F15" s="9" t="str">
        <f>IF($B15="N/A","N/A",IF(E15&gt;3,"Yes","No"))</f>
        <v>Yes</v>
      </c>
      <c r="G15" s="8">
        <v>12.247272727</v>
      </c>
      <c r="H15" s="9" t="str">
        <f>IF($B15="N/A","N/A",IF(G15&gt;3,"Yes","No"))</f>
        <v>Yes</v>
      </c>
      <c r="I15" s="10">
        <v>3.5880000000000001</v>
      </c>
      <c r="J15" s="10">
        <v>-1.06</v>
      </c>
      <c r="K15" s="9" t="str">
        <f t="shared" si="0"/>
        <v>Yes</v>
      </c>
    </row>
    <row r="16" spans="1:11" x14ac:dyDescent="0.2">
      <c r="A16" s="110" t="s">
        <v>829</v>
      </c>
      <c r="B16" s="35" t="s">
        <v>222</v>
      </c>
      <c r="C16" s="8">
        <v>7.2036300733000003</v>
      </c>
      <c r="D16" s="9" t="str">
        <f>IF($B16="N/A","N/A",IF(C16&gt;=8,"No",IF(C16&lt;2,"No","Yes")))</f>
        <v>Yes</v>
      </c>
      <c r="E16" s="8">
        <v>6.9416428797999998</v>
      </c>
      <c r="F16" s="9" t="str">
        <f>IF($B16="N/A","N/A",IF(E16&gt;=8,"No",IF(E16&lt;2,"No","Yes")))</f>
        <v>Yes</v>
      </c>
      <c r="G16" s="8">
        <v>6.7839447088</v>
      </c>
      <c r="H16" s="9" t="str">
        <f>IF($B16="N/A","N/A",IF(G16&gt;=8,"No",IF(G16&lt;2,"No","Yes")))</f>
        <v>Yes</v>
      </c>
      <c r="I16" s="10">
        <v>-3.64</v>
      </c>
      <c r="J16" s="10">
        <v>-2.27</v>
      </c>
      <c r="K16" s="9" t="str">
        <f t="shared" si="0"/>
        <v>Yes</v>
      </c>
    </row>
    <row r="17" spans="1:11" x14ac:dyDescent="0.2">
      <c r="A17" s="110" t="s">
        <v>312</v>
      </c>
      <c r="B17" s="35" t="s">
        <v>223</v>
      </c>
      <c r="C17" s="8">
        <v>94.179231642999994</v>
      </c>
      <c r="D17" s="9" t="str">
        <f>IF(OR($B17="N/A",$C17="N/A"),"N/A",IF(C17&gt;100,"No",IF(C17&lt;98,"No","Yes")))</f>
        <v>No</v>
      </c>
      <c r="E17" s="8">
        <v>94.830388646000003</v>
      </c>
      <c r="F17" s="9" t="str">
        <f>IF(OR($B17="N/A",$E17="N/A"),"N/A",IF(E17&gt;100,"No",IF(E17&lt;98,"No","Yes")))</f>
        <v>No</v>
      </c>
      <c r="G17" s="8">
        <v>91.940432959000006</v>
      </c>
      <c r="H17" s="9" t="str">
        <f>IF($B17="N/A","N/A",IF(G17&gt;100,"No",IF(G17&lt;98,"No","Yes")))</f>
        <v>No</v>
      </c>
      <c r="I17" s="10">
        <v>0.69140000000000001</v>
      </c>
      <c r="J17" s="10">
        <v>-3.05</v>
      </c>
      <c r="K17" s="9" t="str">
        <f t="shared" si="0"/>
        <v>Yes</v>
      </c>
    </row>
    <row r="18" spans="1:11" x14ac:dyDescent="0.2">
      <c r="A18" s="110" t="s">
        <v>31</v>
      </c>
      <c r="B18" s="35" t="s">
        <v>214</v>
      </c>
      <c r="C18" s="8">
        <v>94.121140143000005</v>
      </c>
      <c r="D18" s="9" t="str">
        <f>IF($B18="N/A","N/A",IF(C18&gt;100,"No",IF(C18&lt;95,"No","Yes")))</f>
        <v>No</v>
      </c>
      <c r="E18" s="8">
        <v>94.723349146999993</v>
      </c>
      <c r="F18" s="9" t="str">
        <f>IF($B18="N/A","N/A",IF(E18&gt;100,"No",IF(E18&lt;95,"No","Yes")))</f>
        <v>No</v>
      </c>
      <c r="G18" s="8">
        <v>91.832052473000005</v>
      </c>
      <c r="H18" s="9" t="str">
        <f>IF($B18="N/A","N/A",IF(G18&gt;100,"No",IF(G18&lt;95,"No","Yes")))</f>
        <v>No</v>
      </c>
      <c r="I18" s="10">
        <v>0.63980000000000004</v>
      </c>
      <c r="J18" s="10">
        <v>-3.05</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99.753433853000004</v>
      </c>
      <c r="D20" s="9" t="str">
        <f>IF($B20="N/A","N/A",IF(C20&gt;100,"No",IF(C20&lt;98,"No","Yes")))</f>
        <v>Yes</v>
      </c>
      <c r="E20" s="8">
        <v>99.767420348000002</v>
      </c>
      <c r="F20" s="9" t="str">
        <f>IF($B20="N/A","N/A",IF(E20&gt;100,"No",IF(E20&lt;98,"No","Yes")))</f>
        <v>Yes</v>
      </c>
      <c r="G20" s="8">
        <v>99.839540579000001</v>
      </c>
      <c r="H20" s="9" t="str">
        <f>IF($B20="N/A","N/A",IF(G20&gt;100,"No",IF(G20&lt;98,"No","Yes")))</f>
        <v>Yes</v>
      </c>
      <c r="I20" s="10">
        <v>1.4E-2</v>
      </c>
      <c r="J20" s="10">
        <v>7.2300000000000003E-2</v>
      </c>
      <c r="K20" s="9" t="str">
        <f t="shared" si="0"/>
        <v>Yes</v>
      </c>
    </row>
    <row r="21" spans="1:11" x14ac:dyDescent="0.2">
      <c r="A21" s="110" t="s">
        <v>831</v>
      </c>
      <c r="B21" s="35" t="s">
        <v>225</v>
      </c>
      <c r="C21" s="8">
        <v>1.1802570108999999</v>
      </c>
      <c r="D21" s="9" t="str">
        <f>IF($B21="N/A","N/A",IF(C21&gt;=2,"Yes","No"))</f>
        <v>No</v>
      </c>
      <c r="E21" s="8">
        <v>1.1438732665</v>
      </c>
      <c r="F21" s="9" t="str">
        <f>IF($B21="N/A","N/A",IF(E21&gt;=2,"Yes","No"))</f>
        <v>No</v>
      </c>
      <c r="G21" s="8">
        <v>1.1923955338000001</v>
      </c>
      <c r="H21" s="9" t="str">
        <f>IF($B21="N/A","N/A",IF(G21&gt;=2,"Yes","No"))</f>
        <v>No</v>
      </c>
      <c r="I21" s="10">
        <v>-3.08</v>
      </c>
      <c r="J21" s="10">
        <v>4.242</v>
      </c>
      <c r="K21" s="9" t="str">
        <f t="shared" si="0"/>
        <v>Yes</v>
      </c>
    </row>
    <row r="22" spans="1:11" x14ac:dyDescent="0.2">
      <c r="A22" s="110" t="s">
        <v>832</v>
      </c>
      <c r="B22" s="35" t="s">
        <v>226</v>
      </c>
      <c r="C22" s="8">
        <v>5.5349216415000004</v>
      </c>
      <c r="D22" s="9" t="str">
        <f>IF($B22="N/A","N/A",IF(C22&gt;30,"No",IF(C22&lt;5,"No","Yes")))</f>
        <v>Yes</v>
      </c>
      <c r="E22" s="8">
        <v>5.4902843821999996</v>
      </c>
      <c r="F22" s="9" t="str">
        <f>IF($B22="N/A","N/A",IF(E22&gt;30,"No",IF(E22&lt;5,"No","Yes")))</f>
        <v>Yes</v>
      </c>
      <c r="G22" s="8">
        <v>5.1937066486000001</v>
      </c>
      <c r="H22" s="9" t="str">
        <f>IF($B22="N/A","N/A",IF(G22&gt;30,"No",IF(G22&lt;5,"No","Yes")))</f>
        <v>Yes</v>
      </c>
      <c r="I22" s="10">
        <v>-0.80600000000000005</v>
      </c>
      <c r="J22" s="10">
        <v>-5.4</v>
      </c>
      <c r="K22" s="9" t="str">
        <f t="shared" si="0"/>
        <v>Yes</v>
      </c>
    </row>
    <row r="23" spans="1:11" x14ac:dyDescent="0.2">
      <c r="A23" s="110" t="s">
        <v>833</v>
      </c>
      <c r="B23" s="35" t="s">
        <v>227</v>
      </c>
      <c r="C23" s="8">
        <v>35.661874134999998</v>
      </c>
      <c r="D23" s="9" t="str">
        <f>IF($B23="N/A","N/A",IF(C23&gt;75,"No",IF(C23&lt;15,"No","Yes")))</f>
        <v>Yes</v>
      </c>
      <c r="E23" s="8">
        <v>36.503437222999999</v>
      </c>
      <c r="F23" s="9" t="str">
        <f>IF($B23="N/A","N/A",IF(E23&gt;75,"No",IF(E23&lt;15,"No","Yes")))</f>
        <v>Yes</v>
      </c>
      <c r="G23" s="8">
        <v>37.152484069000003</v>
      </c>
      <c r="H23" s="9" t="str">
        <f>IF($B23="N/A","N/A",IF(G23&gt;75,"No",IF(G23&lt;15,"No","Yes")))</f>
        <v>Yes</v>
      </c>
      <c r="I23" s="10">
        <v>2.36</v>
      </c>
      <c r="J23" s="10">
        <v>1.778</v>
      </c>
      <c r="K23" s="9" t="str">
        <f t="shared" si="0"/>
        <v>Yes</v>
      </c>
    </row>
    <row r="24" spans="1:11" x14ac:dyDescent="0.2">
      <c r="A24" s="110" t="s">
        <v>834</v>
      </c>
      <c r="B24" s="35" t="s">
        <v>228</v>
      </c>
      <c r="C24" s="8">
        <v>58.803204223999998</v>
      </c>
      <c r="D24" s="9" t="str">
        <f>IF($B24="N/A","N/A",IF(C24&gt;70,"No",IF(C24&lt;25,"No","Yes")))</f>
        <v>Yes</v>
      </c>
      <c r="E24" s="8">
        <v>58.000980171000002</v>
      </c>
      <c r="F24" s="9" t="str">
        <f>IF($B24="N/A","N/A",IF(E24&gt;70,"No",IF(E24&lt;25,"No","Yes")))</f>
        <v>Yes</v>
      </c>
      <c r="G24" s="8">
        <v>57.646760276999998</v>
      </c>
      <c r="H24" s="9" t="str">
        <f>IF($B24="N/A","N/A",IF(G24&gt;70,"No",IF(G24&lt;25,"No","Yes")))</f>
        <v>Yes</v>
      </c>
      <c r="I24" s="10">
        <v>-1.36</v>
      </c>
      <c r="J24" s="10">
        <v>-0.61099999999999999</v>
      </c>
      <c r="K24" s="9" t="str">
        <f t="shared" si="0"/>
        <v>Yes</v>
      </c>
    </row>
    <row r="25" spans="1:11" x14ac:dyDescent="0.2">
      <c r="A25" s="110" t="s">
        <v>318</v>
      </c>
      <c r="B25" s="35" t="s">
        <v>229</v>
      </c>
      <c r="C25" s="8">
        <v>5.3289269853999999</v>
      </c>
      <c r="D25" s="9" t="str">
        <f>IF($B25="N/A","N/A",IF(C25&gt;70,"No",IF(C25&lt;35,"No","Yes")))</f>
        <v>No</v>
      </c>
      <c r="E25" s="8">
        <v>4.5101951819000003</v>
      </c>
      <c r="F25" s="9" t="str">
        <f>IF($B25="N/A","N/A",IF(E25&gt;70,"No",IF(E25&lt;35,"No","Yes")))</f>
        <v>No</v>
      </c>
      <c r="G25" s="8">
        <v>6.3648903526999998</v>
      </c>
      <c r="H25" s="9" t="str">
        <f>IF($B25="N/A","N/A",IF(G25&gt;70,"No",IF(G25&lt;35,"No","Yes")))</f>
        <v>No</v>
      </c>
      <c r="I25" s="10">
        <v>-15.4</v>
      </c>
      <c r="J25" s="10">
        <v>41.12</v>
      </c>
      <c r="K25" s="9" t="str">
        <f t="shared" si="0"/>
        <v>No</v>
      </c>
    </row>
    <row r="26" spans="1:11" x14ac:dyDescent="0.2">
      <c r="A26" s="110" t="s">
        <v>835</v>
      </c>
      <c r="B26" s="35" t="s">
        <v>220</v>
      </c>
      <c r="C26" s="8">
        <v>1.5935077519</v>
      </c>
      <c r="D26" s="9" t="str">
        <f>IF($B26="N/A","N/A",IF(C26&gt;1,"Yes","No"))</f>
        <v>Yes</v>
      </c>
      <c r="E26" s="8">
        <v>1.5733958394000001</v>
      </c>
      <c r="F26" s="9" t="str">
        <f>IF($B26="N/A","N/A",IF(E26&gt;1,"Yes","No"))</f>
        <v>Yes</v>
      </c>
      <c r="G26" s="8">
        <v>1.5356037151999999</v>
      </c>
      <c r="H26" s="9" t="str">
        <f>IF($B26="N/A","N/A",IF(G26&gt;1,"Yes","No"))</f>
        <v>Yes</v>
      </c>
      <c r="I26" s="10">
        <v>-1.26</v>
      </c>
      <c r="J26" s="10">
        <v>-2.4</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2.2044573643000001</v>
      </c>
      <c r="D28" s="9" t="str">
        <f>IF($B28="N/A","N/A",IF(C28&gt;15,"No",IF(C28&lt;-15,"No","Yes")))</f>
        <v>N/A</v>
      </c>
      <c r="E28" s="8">
        <v>3.8382654556000002</v>
      </c>
      <c r="F28" s="9" t="str">
        <f>IF($B28="N/A","N/A",IF(E28&gt;15,"No",IF(E28&lt;-15,"No","Yes")))</f>
        <v>N/A</v>
      </c>
      <c r="G28" s="8">
        <v>2.7200353825999999</v>
      </c>
      <c r="H28" s="9" t="str">
        <f>IF($B28="N/A","N/A",IF(G28&gt;15,"No",IF(G28&lt;-15,"No","Yes")))</f>
        <v>N/A</v>
      </c>
      <c r="I28" s="10">
        <v>74.11</v>
      </c>
      <c r="J28" s="10">
        <v>-29.1</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222775</v>
      </c>
      <c r="D6" s="9" t="str">
        <f>IF(OR($B6="N/A",$C6="N/A"),"N/A",IF(C6&lt;0,"No","Yes"))</f>
        <v>N/A</v>
      </c>
      <c r="E6" s="36">
        <v>274707</v>
      </c>
      <c r="F6" s="9" t="str">
        <f>IF($B6="N/A","N/A",IF(E6&lt;0,"No","Yes"))</f>
        <v>N/A</v>
      </c>
      <c r="G6" s="36">
        <v>378638</v>
      </c>
      <c r="H6" s="9" t="str">
        <f>IF($B6="N/A","N/A",IF(G6&lt;0,"No","Yes"))</f>
        <v>N/A</v>
      </c>
      <c r="I6" s="10">
        <v>23.31</v>
      </c>
      <c r="J6" s="10">
        <v>37.83</v>
      </c>
      <c r="K6" s="9" t="str">
        <f t="shared" ref="K6:K35" si="0">IF(J6="Div by 0", "N/A", IF(J6="N/A","N/A", IF(J6&gt;30, "No", IF(J6&lt;-30, "No", "Yes"))))</f>
        <v>No</v>
      </c>
    </row>
    <row r="7" spans="1:11" x14ac:dyDescent="0.2">
      <c r="A7" s="110" t="s">
        <v>438</v>
      </c>
      <c r="B7" s="105" t="s">
        <v>213</v>
      </c>
      <c r="C7" s="9">
        <v>6.3220738412999999</v>
      </c>
      <c r="D7" s="9" t="str">
        <f t="shared" ref="D7:D17" si="1">IF(OR($B7="N/A",$C7="N/A"),"N/A",IF(C7&lt;0,"No","Yes"))</f>
        <v>N/A</v>
      </c>
      <c r="E7" s="9">
        <v>7.265559305</v>
      </c>
      <c r="F7" s="9" t="str">
        <f t="shared" ref="F7:F17" si="2">IF($B7="N/A","N/A",IF(E7&lt;0,"No","Yes"))</f>
        <v>N/A</v>
      </c>
      <c r="G7" s="9">
        <v>7.6783101538</v>
      </c>
      <c r="H7" s="9" t="str">
        <f t="shared" ref="H7:H17" si="3">IF($B7="N/A","N/A",IF(G7&lt;0,"No","Yes"))</f>
        <v>N/A</v>
      </c>
      <c r="I7" s="10">
        <v>14.92</v>
      </c>
      <c r="J7" s="10">
        <v>5.681</v>
      </c>
      <c r="K7" s="9" t="str">
        <f t="shared" si="0"/>
        <v>Yes</v>
      </c>
    </row>
    <row r="8" spans="1:11" x14ac:dyDescent="0.2">
      <c r="A8" s="110" t="s">
        <v>439</v>
      </c>
      <c r="B8" s="105" t="s">
        <v>213</v>
      </c>
      <c r="C8" s="9">
        <v>20.489282909</v>
      </c>
      <c r="D8" s="9" t="str">
        <f t="shared" si="1"/>
        <v>N/A</v>
      </c>
      <c r="E8" s="9">
        <v>24.994630643000001</v>
      </c>
      <c r="F8" s="9" t="str">
        <f t="shared" si="2"/>
        <v>N/A</v>
      </c>
      <c r="G8" s="9">
        <v>33.148020009</v>
      </c>
      <c r="H8" s="9" t="str">
        <f t="shared" si="3"/>
        <v>N/A</v>
      </c>
      <c r="I8" s="10">
        <v>21.99</v>
      </c>
      <c r="J8" s="10">
        <v>32.619999999999997</v>
      </c>
      <c r="K8" s="9" t="str">
        <f t="shared" si="0"/>
        <v>No</v>
      </c>
    </row>
    <row r="9" spans="1:11" x14ac:dyDescent="0.2">
      <c r="A9" s="110" t="s">
        <v>440</v>
      </c>
      <c r="B9" s="105" t="s">
        <v>213</v>
      </c>
      <c r="C9" s="9">
        <v>19.580742902000001</v>
      </c>
      <c r="D9" s="9" t="str">
        <f t="shared" si="1"/>
        <v>N/A</v>
      </c>
      <c r="E9" s="9">
        <v>17.084020428999999</v>
      </c>
      <c r="F9" s="9" t="str">
        <f t="shared" si="2"/>
        <v>N/A</v>
      </c>
      <c r="G9" s="9">
        <v>16.452653986000001</v>
      </c>
      <c r="H9" s="9" t="str">
        <f t="shared" si="3"/>
        <v>N/A</v>
      </c>
      <c r="I9" s="10">
        <v>-12.8</v>
      </c>
      <c r="J9" s="10">
        <v>-3.7</v>
      </c>
      <c r="K9" s="9" t="str">
        <f t="shared" si="0"/>
        <v>Yes</v>
      </c>
    </row>
    <row r="10" spans="1:11" x14ac:dyDescent="0.2">
      <c r="A10" s="110" t="s">
        <v>441</v>
      </c>
      <c r="B10" s="105" t="s">
        <v>213</v>
      </c>
      <c r="C10" s="9">
        <v>53.148692627000003</v>
      </c>
      <c r="D10" s="9" t="str">
        <f t="shared" si="1"/>
        <v>N/A</v>
      </c>
      <c r="E10" s="9">
        <v>50.466497031000003</v>
      </c>
      <c r="F10" s="9" t="str">
        <f t="shared" si="2"/>
        <v>N/A</v>
      </c>
      <c r="G10" s="9">
        <v>42.652348680999999</v>
      </c>
      <c r="H10" s="9" t="str">
        <f t="shared" si="3"/>
        <v>N/A</v>
      </c>
      <c r="I10" s="10">
        <v>-5.05</v>
      </c>
      <c r="J10" s="10">
        <v>-15.5</v>
      </c>
      <c r="K10" s="9" t="str">
        <f t="shared" si="0"/>
        <v>Yes</v>
      </c>
    </row>
    <row r="11" spans="1:11" x14ac:dyDescent="0.2">
      <c r="A11" s="26" t="s">
        <v>324</v>
      </c>
      <c r="B11" s="105" t="s">
        <v>213</v>
      </c>
      <c r="C11" s="9">
        <v>0</v>
      </c>
      <c r="D11" s="9" t="str">
        <f t="shared" si="1"/>
        <v>N/A</v>
      </c>
      <c r="E11" s="9">
        <v>0</v>
      </c>
      <c r="F11" s="9" t="str">
        <f t="shared" si="2"/>
        <v>N/A</v>
      </c>
      <c r="G11" s="9">
        <v>73.687268578000001</v>
      </c>
      <c r="H11" s="9" t="str">
        <f t="shared" si="3"/>
        <v>N/A</v>
      </c>
      <c r="I11" s="10" t="s">
        <v>1747</v>
      </c>
      <c r="J11" s="10" t="s">
        <v>1747</v>
      </c>
      <c r="K11" s="9" t="str">
        <f t="shared" si="0"/>
        <v>N/A</v>
      </c>
    </row>
    <row r="12" spans="1:11" x14ac:dyDescent="0.2">
      <c r="A12" s="26" t="s">
        <v>310</v>
      </c>
      <c r="B12" s="105" t="s">
        <v>213</v>
      </c>
      <c r="C12" s="9">
        <v>85.746605318999997</v>
      </c>
      <c r="D12" s="9" t="str">
        <f t="shared" si="1"/>
        <v>N/A</v>
      </c>
      <c r="E12" s="9">
        <v>83.727025522000005</v>
      </c>
      <c r="F12" s="9" t="str">
        <f t="shared" si="2"/>
        <v>N/A</v>
      </c>
      <c r="G12" s="9">
        <v>75.188702665999998</v>
      </c>
      <c r="H12" s="9" t="str">
        <f t="shared" si="3"/>
        <v>N/A</v>
      </c>
      <c r="I12" s="10">
        <v>-2.36</v>
      </c>
      <c r="J12" s="10">
        <v>-10.199999999999999</v>
      </c>
      <c r="K12" s="9" t="str">
        <f t="shared" si="0"/>
        <v>Yes</v>
      </c>
    </row>
    <row r="13" spans="1:11" x14ac:dyDescent="0.2">
      <c r="A13" s="26" t="s">
        <v>827</v>
      </c>
      <c r="B13" s="105" t="s">
        <v>213</v>
      </c>
      <c r="C13" s="9">
        <v>1.3185182859</v>
      </c>
      <c r="D13" s="9" t="str">
        <f t="shared" si="1"/>
        <v>N/A</v>
      </c>
      <c r="E13" s="9">
        <v>1.3386028069</v>
      </c>
      <c r="F13" s="9" t="str">
        <f t="shared" si="2"/>
        <v>N/A</v>
      </c>
      <c r="G13" s="9">
        <v>1.3410480762999999</v>
      </c>
      <c r="H13" s="9" t="str">
        <f t="shared" si="3"/>
        <v>N/A</v>
      </c>
      <c r="I13" s="10">
        <v>1.5229999999999999</v>
      </c>
      <c r="J13" s="10">
        <v>0.1827</v>
      </c>
      <c r="K13" s="9" t="str">
        <f t="shared" si="0"/>
        <v>Yes</v>
      </c>
    </row>
    <row r="14" spans="1:11" x14ac:dyDescent="0.2">
      <c r="A14" s="26" t="s">
        <v>311</v>
      </c>
      <c r="B14" s="105" t="s">
        <v>213</v>
      </c>
      <c r="C14" s="9">
        <v>77.194029850999996</v>
      </c>
      <c r="D14" s="9" t="str">
        <f t="shared" si="1"/>
        <v>N/A</v>
      </c>
      <c r="E14" s="9">
        <v>76.920864776000002</v>
      </c>
      <c r="F14" s="9" t="str">
        <f t="shared" si="2"/>
        <v>N/A</v>
      </c>
      <c r="G14" s="9">
        <v>84.000285233</v>
      </c>
      <c r="H14" s="9" t="str">
        <f t="shared" si="3"/>
        <v>N/A</v>
      </c>
      <c r="I14" s="10">
        <v>-0.35399999999999998</v>
      </c>
      <c r="J14" s="10">
        <v>9.2040000000000006</v>
      </c>
      <c r="K14" s="9" t="str">
        <f t="shared" si="0"/>
        <v>Yes</v>
      </c>
    </row>
    <row r="15" spans="1:11" x14ac:dyDescent="0.2">
      <c r="A15" s="26" t="s">
        <v>828</v>
      </c>
      <c r="B15" s="105" t="s">
        <v>213</v>
      </c>
      <c r="C15" s="9">
        <v>10.512592386</v>
      </c>
      <c r="D15" s="9" t="str">
        <f t="shared" si="1"/>
        <v>N/A</v>
      </c>
      <c r="E15" s="9">
        <v>10.738054111</v>
      </c>
      <c r="F15" s="9" t="str">
        <f t="shared" si="2"/>
        <v>N/A</v>
      </c>
      <c r="G15" s="9">
        <v>10.060435708</v>
      </c>
      <c r="H15" s="9" t="str">
        <f t="shared" si="3"/>
        <v>N/A</v>
      </c>
      <c r="I15" s="10">
        <v>2.145</v>
      </c>
      <c r="J15" s="10">
        <v>-6.31</v>
      </c>
      <c r="K15" s="9" t="str">
        <f t="shared" si="0"/>
        <v>Yes</v>
      </c>
    </row>
    <row r="16" spans="1:11" x14ac:dyDescent="0.2">
      <c r="A16" s="26" t="s">
        <v>837</v>
      </c>
      <c r="B16" s="105" t="s">
        <v>213</v>
      </c>
      <c r="C16" s="9">
        <v>3.5191494139000001</v>
      </c>
      <c r="D16" s="9" t="str">
        <f t="shared" si="1"/>
        <v>N/A</v>
      </c>
      <c r="E16" s="9">
        <v>3.7160395722000001</v>
      </c>
      <c r="F16" s="9" t="str">
        <f t="shared" si="2"/>
        <v>N/A</v>
      </c>
      <c r="G16" s="9">
        <v>3.5350148154999999</v>
      </c>
      <c r="H16" s="9" t="str">
        <f t="shared" si="3"/>
        <v>N/A</v>
      </c>
      <c r="I16" s="10">
        <v>5.5949999999999998</v>
      </c>
      <c r="J16" s="10">
        <v>-4.87</v>
      </c>
      <c r="K16" s="9" t="str">
        <f t="shared" si="0"/>
        <v>Yes</v>
      </c>
    </row>
    <row r="17" spans="1:11" x14ac:dyDescent="0.2">
      <c r="A17" s="26" t="s">
        <v>830</v>
      </c>
      <c r="B17" s="105" t="s">
        <v>213</v>
      </c>
      <c r="C17" s="9">
        <v>5.1852642027</v>
      </c>
      <c r="D17" s="9" t="str">
        <f t="shared" si="1"/>
        <v>N/A</v>
      </c>
      <c r="E17" s="9">
        <v>5.3795403530000003</v>
      </c>
      <c r="F17" s="9" t="str">
        <f t="shared" si="2"/>
        <v>N/A</v>
      </c>
      <c r="G17" s="9">
        <v>6.2823390862000004</v>
      </c>
      <c r="H17" s="9" t="str">
        <f t="shared" si="3"/>
        <v>N/A</v>
      </c>
      <c r="I17" s="10">
        <v>3.7469999999999999</v>
      </c>
      <c r="J17" s="10">
        <v>16.78</v>
      </c>
      <c r="K17" s="9" t="str">
        <f t="shared" si="0"/>
        <v>Yes</v>
      </c>
    </row>
    <row r="18" spans="1:11" x14ac:dyDescent="0.2">
      <c r="A18" s="110" t="s">
        <v>312</v>
      </c>
      <c r="B18" s="35" t="s">
        <v>223</v>
      </c>
      <c r="C18" s="9">
        <v>99.922792055000002</v>
      </c>
      <c r="D18" s="9" t="str">
        <f>IF(OR($B18="N/A",$C18="N/A"),"N/A",IF(C18&gt;100,"No",IF(C18&lt;98,"No","Yes")))</f>
        <v>Yes</v>
      </c>
      <c r="E18" s="9">
        <v>99.879143960999997</v>
      </c>
      <c r="F18" s="9" t="str">
        <f>IF(OR($B18="N/A",$E18="N/A"),"N/A",IF(E18&gt;100,"No",IF(E18&lt;98,"No","Yes")))</f>
        <v>Yes</v>
      </c>
      <c r="G18" s="9">
        <v>99.663266761000003</v>
      </c>
      <c r="H18" s="9" t="str">
        <f>IF($B18="N/A","N/A",IF(G18&gt;100,"No",IF(G18&lt;98,"No","Yes")))</f>
        <v>Yes</v>
      </c>
      <c r="I18" s="10">
        <v>-4.3999999999999997E-2</v>
      </c>
      <c r="J18" s="10">
        <v>-0.216</v>
      </c>
      <c r="K18" s="9" t="str">
        <f t="shared" si="0"/>
        <v>Yes</v>
      </c>
    </row>
    <row r="19" spans="1:11" x14ac:dyDescent="0.2">
      <c r="A19" s="110" t="s">
        <v>31</v>
      </c>
      <c r="B19" s="35" t="s">
        <v>214</v>
      </c>
      <c r="C19" s="9">
        <v>96.057905958999996</v>
      </c>
      <c r="D19" s="9" t="str">
        <f>IF(OR($B19="N/A",$C19="N/A"),"N/A",IF(C19&gt;100,"No",IF(C19&lt;95,"No","Yes")))</f>
        <v>Yes</v>
      </c>
      <c r="E19" s="9">
        <v>94.776616540999996</v>
      </c>
      <c r="F19" s="9" t="str">
        <f>IF(OR($B19="N/A",$E19="N/A"),"N/A",IF(E19&gt;100,"No",IF(E19&lt;98,"No","Yes")))</f>
        <v>No</v>
      </c>
      <c r="G19" s="9">
        <v>98.067547367000003</v>
      </c>
      <c r="H19" s="9" t="str">
        <f>IF($B19="N/A","N/A",IF(G19&gt;100,"No",IF(G19&lt;95,"No","Yes")))</f>
        <v>Yes</v>
      </c>
      <c r="I19" s="10">
        <v>-1.33</v>
      </c>
      <c r="J19" s="10">
        <v>3.472</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6" t="s">
        <v>838</v>
      </c>
      <c r="B21" s="105" t="s">
        <v>213</v>
      </c>
      <c r="C21" s="9">
        <v>5.8803725699999997E-2</v>
      </c>
      <c r="D21" s="9" t="str">
        <f t="shared" si="4"/>
        <v>N/A</v>
      </c>
      <c r="E21" s="9">
        <v>2.91219372E-2</v>
      </c>
      <c r="F21" s="9" t="str">
        <f t="shared" si="5"/>
        <v>N/A</v>
      </c>
      <c r="G21" s="9">
        <v>1.9807837599999999E-2</v>
      </c>
      <c r="H21" s="9" t="str">
        <f t="shared" si="6"/>
        <v>N/A</v>
      </c>
      <c r="I21" s="10">
        <v>-50.5</v>
      </c>
      <c r="J21" s="10">
        <v>-32</v>
      </c>
      <c r="K21" s="9" t="str">
        <f t="shared" si="0"/>
        <v>No</v>
      </c>
    </row>
    <row r="22" spans="1:11" x14ac:dyDescent="0.2">
      <c r="A22" s="26" t="s">
        <v>314</v>
      </c>
      <c r="B22" s="105" t="s">
        <v>213</v>
      </c>
      <c r="C22" s="9">
        <v>99.999102233000002</v>
      </c>
      <c r="D22" s="9" t="str">
        <f t="shared" si="4"/>
        <v>N/A</v>
      </c>
      <c r="E22" s="9">
        <v>99.999271952000001</v>
      </c>
      <c r="F22" s="9" t="str">
        <f t="shared" si="5"/>
        <v>N/A</v>
      </c>
      <c r="G22" s="9">
        <v>99.998943581999995</v>
      </c>
      <c r="H22" s="9" t="str">
        <f t="shared" si="6"/>
        <v>N/A</v>
      </c>
      <c r="I22" s="10">
        <v>2.0000000000000001E-4</v>
      </c>
      <c r="J22" s="10">
        <v>0</v>
      </c>
      <c r="K22" s="9" t="str">
        <f t="shared" si="0"/>
        <v>Yes</v>
      </c>
    </row>
    <row r="23" spans="1:11" x14ac:dyDescent="0.2">
      <c r="A23" s="26" t="s">
        <v>831</v>
      </c>
      <c r="B23" s="105" t="s">
        <v>213</v>
      </c>
      <c r="C23" s="9">
        <v>1.8613970275</v>
      </c>
      <c r="D23" s="9" t="str">
        <f t="shared" si="4"/>
        <v>N/A</v>
      </c>
      <c r="E23" s="9">
        <v>1.8821062594</v>
      </c>
      <c r="F23" s="9" t="str">
        <f t="shared" si="5"/>
        <v>N/A</v>
      </c>
      <c r="G23" s="9">
        <v>1.9200362355</v>
      </c>
      <c r="H23" s="9" t="str">
        <f t="shared" si="6"/>
        <v>N/A</v>
      </c>
      <c r="I23" s="10">
        <v>1.113</v>
      </c>
      <c r="J23" s="10">
        <v>2.0150000000000001</v>
      </c>
      <c r="K23" s="9" t="str">
        <f t="shared" si="0"/>
        <v>Yes</v>
      </c>
    </row>
    <row r="24" spans="1:11" x14ac:dyDescent="0.2">
      <c r="A24" s="26" t="s">
        <v>315</v>
      </c>
      <c r="B24" s="105" t="s">
        <v>213</v>
      </c>
      <c r="C24" s="9">
        <v>6.9734662638999998</v>
      </c>
      <c r="D24" s="9" t="str">
        <f t="shared" si="4"/>
        <v>N/A</v>
      </c>
      <c r="E24" s="9">
        <v>6.3664658451999996</v>
      </c>
      <c r="F24" s="9" t="str">
        <f t="shared" si="5"/>
        <v>N/A</v>
      </c>
      <c r="G24" s="9">
        <v>5.6481985241999997</v>
      </c>
      <c r="H24" s="9" t="str">
        <f t="shared" si="6"/>
        <v>N/A</v>
      </c>
      <c r="I24" s="10">
        <v>-8.6999999999999993</v>
      </c>
      <c r="J24" s="10">
        <v>-11.3</v>
      </c>
      <c r="K24" s="9" t="str">
        <f t="shared" si="0"/>
        <v>Yes</v>
      </c>
    </row>
    <row r="25" spans="1:11" x14ac:dyDescent="0.2">
      <c r="A25" s="26" t="s">
        <v>316</v>
      </c>
      <c r="B25" s="105" t="s">
        <v>213</v>
      </c>
      <c r="C25" s="9">
        <v>25.315904531000001</v>
      </c>
      <c r="D25" s="9" t="str">
        <f t="shared" si="4"/>
        <v>N/A</v>
      </c>
      <c r="E25" s="9">
        <v>26.095265830999999</v>
      </c>
      <c r="F25" s="9" t="str">
        <f t="shared" si="5"/>
        <v>N/A</v>
      </c>
      <c r="G25" s="9">
        <v>29.875552644999999</v>
      </c>
      <c r="H25" s="9" t="str">
        <f t="shared" si="6"/>
        <v>N/A</v>
      </c>
      <c r="I25" s="10">
        <v>3.0790000000000002</v>
      </c>
      <c r="J25" s="10">
        <v>14.49</v>
      </c>
      <c r="K25" s="9" t="str">
        <f t="shared" si="0"/>
        <v>Yes</v>
      </c>
    </row>
    <row r="26" spans="1:11" x14ac:dyDescent="0.2">
      <c r="A26" s="26" t="s">
        <v>317</v>
      </c>
      <c r="B26" s="105" t="s">
        <v>213</v>
      </c>
      <c r="C26" s="9">
        <v>67.710629205999993</v>
      </c>
      <c r="D26" s="9" t="str">
        <f t="shared" si="4"/>
        <v>N/A</v>
      </c>
      <c r="E26" s="9">
        <v>67.538268324000001</v>
      </c>
      <c r="F26" s="9" t="str">
        <f t="shared" si="5"/>
        <v>N/A</v>
      </c>
      <c r="G26" s="9">
        <v>63.274824764999998</v>
      </c>
      <c r="H26" s="9" t="str">
        <f t="shared" si="6"/>
        <v>N/A</v>
      </c>
      <c r="I26" s="10">
        <v>-0.255</v>
      </c>
      <c r="J26" s="10">
        <v>-6.31</v>
      </c>
      <c r="K26" s="9" t="str">
        <f t="shared" si="0"/>
        <v>Yes</v>
      </c>
    </row>
    <row r="27" spans="1:11" x14ac:dyDescent="0.2">
      <c r="A27" s="26" t="s">
        <v>318</v>
      </c>
      <c r="B27" s="105" t="s">
        <v>213</v>
      </c>
      <c r="C27" s="9">
        <v>48.386937492999998</v>
      </c>
      <c r="D27" s="9" t="str">
        <f t="shared" si="4"/>
        <v>N/A</v>
      </c>
      <c r="E27" s="9">
        <v>46.136428995000003</v>
      </c>
      <c r="F27" s="9" t="str">
        <f t="shared" si="5"/>
        <v>N/A</v>
      </c>
      <c r="G27" s="9">
        <v>40.328757283000002</v>
      </c>
      <c r="H27" s="9" t="str">
        <f t="shared" si="6"/>
        <v>N/A</v>
      </c>
      <c r="I27" s="10">
        <v>-4.6500000000000004</v>
      </c>
      <c r="J27" s="10">
        <v>-12.6</v>
      </c>
      <c r="K27" s="9" t="str">
        <f t="shared" si="0"/>
        <v>Yes</v>
      </c>
    </row>
    <row r="28" spans="1:11" x14ac:dyDescent="0.2">
      <c r="A28" s="26" t="s">
        <v>835</v>
      </c>
      <c r="B28" s="105" t="s">
        <v>213</v>
      </c>
      <c r="C28" s="9">
        <v>1.545355029</v>
      </c>
      <c r="D28" s="9" t="str">
        <f t="shared" si="4"/>
        <v>N/A</v>
      </c>
      <c r="E28" s="9">
        <v>1.5492583241</v>
      </c>
      <c r="F28" s="9" t="str">
        <f t="shared" si="5"/>
        <v>N/A</v>
      </c>
      <c r="G28" s="9">
        <v>1.5475049115999999</v>
      </c>
      <c r="H28" s="9" t="str">
        <f t="shared" si="6"/>
        <v>N/A</v>
      </c>
      <c r="I28" s="10">
        <v>0.25259999999999999</v>
      </c>
      <c r="J28" s="10">
        <v>-0.113</v>
      </c>
      <c r="K28" s="9" t="str">
        <f t="shared" si="0"/>
        <v>Yes</v>
      </c>
    </row>
    <row r="29" spans="1:11" x14ac:dyDescent="0.2">
      <c r="A29" s="26" t="s">
        <v>319</v>
      </c>
      <c r="B29" s="105" t="s">
        <v>213</v>
      </c>
      <c r="C29" s="9">
        <v>6.0430079595999997</v>
      </c>
      <c r="D29" s="9" t="str">
        <f t="shared" si="4"/>
        <v>N/A</v>
      </c>
      <c r="E29" s="9">
        <v>6.4502130346</v>
      </c>
      <c r="F29" s="9" t="str">
        <f t="shared" si="5"/>
        <v>N/A</v>
      </c>
      <c r="G29" s="9">
        <v>4.5304518664</v>
      </c>
      <c r="H29" s="9" t="str">
        <f t="shared" si="6"/>
        <v>N/A</v>
      </c>
      <c r="I29" s="10">
        <v>6.7380000000000004</v>
      </c>
      <c r="J29" s="10">
        <v>-29.8</v>
      </c>
      <c r="K29" s="9" t="str">
        <f t="shared" si="0"/>
        <v>Yes</v>
      </c>
    </row>
    <row r="30" spans="1:11" x14ac:dyDescent="0.2">
      <c r="A30" s="26" t="s">
        <v>836</v>
      </c>
      <c r="B30" s="105" t="s">
        <v>213</v>
      </c>
      <c r="C30" s="9">
        <v>91.004137521999994</v>
      </c>
      <c r="D30" s="9" t="str">
        <f t="shared" si="4"/>
        <v>N/A</v>
      </c>
      <c r="E30" s="9">
        <v>89.237020672</v>
      </c>
      <c r="F30" s="9" t="str">
        <f t="shared" si="5"/>
        <v>N/A</v>
      </c>
      <c r="G30" s="9">
        <v>85.439423707000003</v>
      </c>
      <c r="H30" s="9" t="str">
        <f t="shared" si="6"/>
        <v>N/A</v>
      </c>
      <c r="I30" s="10">
        <v>-1.94</v>
      </c>
      <c r="J30" s="10">
        <v>-4.26</v>
      </c>
      <c r="K30" s="9" t="str">
        <f t="shared" si="0"/>
        <v>Yes</v>
      </c>
    </row>
    <row r="31" spans="1:11" x14ac:dyDescent="0.2">
      <c r="A31" s="110" t="s">
        <v>320</v>
      </c>
      <c r="B31" s="35" t="s">
        <v>213</v>
      </c>
      <c r="C31" s="9">
        <v>100</v>
      </c>
      <c r="D31" s="9" t="str">
        <f t="shared" si="4"/>
        <v>N/A</v>
      </c>
      <c r="E31" s="9">
        <v>100</v>
      </c>
      <c r="F31" s="9" t="str">
        <f t="shared" si="5"/>
        <v>N/A</v>
      </c>
      <c r="G31" s="9">
        <v>88.696154957999994</v>
      </c>
      <c r="H31" s="9" t="str">
        <f t="shared" si="6"/>
        <v>N/A</v>
      </c>
      <c r="I31" s="10">
        <v>0</v>
      </c>
      <c r="J31" s="10">
        <v>-11.3</v>
      </c>
      <c r="K31" s="9" t="str">
        <f t="shared" si="0"/>
        <v>Yes</v>
      </c>
    </row>
    <row r="32" spans="1:11" x14ac:dyDescent="0.2">
      <c r="A32" s="110" t="s">
        <v>321</v>
      </c>
      <c r="B32" s="35" t="s">
        <v>213</v>
      </c>
      <c r="C32" s="9">
        <v>99.997961201999999</v>
      </c>
      <c r="D32" s="9" t="str">
        <f t="shared" si="4"/>
        <v>N/A</v>
      </c>
      <c r="E32" s="9">
        <v>99.998231637999993</v>
      </c>
      <c r="F32" s="9" t="str">
        <f t="shared" si="5"/>
        <v>N/A</v>
      </c>
      <c r="G32" s="9">
        <v>99.921052227999994</v>
      </c>
      <c r="H32" s="9" t="str">
        <f t="shared" si="6"/>
        <v>N/A</v>
      </c>
      <c r="I32" s="10">
        <v>2.9999999999999997E-4</v>
      </c>
      <c r="J32" s="10">
        <v>-7.6999999999999999E-2</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29.588598361999999</v>
      </c>
      <c r="D34" s="9" t="str">
        <f t="shared" si="4"/>
        <v>N/A</v>
      </c>
      <c r="E34" s="9">
        <v>28.302882707999999</v>
      </c>
      <c r="F34" s="9" t="str">
        <f t="shared" si="5"/>
        <v>N/A</v>
      </c>
      <c r="G34" s="9">
        <v>21.341228297000001</v>
      </c>
      <c r="H34" s="9" t="str">
        <f t="shared" si="6"/>
        <v>N/A</v>
      </c>
      <c r="I34" s="10">
        <v>-4.3499999999999996</v>
      </c>
      <c r="J34" s="10">
        <v>-24.6</v>
      </c>
      <c r="K34" s="9" t="str">
        <f t="shared" si="0"/>
        <v>Yes</v>
      </c>
    </row>
    <row r="35" spans="1:11" ht="25.5" x14ac:dyDescent="0.2">
      <c r="A35" s="26" t="s">
        <v>370</v>
      </c>
      <c r="B35" s="105" t="s">
        <v>213</v>
      </c>
      <c r="C35" s="9">
        <v>4.0574570755000003</v>
      </c>
      <c r="D35" s="9" t="str">
        <f t="shared" si="4"/>
        <v>N/A</v>
      </c>
      <c r="E35" s="9">
        <v>4.0512254875</v>
      </c>
      <c r="F35" s="9" t="str">
        <f>IF($B35="N/A","N/A",IF(E35&lt;0,"No","Yes"))</f>
        <v>N/A</v>
      </c>
      <c r="G35" s="9">
        <v>3.0464454175000002</v>
      </c>
      <c r="H35" s="9" t="str">
        <f t="shared" si="6"/>
        <v>N/A</v>
      </c>
      <c r="I35" s="10">
        <v>-0.154</v>
      </c>
      <c r="J35" s="10">
        <v>-24.8</v>
      </c>
      <c r="K35" s="9" t="str">
        <f t="shared" si="0"/>
        <v>Yes</v>
      </c>
    </row>
    <row r="36" spans="1:11" x14ac:dyDescent="0.2">
      <c r="A36" s="29" t="s">
        <v>374</v>
      </c>
      <c r="B36" s="1" t="s">
        <v>213</v>
      </c>
      <c r="C36" s="8">
        <v>90.111547525999995</v>
      </c>
      <c r="D36" s="9" t="str">
        <f t="shared" ref="D36:D39" si="7">IF($B36="N/A","N/A",IF(C36&lt;0,"No","Yes"))</f>
        <v>N/A</v>
      </c>
      <c r="E36" s="8">
        <v>83.766340137</v>
      </c>
      <c r="F36" s="9" t="str">
        <f t="shared" ref="F36:F39" si="8">IF($B36="N/A","N/A",IF(E36&lt;0,"No","Yes"))</f>
        <v>N/A</v>
      </c>
      <c r="G36" s="8">
        <v>85.767144344000002</v>
      </c>
      <c r="H36" s="9" t="str">
        <f t="shared" ref="H36:H39" si="9">IF($B36="N/A","N/A",IF(G36&lt;0,"No","Yes"))</f>
        <v>N/A</v>
      </c>
      <c r="I36" s="10">
        <v>-7.04</v>
      </c>
      <c r="J36" s="10">
        <v>2.3889999999999998</v>
      </c>
      <c r="K36" s="9" t="str">
        <f>IF(J36="Div by 0", "N/A", IF(J36="N/A","N/A", IF(J36&gt;30, "No", IF(J36&lt;-30, "No", "Yes"))))</f>
        <v>Yes</v>
      </c>
    </row>
    <row r="37" spans="1:11" x14ac:dyDescent="0.2">
      <c r="A37" s="29" t="s">
        <v>375</v>
      </c>
      <c r="B37" s="1" t="s">
        <v>213</v>
      </c>
      <c r="C37" s="8">
        <v>5.7071035798</v>
      </c>
      <c r="D37" s="9" t="str">
        <f t="shared" si="7"/>
        <v>N/A</v>
      </c>
      <c r="E37" s="8">
        <v>5.8054581791000004</v>
      </c>
      <c r="F37" s="9" t="str">
        <f t="shared" si="8"/>
        <v>N/A</v>
      </c>
      <c r="G37" s="8">
        <v>6.9734152408999996</v>
      </c>
      <c r="H37" s="9" t="str">
        <f t="shared" si="9"/>
        <v>N/A</v>
      </c>
      <c r="I37" s="10">
        <v>1.7230000000000001</v>
      </c>
      <c r="J37" s="10">
        <v>20.12</v>
      </c>
      <c r="K37" s="9" t="str">
        <f>IF(J37="Div by 0", "N/A", IF(J37="N/A","N/A", IF(J37&gt;30, "No", IF(J37&lt;-30, "No", "Yes"))))</f>
        <v>Yes</v>
      </c>
    </row>
    <row r="38" spans="1:11" x14ac:dyDescent="0.2">
      <c r="A38" s="29" t="s">
        <v>376</v>
      </c>
      <c r="B38" s="1" t="s">
        <v>213</v>
      </c>
      <c r="C38" s="8">
        <v>2.8176411177</v>
      </c>
      <c r="D38" s="9" t="str">
        <f t="shared" si="7"/>
        <v>N/A</v>
      </c>
      <c r="E38" s="8">
        <v>6.4588816447999999</v>
      </c>
      <c r="F38" s="9" t="str">
        <f t="shared" si="8"/>
        <v>N/A</v>
      </c>
      <c r="G38" s="8">
        <v>4.5489359230000002</v>
      </c>
      <c r="H38" s="9" t="str">
        <f t="shared" si="9"/>
        <v>N/A</v>
      </c>
      <c r="I38" s="10">
        <v>129.19999999999999</v>
      </c>
      <c r="J38" s="10">
        <v>-29.6</v>
      </c>
      <c r="K38" s="9" t="str">
        <f>IF(J38="Div by 0", "N/A", IF(J38="N/A","N/A", IF(J38&gt;30, "No", IF(J38&lt;-30, "No", "Yes"))))</f>
        <v>Yes</v>
      </c>
    </row>
    <row r="39" spans="1:11" x14ac:dyDescent="0.2">
      <c r="A39" s="29" t="s">
        <v>377</v>
      </c>
      <c r="B39" s="1" t="s">
        <v>213</v>
      </c>
      <c r="C39" s="8">
        <v>0.89193132080000004</v>
      </c>
      <c r="D39" s="9" t="str">
        <f t="shared" si="7"/>
        <v>N/A</v>
      </c>
      <c r="E39" s="8">
        <v>0.95337941879999999</v>
      </c>
      <c r="F39" s="9" t="str">
        <f t="shared" si="8"/>
        <v>N/A</v>
      </c>
      <c r="G39" s="8">
        <v>1.0107279248000001</v>
      </c>
      <c r="H39" s="9" t="str">
        <f t="shared" si="9"/>
        <v>N/A</v>
      </c>
      <c r="I39" s="10">
        <v>6.8890000000000002</v>
      </c>
      <c r="J39" s="10">
        <v>6.0149999999999997</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3286379</v>
      </c>
      <c r="D7" s="32" t="str">
        <f>IF($B7="N/A","N/A",IF(C7&gt;15,"No",IF(C7&lt;-15,"No","Yes")))</f>
        <v>N/A</v>
      </c>
      <c r="E7" s="31">
        <v>3269533</v>
      </c>
      <c r="F7" s="32" t="str">
        <f>IF($B7="N/A","N/A",IF(E7&gt;15,"No",IF(E7&lt;-15,"No","Yes")))</f>
        <v>N/A</v>
      </c>
      <c r="G7" s="31">
        <v>3320968</v>
      </c>
      <c r="H7" s="32" t="str">
        <f>IF($B7="N/A","N/A",IF(G7&gt;15,"No",IF(G7&lt;-15,"No","Yes")))</f>
        <v>N/A</v>
      </c>
      <c r="I7" s="33">
        <v>-0.51300000000000001</v>
      </c>
      <c r="J7" s="33">
        <v>1.573</v>
      </c>
      <c r="K7" s="32" t="str">
        <f t="shared" ref="K7:K24" si="0">IF(J7="Div by 0", "N/A", IF(J7="N/A","N/A", IF(J7&gt;30, "No", IF(J7&lt;-30, "No", "Yes"))))</f>
        <v>Yes</v>
      </c>
    </row>
    <row r="8" spans="1:11" x14ac:dyDescent="0.2">
      <c r="A8" s="107" t="s">
        <v>362</v>
      </c>
      <c r="B8" s="30" t="s">
        <v>213</v>
      </c>
      <c r="C8" s="34">
        <v>88.944245323000004</v>
      </c>
      <c r="D8" s="32" t="str">
        <f>IF($B8="N/A","N/A",IF(C8&gt;15,"No",IF(C8&lt;-15,"No","Yes")))</f>
        <v>N/A</v>
      </c>
      <c r="E8" s="34">
        <v>85.425839103000001</v>
      </c>
      <c r="F8" s="32" t="str">
        <f>IF($B8="N/A","N/A",IF(E8&gt;15,"No",IF(E8&lt;-15,"No","Yes")))</f>
        <v>N/A</v>
      </c>
      <c r="G8" s="34">
        <v>81.985674055999993</v>
      </c>
      <c r="H8" s="32" t="str">
        <f>IF($B8="N/A","N/A",IF(G8&gt;15,"No",IF(G8&lt;-15,"No","Yes")))</f>
        <v>N/A</v>
      </c>
      <c r="I8" s="33">
        <v>-3.96</v>
      </c>
      <c r="J8" s="33">
        <v>-4.03</v>
      </c>
      <c r="K8" s="32" t="str">
        <f t="shared" si="0"/>
        <v>Yes</v>
      </c>
    </row>
    <row r="9" spans="1:11" x14ac:dyDescent="0.2">
      <c r="A9" s="107" t="s">
        <v>119</v>
      </c>
      <c r="B9" s="35" t="s">
        <v>213</v>
      </c>
      <c r="C9" s="8">
        <v>11.055754676999999</v>
      </c>
      <c r="D9" s="9" t="str">
        <f>IF($B9="N/A","N/A",IF(C9&gt;15,"No",IF(C9&lt;-15,"No","Yes")))</f>
        <v>N/A</v>
      </c>
      <c r="E9" s="8">
        <v>14.574160897000001</v>
      </c>
      <c r="F9" s="9" t="str">
        <f>IF($B9="N/A","N/A",IF(E9&gt;15,"No",IF(E9&lt;-15,"No","Yes")))</f>
        <v>N/A</v>
      </c>
      <c r="G9" s="8">
        <v>18.014325943999999</v>
      </c>
      <c r="H9" s="9" t="str">
        <f>IF($B9="N/A","N/A",IF(G9&gt;15,"No",IF(G9&lt;-15,"No","Yes")))</f>
        <v>N/A</v>
      </c>
      <c r="I9" s="10">
        <v>31.82</v>
      </c>
      <c r="J9" s="10">
        <v>23.6</v>
      </c>
      <c r="K9" s="9" t="str">
        <f t="shared" si="0"/>
        <v>Yes</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99.999969570999994</v>
      </c>
      <c r="D11" s="9" t="str">
        <f>IF(OR($B11="N/A",$C11="N/A"),"N/A",IF(C11&gt;100,"No",IF(C11&lt;95,"No","Yes")))</f>
        <v>Yes</v>
      </c>
      <c r="E11" s="8">
        <v>99.611718248000003</v>
      </c>
      <c r="F11" s="9" t="str">
        <f>IF(OR($B11="N/A",$E11="N/A"),"N/A",IF(E11&gt;100,"No",IF(E11&lt;95,"No","Yes")))</f>
        <v>Yes</v>
      </c>
      <c r="G11" s="8">
        <v>98.568098216999999</v>
      </c>
      <c r="H11" s="9" t="str">
        <f>IF($B11="N/A","N/A",IF(G11&gt;100,"No",IF(G11&lt;95,"No","Yes")))</f>
        <v>Yes</v>
      </c>
      <c r="I11" s="10">
        <v>-0.38800000000000001</v>
      </c>
      <c r="J11" s="10">
        <v>-1.05</v>
      </c>
      <c r="K11" s="9" t="str">
        <f t="shared" si="0"/>
        <v>Yes</v>
      </c>
    </row>
    <row r="12" spans="1:11" x14ac:dyDescent="0.2">
      <c r="A12" s="107" t="s">
        <v>348</v>
      </c>
      <c r="B12" s="35" t="s">
        <v>213</v>
      </c>
      <c r="C12" s="8">
        <v>100</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v>0</v>
      </c>
      <c r="J12" s="10">
        <v>0</v>
      </c>
      <c r="K12" s="9" t="str">
        <f t="shared" si="0"/>
        <v>Yes</v>
      </c>
    </row>
    <row r="13" spans="1:11" x14ac:dyDescent="0.2">
      <c r="A13" s="107" t="s">
        <v>840</v>
      </c>
      <c r="B13" s="35" t="s">
        <v>214</v>
      </c>
      <c r="C13" s="8">
        <v>75.739681880999996</v>
      </c>
      <c r="D13" s="9" t="str">
        <f t="shared" si="1"/>
        <v>No</v>
      </c>
      <c r="E13" s="8">
        <v>70.941048768000002</v>
      </c>
      <c r="F13" s="9" t="str">
        <f t="shared" si="2"/>
        <v>No</v>
      </c>
      <c r="G13" s="8">
        <v>69.672727952000002</v>
      </c>
      <c r="H13" s="9" t="str">
        <f t="shared" si="3"/>
        <v>No</v>
      </c>
      <c r="I13" s="10">
        <v>-6.34</v>
      </c>
      <c r="J13" s="10">
        <v>-1.79</v>
      </c>
      <c r="K13" s="9" t="str">
        <f t="shared" si="0"/>
        <v>Yes</v>
      </c>
    </row>
    <row r="14" spans="1:11" x14ac:dyDescent="0.2">
      <c r="A14" s="107" t="s">
        <v>13</v>
      </c>
      <c r="B14" s="35" t="s">
        <v>213</v>
      </c>
      <c r="C14" s="36">
        <v>2923045</v>
      </c>
      <c r="D14" s="9" t="str">
        <f>IF($B14="N/A","N/A",IF(C14&gt;15,"No",IF(C14&lt;-15,"No","Yes")))</f>
        <v>N/A</v>
      </c>
      <c r="E14" s="36">
        <v>2793026</v>
      </c>
      <c r="F14" s="9" t="str">
        <f>IF($B14="N/A","N/A",IF(E14&gt;15,"No",IF(E14&lt;-15,"No","Yes")))</f>
        <v>N/A</v>
      </c>
      <c r="G14" s="36">
        <v>2722718</v>
      </c>
      <c r="H14" s="9" t="str">
        <f>IF($B14="N/A","N/A",IF(G14&gt;15,"No",IF(G14&lt;-15,"No","Yes")))</f>
        <v>N/A</v>
      </c>
      <c r="I14" s="10">
        <v>-4.45</v>
      </c>
      <c r="J14" s="10">
        <v>-2.52</v>
      </c>
      <c r="K14" s="9" t="str">
        <f t="shared" si="0"/>
        <v>Yes</v>
      </c>
    </row>
    <row r="15" spans="1:11" x14ac:dyDescent="0.2">
      <c r="A15" s="107" t="s">
        <v>442</v>
      </c>
      <c r="B15" s="35" t="s">
        <v>215</v>
      </c>
      <c r="C15" s="8">
        <v>7.0928774616999997</v>
      </c>
      <c r="D15" s="9" t="str">
        <f>IF($B15="N/A","N/A",IF(C15&gt;20,"No",IF(C15&lt;5,"No","Yes")))</f>
        <v>Yes</v>
      </c>
      <c r="E15" s="8">
        <v>7.6064096790000004</v>
      </c>
      <c r="F15" s="9" t="str">
        <f>IF($B15="N/A","N/A",IF(E15&gt;20,"No",IF(E15&lt;5,"No","Yes")))</f>
        <v>Yes</v>
      </c>
      <c r="G15" s="8">
        <v>7.7559629752000001</v>
      </c>
      <c r="H15" s="9" t="str">
        <f>IF($B15="N/A","N/A",IF(G15&gt;20,"No",IF(G15&lt;5,"No","Yes")))</f>
        <v>Yes</v>
      </c>
      <c r="I15" s="10">
        <v>7.24</v>
      </c>
      <c r="J15" s="10">
        <v>1.966</v>
      </c>
      <c r="K15" s="9" t="str">
        <f t="shared" si="0"/>
        <v>Yes</v>
      </c>
    </row>
    <row r="16" spans="1:11" x14ac:dyDescent="0.2">
      <c r="A16" s="107" t="s">
        <v>443</v>
      </c>
      <c r="B16" s="30" t="s">
        <v>213</v>
      </c>
      <c r="C16" s="8">
        <v>92.907122537999996</v>
      </c>
      <c r="D16" s="9" t="str">
        <f>IF($B16="N/A","N/A",IF(C16&gt;15,"No",IF(C16&lt;-15,"No","Yes")))</f>
        <v>N/A</v>
      </c>
      <c r="E16" s="8">
        <v>92.393590321000005</v>
      </c>
      <c r="F16" s="9" t="str">
        <f>IF($B16="N/A","N/A",IF(E16&gt;15,"No",IF(E16&lt;-15,"No","Yes")))</f>
        <v>N/A</v>
      </c>
      <c r="G16" s="8">
        <v>92.244037024999997</v>
      </c>
      <c r="H16" s="9" t="str">
        <f>IF($B16="N/A","N/A",IF(G16&gt;15,"No",IF(G16&lt;-15,"No","Yes")))</f>
        <v>N/A</v>
      </c>
      <c r="I16" s="10">
        <v>-0.55300000000000005</v>
      </c>
      <c r="J16" s="10">
        <v>-0.16200000000000001</v>
      </c>
      <c r="K16" s="9" t="str">
        <f t="shared" si="0"/>
        <v>Yes</v>
      </c>
    </row>
    <row r="17" spans="1:11" x14ac:dyDescent="0.2">
      <c r="A17" s="107" t="s">
        <v>444</v>
      </c>
      <c r="B17" s="35" t="s">
        <v>235</v>
      </c>
      <c r="C17" s="8">
        <v>68.536132696999999</v>
      </c>
      <c r="D17" s="9" t="str">
        <f>IF($B17="N/A","N/A",IF(C17&gt;1,"Yes","No"))</f>
        <v>Yes</v>
      </c>
      <c r="E17" s="8">
        <v>29.971615015000001</v>
      </c>
      <c r="F17" s="9" t="str">
        <f>IF($B17="N/A","N/A",IF(E17&gt;1,"Yes","No"))</f>
        <v>Yes</v>
      </c>
      <c r="G17" s="8">
        <v>40.929835554</v>
      </c>
      <c r="H17" s="9" t="str">
        <f>IF($B17="N/A","N/A",IF(G17&gt;1,"Yes","No"))</f>
        <v>Yes</v>
      </c>
      <c r="I17" s="10">
        <v>-56.3</v>
      </c>
      <c r="J17" s="10">
        <v>36.56</v>
      </c>
      <c r="K17" s="9" t="str">
        <f t="shared" si="0"/>
        <v>No</v>
      </c>
    </row>
    <row r="18" spans="1:11" x14ac:dyDescent="0.2">
      <c r="A18" s="107" t="s">
        <v>862</v>
      </c>
      <c r="B18" s="35" t="s">
        <v>213</v>
      </c>
      <c r="C18" s="108">
        <v>1503.4790943999999</v>
      </c>
      <c r="D18" s="9" t="str">
        <f>IF($B18="N/A","N/A",IF(C18&gt;15,"No",IF(C18&lt;-15,"No","Yes")))</f>
        <v>N/A</v>
      </c>
      <c r="E18" s="108">
        <v>1459.3631998000001</v>
      </c>
      <c r="F18" s="9" t="str">
        <f>IF($B18="N/A","N/A",IF(E18&gt;15,"No",IF(E18&lt;-15,"No","Yes")))</f>
        <v>N/A</v>
      </c>
      <c r="G18" s="108">
        <v>1651.6595122000001</v>
      </c>
      <c r="H18" s="9" t="str">
        <f>IF($B18="N/A","N/A",IF(G18&gt;15,"No",IF(G18&lt;-15,"No","Yes")))</f>
        <v>N/A</v>
      </c>
      <c r="I18" s="10">
        <v>-2.93</v>
      </c>
      <c r="J18" s="10">
        <v>13.18</v>
      </c>
      <c r="K18" s="9" t="str">
        <f t="shared" si="0"/>
        <v>Yes</v>
      </c>
    </row>
    <row r="19" spans="1:11" x14ac:dyDescent="0.2">
      <c r="A19" s="3" t="s">
        <v>131</v>
      </c>
      <c r="B19" s="35" t="s">
        <v>213</v>
      </c>
      <c r="C19" s="36">
        <v>3976</v>
      </c>
      <c r="D19" s="35" t="s">
        <v>213</v>
      </c>
      <c r="E19" s="36">
        <v>1076</v>
      </c>
      <c r="F19" s="35" t="s">
        <v>213</v>
      </c>
      <c r="G19" s="36">
        <v>1766</v>
      </c>
      <c r="H19" s="9" t="str">
        <f>IF($B19="N/A","N/A",IF(G19&gt;15,"No",IF(G19&lt;-15,"No","Yes")))</f>
        <v>N/A</v>
      </c>
      <c r="I19" s="10">
        <v>-72.900000000000006</v>
      </c>
      <c r="J19" s="10">
        <v>64.13</v>
      </c>
      <c r="K19" s="9" t="str">
        <f t="shared" si="0"/>
        <v>No</v>
      </c>
    </row>
    <row r="20" spans="1:11" x14ac:dyDescent="0.2">
      <c r="A20" s="3" t="s">
        <v>346</v>
      </c>
      <c r="B20" s="30" t="s">
        <v>213</v>
      </c>
      <c r="C20" s="8">
        <v>0.12098422</v>
      </c>
      <c r="D20" s="35" t="s">
        <v>213</v>
      </c>
      <c r="E20" s="8">
        <v>3.2909898799999997E-2</v>
      </c>
      <c r="F20" s="35" t="s">
        <v>213</v>
      </c>
      <c r="G20" s="8">
        <v>5.3177266399999999E-2</v>
      </c>
      <c r="H20" s="9" t="str">
        <f>IF($B20="N/A","N/A",IF(G20&gt;15,"No",IF(G20&lt;-15,"No","Yes")))</f>
        <v>N/A</v>
      </c>
      <c r="I20" s="10">
        <v>-72.8</v>
      </c>
      <c r="J20" s="10">
        <v>61.58</v>
      </c>
      <c r="K20" s="9" t="str">
        <f t="shared" si="0"/>
        <v>No</v>
      </c>
    </row>
    <row r="21" spans="1:11" ht="25.5" x14ac:dyDescent="0.2">
      <c r="A21" s="3" t="s">
        <v>841</v>
      </c>
      <c r="B21" s="35" t="s">
        <v>213</v>
      </c>
      <c r="C21" s="108">
        <v>3027.2271126999999</v>
      </c>
      <c r="D21" s="9" t="str">
        <f>IF($B21="N/A","N/A",IF(C21&gt;60,"No",IF(C21&lt;15,"No","Yes")))</f>
        <v>N/A</v>
      </c>
      <c r="E21" s="108">
        <v>4308.7797398000002</v>
      </c>
      <c r="F21" s="9" t="str">
        <f>IF($B21="N/A","N/A",IF(E21&gt;60,"No",IF(E21&lt;15,"No","Yes")))</f>
        <v>N/A</v>
      </c>
      <c r="G21" s="108">
        <v>3616.8533409000001</v>
      </c>
      <c r="H21" s="9" t="str">
        <f>IF($B21="N/A","N/A",IF(G21&gt;60,"No",IF(G21&lt;15,"No","Yes")))</f>
        <v>N/A</v>
      </c>
      <c r="I21" s="10">
        <v>42.33</v>
      </c>
      <c r="J21" s="10">
        <v>-16.100000000000001</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2715717</v>
      </c>
      <c r="D6" s="9" t="str">
        <f>IF($B6="N/A","N/A",IF(C6&gt;15,"No",IF(C6&lt;-15,"No","Yes")))</f>
        <v>N/A</v>
      </c>
      <c r="E6" s="36">
        <v>2580577</v>
      </c>
      <c r="F6" s="9" t="str">
        <f>IF($B6="N/A","N/A",IF(E6&gt;15,"No",IF(E6&lt;-15,"No","Yes")))</f>
        <v>N/A</v>
      </c>
      <c r="G6" s="36">
        <v>2511545</v>
      </c>
      <c r="H6" s="9" t="str">
        <f>IF($B6="N/A","N/A",IF(G6&gt;15,"No",IF(G6&lt;-15,"No","Yes")))</f>
        <v>N/A</v>
      </c>
      <c r="I6" s="10">
        <v>-4.9800000000000004</v>
      </c>
      <c r="J6" s="10">
        <v>-2.68</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179.54327659</v>
      </c>
      <c r="D9" s="9" t="str">
        <f>IF($B9="N/A","N/A",IF(C9&gt;100,"No",IF(C9&lt;50,"No","Yes")))</f>
        <v>No</v>
      </c>
      <c r="E9" s="37">
        <v>187.36660577999999</v>
      </c>
      <c r="F9" s="9" t="str">
        <f>IF($B9="N/A","N/A",IF(E9&gt;100,"No",IF(E9&lt;50,"No","Yes")))</f>
        <v>No</v>
      </c>
      <c r="G9" s="37">
        <v>194.09536987999999</v>
      </c>
      <c r="H9" s="9" t="str">
        <f>IF($B9="N/A","N/A",IF(G9&gt;100,"No",IF(G9&lt;50,"No","Yes")))</f>
        <v>No</v>
      </c>
      <c r="I9" s="10">
        <v>4.3570000000000002</v>
      </c>
      <c r="J9" s="10">
        <v>3.5910000000000002</v>
      </c>
      <c r="K9" s="9" t="str">
        <f t="shared" si="0"/>
        <v>Yes</v>
      </c>
    </row>
    <row r="10" spans="1:11" ht="25.5" x14ac:dyDescent="0.2">
      <c r="A10" s="89" t="s">
        <v>844</v>
      </c>
      <c r="B10" s="35" t="s">
        <v>213</v>
      </c>
      <c r="C10" s="37">
        <v>256.06528706</v>
      </c>
      <c r="D10" s="9" t="str">
        <f>IF($B10="N/A","N/A",IF(C10&gt;15,"No",IF(C10&lt;-15,"No","Yes")))</f>
        <v>N/A</v>
      </c>
      <c r="E10" s="37">
        <v>304.11407980000001</v>
      </c>
      <c r="F10" s="9" t="str">
        <f>IF($B10="N/A","N/A",IF(E10&gt;15,"No",IF(E10&lt;-15,"No","Yes")))</f>
        <v>N/A</v>
      </c>
      <c r="G10" s="37">
        <v>274.53093983999997</v>
      </c>
      <c r="H10" s="9" t="str">
        <f>IF($B10="N/A","N/A",IF(G10&gt;15,"No",IF(G10&lt;-15,"No","Yes")))</f>
        <v>N/A</v>
      </c>
      <c r="I10" s="10">
        <v>18.760000000000002</v>
      </c>
      <c r="J10" s="10">
        <v>-9.73</v>
      </c>
      <c r="K10" s="9" t="str">
        <f t="shared" si="0"/>
        <v>Yes</v>
      </c>
    </row>
    <row r="11" spans="1:11" ht="25.5" x14ac:dyDescent="0.2">
      <c r="A11" s="89" t="s">
        <v>845</v>
      </c>
      <c r="B11" s="35" t="s">
        <v>213</v>
      </c>
      <c r="C11" s="37" t="s">
        <v>1747</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ht="25.5" x14ac:dyDescent="0.2">
      <c r="A12" s="89" t="s">
        <v>846</v>
      </c>
      <c r="B12" s="35" t="s">
        <v>213</v>
      </c>
      <c r="C12" s="37">
        <v>586.73512475999996</v>
      </c>
      <c r="D12" s="9" t="str">
        <f>IF($B12="N/A","N/A",IF(C12&gt;15,"No",IF(C12&lt;-15,"No","Yes")))</f>
        <v>N/A</v>
      </c>
      <c r="E12" s="37" t="s">
        <v>1747</v>
      </c>
      <c r="F12" s="9" t="str">
        <f>IF($B12="N/A","N/A",IF(E12&gt;15,"No",IF(E12&lt;-15,"No","Yes")))</f>
        <v>N/A</v>
      </c>
      <c r="G12" s="37" t="s">
        <v>1747</v>
      </c>
      <c r="H12" s="9" t="str">
        <f>IF($B12="N/A","N/A",IF(G12&gt;15,"No",IF(G12&lt;-15,"No","Yes")))</f>
        <v>N/A</v>
      </c>
      <c r="I12" s="10" t="s">
        <v>1747</v>
      </c>
      <c r="J12" s="10" t="s">
        <v>1747</v>
      </c>
      <c r="K12" s="9" t="str">
        <f t="shared" si="0"/>
        <v>N/A</v>
      </c>
    </row>
    <row r="13" spans="1:11" x14ac:dyDescent="0.2">
      <c r="A13" s="89" t="s">
        <v>655</v>
      </c>
      <c r="B13" s="35" t="s">
        <v>237</v>
      </c>
      <c r="C13" s="8">
        <v>88.908159428999994</v>
      </c>
      <c r="D13" s="9" t="str">
        <f>IF($B13="N/A","N/A",IF(C13&gt;99,"No",IF(C13&lt;75,"No","Yes")))</f>
        <v>Yes</v>
      </c>
      <c r="E13" s="8">
        <v>89.182690538000003</v>
      </c>
      <c r="F13" s="9" t="str">
        <f>IF($B13="N/A","N/A",IF(E13&gt;99,"No",IF(E13&lt;75,"No","Yes")))</f>
        <v>Yes</v>
      </c>
      <c r="G13" s="8">
        <v>88.784314038000005</v>
      </c>
      <c r="H13" s="9" t="str">
        <f>IF($B13="N/A","N/A",IF(G13&gt;99,"No",IF(G13&lt;75,"No","Yes")))</f>
        <v>Yes</v>
      </c>
      <c r="I13" s="10">
        <v>0.30880000000000002</v>
      </c>
      <c r="J13" s="10">
        <v>-0.44700000000000001</v>
      </c>
      <c r="K13" s="9" t="str">
        <f t="shared" ref="K13:K24" si="1">IF(J13="Div by 0", "N/A", IF(J13="N/A","N/A", IF(J13&gt;30, "No", IF(J13&lt;-30, "No", "Yes"))))</f>
        <v>Yes</v>
      </c>
    </row>
    <row r="14" spans="1:11" x14ac:dyDescent="0.2">
      <c r="A14" s="89" t="s">
        <v>495</v>
      </c>
      <c r="B14" s="35" t="s">
        <v>213</v>
      </c>
      <c r="C14" s="9">
        <v>94.689363486000005</v>
      </c>
      <c r="D14" s="9" t="str">
        <f>IF($B14="N/A","N/A",IF(C14&gt;15,"No",IF(C14&lt;-15,"No","Yes")))</f>
        <v>N/A</v>
      </c>
      <c r="E14" s="9">
        <v>93.028763010999995</v>
      </c>
      <c r="F14" s="9" t="str">
        <f>IF($B14="N/A","N/A",IF(E14&gt;15,"No",IF(E14&lt;-15,"No","Yes")))</f>
        <v>N/A</v>
      </c>
      <c r="G14" s="9">
        <v>93.575689573000005</v>
      </c>
      <c r="H14" s="9" t="str">
        <f>IF($B14="N/A","N/A",IF(G14&gt;15,"No",IF(G14&lt;-15,"No","Yes")))</f>
        <v>N/A</v>
      </c>
      <c r="I14" s="10">
        <v>-1.75</v>
      </c>
      <c r="J14" s="10">
        <v>0.58789999999999998</v>
      </c>
      <c r="K14" s="9" t="str">
        <f t="shared" si="1"/>
        <v>Yes</v>
      </c>
    </row>
    <row r="15" spans="1:11" x14ac:dyDescent="0.2">
      <c r="A15" s="89" t="s">
        <v>847</v>
      </c>
      <c r="B15" s="35" t="s">
        <v>213</v>
      </c>
      <c r="C15" s="36">
        <v>9.2245667504999993</v>
      </c>
      <c r="D15" s="9" t="str">
        <f>IF($B15="N/A","N/A",IF(C15&gt;15,"No",IF(C15&lt;-15,"No","Yes")))</f>
        <v>N/A</v>
      </c>
      <c r="E15" s="10">
        <v>9.2899074726999995</v>
      </c>
      <c r="F15" s="9" t="str">
        <f>IF($B15="N/A","N/A",IF(E15&gt;15,"No",IF(E15&lt;-15,"No","Yes")))</f>
        <v>N/A</v>
      </c>
      <c r="G15" s="10">
        <v>9.4101303312999995</v>
      </c>
      <c r="H15" s="9" t="str">
        <f>IF($B15="N/A","N/A",IF(G15&gt;15,"No",IF(G15&lt;-15,"No","Yes")))</f>
        <v>N/A</v>
      </c>
      <c r="I15" s="10">
        <v>0.70830000000000004</v>
      </c>
      <c r="J15" s="10">
        <v>1.294</v>
      </c>
      <c r="K15" s="9" t="str">
        <f t="shared" si="1"/>
        <v>Yes</v>
      </c>
    </row>
    <row r="16" spans="1:11" x14ac:dyDescent="0.2">
      <c r="A16" s="86" t="s">
        <v>656</v>
      </c>
      <c r="B16" s="60" t="s">
        <v>238</v>
      </c>
      <c r="C16" s="9">
        <v>11.087311379999999</v>
      </c>
      <c r="D16" s="9" t="str">
        <f>IF($B16="N/A","N/A",IF(C16&gt;20,"No",IF(C16&lt;=0,"No","Yes")))</f>
        <v>Yes</v>
      </c>
      <c r="E16" s="9">
        <v>10.817309462000001</v>
      </c>
      <c r="F16" s="9" t="str">
        <f>IF($B16="N/A","N/A",IF(E16&gt;20,"No",IF(E16&lt;=0,"No","Yes")))</f>
        <v>Yes</v>
      </c>
      <c r="G16" s="9">
        <v>11.215685962</v>
      </c>
      <c r="H16" s="9" t="str">
        <f>IF($B16="N/A","N/A",IF(G16&gt;20,"No",IF(G16&lt;=0,"No","Yes")))</f>
        <v>Yes</v>
      </c>
      <c r="I16" s="10">
        <v>-2.44</v>
      </c>
      <c r="J16" s="10">
        <v>3.6829999999999998</v>
      </c>
      <c r="K16" s="9" t="str">
        <f t="shared" si="1"/>
        <v>Yes</v>
      </c>
    </row>
    <row r="17" spans="1:11" x14ac:dyDescent="0.2">
      <c r="A17" s="86" t="s">
        <v>371</v>
      </c>
      <c r="B17" s="35" t="s">
        <v>213</v>
      </c>
      <c r="C17" s="9">
        <v>88.967452674</v>
      </c>
      <c r="D17" s="9" t="str">
        <f>IF($B17="N/A","N/A",IF(C17&gt;15,"No",IF(C17&lt;-15,"No","Yes")))</f>
        <v>N/A</v>
      </c>
      <c r="E17" s="9">
        <v>79.893175329000002</v>
      </c>
      <c r="F17" s="9" t="str">
        <f>IF($B17="N/A","N/A",IF(E17&gt;15,"No",IF(E17&lt;-15,"No","Yes")))</f>
        <v>N/A</v>
      </c>
      <c r="G17" s="9">
        <v>94.576604528999994</v>
      </c>
      <c r="H17" s="9" t="str">
        <f>IF($B17="N/A","N/A",IF(G17&gt;15,"No",IF(G17&lt;-15,"No","Yes")))</f>
        <v>N/A</v>
      </c>
      <c r="I17" s="10">
        <v>-10.199999999999999</v>
      </c>
      <c r="J17" s="10">
        <v>18.38</v>
      </c>
      <c r="K17" s="9" t="str">
        <f t="shared" si="1"/>
        <v>Yes</v>
      </c>
    </row>
    <row r="18" spans="1:11" x14ac:dyDescent="0.2">
      <c r="A18" s="86" t="s">
        <v>848</v>
      </c>
      <c r="B18" s="35" t="s">
        <v>213</v>
      </c>
      <c r="C18" s="10">
        <v>8.2917638801999995</v>
      </c>
      <c r="D18" s="9" t="str">
        <f>IF($B18="N/A","N/A",IF(C18&gt;15,"No",IF(C18&lt;-15,"No","Yes")))</f>
        <v>N/A</v>
      </c>
      <c r="E18" s="10">
        <v>8.4219557798999993</v>
      </c>
      <c r="F18" s="9" t="str">
        <f>IF($B18="N/A","N/A",IF(E18&gt;15,"No",IF(E18&lt;-15,"No","Yes")))</f>
        <v>N/A</v>
      </c>
      <c r="G18" s="10">
        <v>8.4976577455999998</v>
      </c>
      <c r="H18" s="9" t="str">
        <f>IF($B18="N/A","N/A",IF(G18&gt;15,"No",IF(G18&lt;-15,"No","Yes")))</f>
        <v>N/A</v>
      </c>
      <c r="I18" s="10">
        <v>1.57</v>
      </c>
      <c r="J18" s="10">
        <v>0.89890000000000003</v>
      </c>
      <c r="K18" s="9" t="str">
        <f t="shared" si="1"/>
        <v>Yes</v>
      </c>
    </row>
    <row r="19" spans="1:11" x14ac:dyDescent="0.2">
      <c r="A19" s="89" t="s">
        <v>657</v>
      </c>
      <c r="B19" s="60"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89" t="s">
        <v>129</v>
      </c>
      <c r="B20" s="35"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89" t="s">
        <v>849</v>
      </c>
      <c r="B21" s="35"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89" t="s">
        <v>1722</v>
      </c>
      <c r="B22" s="60" t="s">
        <v>224</v>
      </c>
      <c r="C22" s="9">
        <v>4.5291906E-3</v>
      </c>
      <c r="D22" s="9" t="str">
        <f>IF($B22="N/A","N/A",IF(C22&gt;5,"No",IF(C22&lt;=0,"No","Yes")))</f>
        <v>Yes</v>
      </c>
      <c r="E22" s="9">
        <v>0</v>
      </c>
      <c r="F22" s="9" t="str">
        <f>IF($B22="N/A","N/A",IF(E22&gt;5,"No",IF(E22&lt;=0,"No","Yes")))</f>
        <v>No</v>
      </c>
      <c r="G22" s="9">
        <v>0</v>
      </c>
      <c r="H22" s="9" t="str">
        <f>IF($B22="N/A","N/A",IF(G22&gt;5,"No",IF(G22&lt;=0,"No","Yes")))</f>
        <v>No</v>
      </c>
      <c r="I22" s="10">
        <v>-100</v>
      </c>
      <c r="J22" s="10" t="s">
        <v>1747</v>
      </c>
      <c r="K22" s="9" t="str">
        <f t="shared" si="1"/>
        <v>N/A</v>
      </c>
    </row>
    <row r="23" spans="1:11" x14ac:dyDescent="0.2">
      <c r="A23" s="89" t="s">
        <v>130</v>
      </c>
      <c r="B23" s="35" t="s">
        <v>213</v>
      </c>
      <c r="C23" s="9">
        <v>100</v>
      </c>
      <c r="D23" s="9" t="str">
        <f>IF($B23="N/A","N/A",IF(C23&gt;15,"No",IF(C23&lt;-15,"No","Yes")))</f>
        <v>N/A</v>
      </c>
      <c r="E23" s="9" t="s">
        <v>1747</v>
      </c>
      <c r="F23" s="9" t="str">
        <f>IF($B23="N/A","N/A",IF(E23&gt;15,"No",IF(E23&lt;-15,"No","Yes")))</f>
        <v>N/A</v>
      </c>
      <c r="G23" s="9" t="s">
        <v>1747</v>
      </c>
      <c r="H23" s="9" t="str">
        <f>IF($B23="N/A","N/A",IF(G23&gt;15,"No",IF(G23&lt;-15,"No","Yes")))</f>
        <v>N/A</v>
      </c>
      <c r="I23" s="10" t="s">
        <v>1747</v>
      </c>
      <c r="J23" s="10" t="s">
        <v>1747</v>
      </c>
      <c r="K23" s="9" t="str">
        <f t="shared" si="1"/>
        <v>N/A</v>
      </c>
    </row>
    <row r="24" spans="1:11" x14ac:dyDescent="0.2">
      <c r="A24" s="89" t="s">
        <v>850</v>
      </c>
      <c r="B24" s="35" t="s">
        <v>213</v>
      </c>
      <c r="C24" s="10">
        <v>8.4715447154000003</v>
      </c>
      <c r="D24" s="9" t="str">
        <f>IF($B24="N/A","N/A",IF(C24&gt;15,"No",IF(C24&lt;-15,"No","Yes")))</f>
        <v>N/A</v>
      </c>
      <c r="E24" s="10" t="s">
        <v>1747</v>
      </c>
      <c r="F24" s="9" t="str">
        <f>IF($B24="N/A","N/A",IF(E24&gt;15,"No",IF(E24&lt;-15,"No","Yes")))</f>
        <v>N/A</v>
      </c>
      <c r="G24" s="10" t="s">
        <v>1747</v>
      </c>
      <c r="H24" s="9" t="str">
        <f>IF($B24="N/A","N/A",IF(G24&gt;15,"No",IF(G24&lt;-15,"No","Yes")))</f>
        <v>N/A</v>
      </c>
      <c r="I24" s="10" t="s">
        <v>1747</v>
      </c>
      <c r="J24" s="10" t="s">
        <v>1747</v>
      </c>
      <c r="K24" s="9" t="str">
        <f t="shared" si="1"/>
        <v>N/A</v>
      </c>
    </row>
    <row r="25" spans="1:11" x14ac:dyDescent="0.2">
      <c r="A25" s="89" t="s">
        <v>15</v>
      </c>
      <c r="B25" s="35" t="s">
        <v>240</v>
      </c>
      <c r="C25" s="9">
        <v>4.3250456508999999</v>
      </c>
      <c r="D25" s="9" t="str">
        <f>IF($B25="N/A","N/A",IF(C25&gt;20,"No",IF(C25&lt;1,"No","Yes")))</f>
        <v>Yes</v>
      </c>
      <c r="E25" s="9">
        <v>4.5563065934000004</v>
      </c>
      <c r="F25" s="9" t="str">
        <f>IF($B25="N/A","N/A",IF(E25&gt;20,"No",IF(E25&lt;1,"No","Yes")))</f>
        <v>Yes</v>
      </c>
      <c r="G25" s="9">
        <v>4.2695233412000002</v>
      </c>
      <c r="H25" s="9" t="str">
        <f>IF($B25="N/A","N/A",IF(G25&gt;20,"No",IF(G25&lt;1,"No","Yes")))</f>
        <v>Yes</v>
      </c>
      <c r="I25" s="10">
        <v>5.3470000000000004</v>
      </c>
      <c r="J25" s="10">
        <v>-6.29</v>
      </c>
      <c r="K25" s="9" t="str">
        <f t="shared" ref="K25:K34" si="2">IF(J25="Div by 0", "N/A", IF(J25="N/A","N/A", IF(J25&gt;30, "No", IF(J25&lt;-30, "No", "Yes"))))</f>
        <v>Yes</v>
      </c>
    </row>
    <row r="26" spans="1:11" x14ac:dyDescent="0.2">
      <c r="A26" s="89" t="s">
        <v>159</v>
      </c>
      <c r="B26" s="35" t="s">
        <v>214</v>
      </c>
      <c r="C26" s="9">
        <v>99.936038991000004</v>
      </c>
      <c r="D26" s="9" t="str">
        <f>IF($B26="N/A","N/A",IF(C26&gt;100,"No",IF(C26&lt;95,"No","Yes")))</f>
        <v>Yes</v>
      </c>
      <c r="E26" s="9">
        <v>99.931759447999994</v>
      </c>
      <c r="F26" s="9" t="str">
        <f>IF($B26="N/A","N/A",IF(E26&gt;100,"No",IF(E26&lt;95,"No","Yes")))</f>
        <v>Yes</v>
      </c>
      <c r="G26" s="9">
        <v>99.912842492999999</v>
      </c>
      <c r="H26" s="9" t="str">
        <f>IF($B26="N/A","N/A",IF(G26&gt;100,"No",IF(G26&lt;95,"No","Yes")))</f>
        <v>Yes</v>
      </c>
      <c r="I26" s="10">
        <v>-4.0000000000000001E-3</v>
      </c>
      <c r="J26" s="10">
        <v>-1.9E-2</v>
      </c>
      <c r="K26" s="9" t="str">
        <f t="shared" si="2"/>
        <v>Yes</v>
      </c>
    </row>
    <row r="27" spans="1:11" x14ac:dyDescent="0.2">
      <c r="A27" s="89" t="s">
        <v>32</v>
      </c>
      <c r="B27" s="35" t="s">
        <v>214</v>
      </c>
      <c r="C27" s="9">
        <v>99.997901107000004</v>
      </c>
      <c r="D27" s="9" t="str">
        <f>IF($B27="N/A","N/A",IF(C27&gt;100,"No",IF(C27&lt;95,"No","Yes")))</f>
        <v>Yes</v>
      </c>
      <c r="E27" s="9">
        <v>99.998759966999998</v>
      </c>
      <c r="F27" s="9" t="str">
        <f>IF($B27="N/A","N/A",IF(E27&gt;100,"No",IF(E27&lt;95,"No","Yes")))</f>
        <v>Yes</v>
      </c>
      <c r="G27" s="9">
        <v>99.998009194000005</v>
      </c>
      <c r="H27" s="9" t="str">
        <f>IF($B27="N/A","N/A",IF(G27&gt;100,"No",IF(G27&lt;95,"No","Yes")))</f>
        <v>Yes</v>
      </c>
      <c r="I27" s="10">
        <v>8.9999999999999998E-4</v>
      </c>
      <c r="J27" s="10">
        <v>-1E-3</v>
      </c>
      <c r="K27" s="9" t="str">
        <f t="shared" si="2"/>
        <v>Yes</v>
      </c>
    </row>
    <row r="28" spans="1:11" x14ac:dyDescent="0.2">
      <c r="A28" s="89" t="s">
        <v>851</v>
      </c>
      <c r="B28" s="35" t="s">
        <v>226</v>
      </c>
      <c r="C28" s="9">
        <v>10.758342355</v>
      </c>
      <c r="D28" s="9" t="str">
        <f>IF($B28="N/A","N/A",IF(C28&gt;30,"No",IF(C28&lt;5,"No","Yes")))</f>
        <v>Yes</v>
      </c>
      <c r="E28" s="9">
        <v>10.161458142000001</v>
      </c>
      <c r="F28" s="9" t="str">
        <f>IF($B28="N/A","N/A",IF(E28&gt;30,"No",IF(E28&lt;5,"No","Yes")))</f>
        <v>Yes</v>
      </c>
      <c r="G28" s="9">
        <v>9.6989641627999994</v>
      </c>
      <c r="H28" s="9" t="str">
        <f>IF($B28="N/A","N/A",IF(G28&gt;30,"No",IF(G28&lt;5,"No","Yes")))</f>
        <v>Yes</v>
      </c>
      <c r="I28" s="10">
        <v>-5.55</v>
      </c>
      <c r="J28" s="10">
        <v>-4.55</v>
      </c>
      <c r="K28" s="9" t="str">
        <f t="shared" si="2"/>
        <v>Yes</v>
      </c>
    </row>
    <row r="29" spans="1:11" x14ac:dyDescent="0.2">
      <c r="A29" s="89" t="s">
        <v>852</v>
      </c>
      <c r="B29" s="35" t="s">
        <v>227</v>
      </c>
      <c r="C29" s="9">
        <v>50.628650125999997</v>
      </c>
      <c r="D29" s="9" t="str">
        <f>IF($B29="N/A","N/A",IF(C29&gt;75,"No",IF(C29&lt;15,"No","Yes")))</f>
        <v>Yes</v>
      </c>
      <c r="E29" s="9">
        <v>48.914667250999997</v>
      </c>
      <c r="F29" s="9" t="str">
        <f>IF($B29="N/A","N/A",IF(E29&gt;75,"No",IF(E29&lt;15,"No","Yes")))</f>
        <v>Yes</v>
      </c>
      <c r="G29" s="9">
        <v>46.975964515000001</v>
      </c>
      <c r="H29" s="9" t="str">
        <f>IF($B29="N/A","N/A",IF(G29&gt;75,"No",IF(G29&lt;15,"No","Yes")))</f>
        <v>Yes</v>
      </c>
      <c r="I29" s="10">
        <v>-3.39</v>
      </c>
      <c r="J29" s="10">
        <v>-3.96</v>
      </c>
      <c r="K29" s="9" t="str">
        <f t="shared" si="2"/>
        <v>Yes</v>
      </c>
    </row>
    <row r="30" spans="1:11" x14ac:dyDescent="0.2">
      <c r="A30" s="89" t="s">
        <v>853</v>
      </c>
      <c r="B30" s="35" t="s">
        <v>228</v>
      </c>
      <c r="C30" s="9">
        <v>38.613007519</v>
      </c>
      <c r="D30" s="9" t="str">
        <f>IF($B30="N/A","N/A",IF(C30&gt;70,"No",IF(C30&lt;25,"No","Yes")))</f>
        <v>Yes</v>
      </c>
      <c r="E30" s="9">
        <v>40.923874607999998</v>
      </c>
      <c r="F30" s="9" t="str">
        <f>IF($B30="N/A","N/A",IF(E30&gt;70,"No",IF(E30&lt;25,"No","Yes")))</f>
        <v>Yes</v>
      </c>
      <c r="G30" s="9">
        <v>43.325071321999999</v>
      </c>
      <c r="H30" s="9" t="str">
        <f>IF($B30="N/A","N/A",IF(G30&gt;70,"No",IF(G30&lt;25,"No","Yes")))</f>
        <v>Yes</v>
      </c>
      <c r="I30" s="10">
        <v>5.9850000000000003</v>
      </c>
      <c r="J30" s="10">
        <v>5.867</v>
      </c>
      <c r="K30" s="9" t="str">
        <f t="shared" si="2"/>
        <v>Yes</v>
      </c>
    </row>
    <row r="31" spans="1:11" x14ac:dyDescent="0.2">
      <c r="A31" s="89" t="s">
        <v>160</v>
      </c>
      <c r="B31" s="35" t="s">
        <v>214</v>
      </c>
      <c r="C31" s="9">
        <v>99.999815886999997</v>
      </c>
      <c r="D31" s="9" t="str">
        <f>IF($B31="N/A","N/A",IF(C31&gt;100,"No",IF(C31&lt;95,"No","Yes")))</f>
        <v>Yes</v>
      </c>
      <c r="E31" s="9">
        <v>99.999922498000004</v>
      </c>
      <c r="F31" s="9" t="str">
        <f>IF($B31="N/A","N/A",IF(E31&gt;100,"No",IF(E31&lt;95,"No","Yes")))</f>
        <v>Yes</v>
      </c>
      <c r="G31" s="9">
        <v>99.999641655000005</v>
      </c>
      <c r="H31" s="9" t="str">
        <f>IF($B31="N/A","N/A",IF(G31&gt;100,"No",IF(G31&lt;95,"No","Yes")))</f>
        <v>Yes</v>
      </c>
      <c r="I31" s="10">
        <v>1E-4</v>
      </c>
      <c r="J31" s="10">
        <v>0</v>
      </c>
      <c r="K31" s="9" t="str">
        <f t="shared" si="2"/>
        <v>Yes</v>
      </c>
    </row>
    <row r="32" spans="1:11" x14ac:dyDescent="0.2">
      <c r="A32" s="29" t="s">
        <v>374</v>
      </c>
      <c r="B32" s="35" t="s">
        <v>241</v>
      </c>
      <c r="C32" s="9">
        <v>0.20208291219999999</v>
      </c>
      <c r="D32" s="9" t="str">
        <f>IF($B32="N/A","N/A",IF(C32&gt;5,"No",IF(C32&lt;1,"No","Yes")))</f>
        <v>No</v>
      </c>
      <c r="E32" s="9">
        <v>0.21712198469999999</v>
      </c>
      <c r="F32" s="9" t="str">
        <f>IF($B32="N/A","N/A",IF(E32&gt;5,"No",IF(E32&lt;1,"No","Yes")))</f>
        <v>No</v>
      </c>
      <c r="G32" s="9">
        <v>0.2225721618</v>
      </c>
      <c r="H32" s="9" t="str">
        <f>IF($B32="N/A","N/A",IF(G32&gt;5,"No",IF(G32&lt;1,"No","Yes")))</f>
        <v>No</v>
      </c>
      <c r="I32" s="10">
        <v>7.4420000000000002</v>
      </c>
      <c r="J32" s="10">
        <v>2.5099999999999998</v>
      </c>
      <c r="K32" s="9" t="str">
        <f t="shared" si="2"/>
        <v>Yes</v>
      </c>
    </row>
    <row r="33" spans="1:11" x14ac:dyDescent="0.2">
      <c r="A33" s="29" t="s">
        <v>376</v>
      </c>
      <c r="B33" s="35" t="s">
        <v>242</v>
      </c>
      <c r="C33" s="9">
        <v>99.361531411000001</v>
      </c>
      <c r="D33" s="9" t="str">
        <f>IF($B33="N/A","N/A",IF(C33&gt;98,"No",IF(C33&lt;8,"No","Yes")))</f>
        <v>No</v>
      </c>
      <c r="E33" s="9">
        <v>99.299187739999994</v>
      </c>
      <c r="F33" s="9" t="str">
        <f>IF($B33="N/A","N/A",IF(E33&gt;98,"No",IF(E33&lt;8,"No","Yes")))</f>
        <v>No</v>
      </c>
      <c r="G33" s="9">
        <v>99.395710608000002</v>
      </c>
      <c r="H33" s="9" t="str">
        <f>IF($B33="N/A","N/A",IF(G33&gt;98,"No",IF(G33&lt;8,"No","Yes")))</f>
        <v>No</v>
      </c>
      <c r="I33" s="10">
        <v>-6.3E-2</v>
      </c>
      <c r="J33" s="10">
        <v>9.7199999999999995E-2</v>
      </c>
      <c r="K33" s="9" t="str">
        <f t="shared" si="2"/>
        <v>Yes</v>
      </c>
    </row>
    <row r="34" spans="1:11" x14ac:dyDescent="0.2">
      <c r="A34" s="29" t="s">
        <v>377</v>
      </c>
      <c r="B34" s="60" t="s">
        <v>224</v>
      </c>
      <c r="C34" s="9">
        <v>9.0620635399999996E-2</v>
      </c>
      <c r="D34" s="9" t="str">
        <f>IF($B34="N/A","N/A",IF(C34&gt;5,"No",IF(C34&lt;=0,"No","Yes")))</f>
        <v>Yes</v>
      </c>
      <c r="E34" s="9">
        <v>9.7613828200000002E-2</v>
      </c>
      <c r="F34" s="9" t="str">
        <f>IF($B34="N/A","N/A",IF(E34&gt;5,"No",IF(E34&lt;=0,"No","Yes")))</f>
        <v>Yes</v>
      </c>
      <c r="G34" s="9">
        <v>9.61559518E-2</v>
      </c>
      <c r="H34" s="9" t="str">
        <f>IF($B34="N/A","N/A",IF(G34&gt;5,"No",IF(G34&lt;=0,"No","Yes")))</f>
        <v>Yes</v>
      </c>
      <c r="I34" s="10">
        <v>7.7169999999999996</v>
      </c>
      <c r="J34" s="10">
        <v>-1.49</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207328</v>
      </c>
      <c r="D6" s="9" t="str">
        <f>IF($B6="N/A","N/A",IF(C6&gt;15,"No",IF(C6&lt;-15,"No","Yes")))</f>
        <v>N/A</v>
      </c>
      <c r="E6" s="36">
        <v>212449</v>
      </c>
      <c r="F6" s="9" t="str">
        <f>IF($B6="N/A","N/A",IF(E6&gt;15,"No",IF(E6&lt;-15,"No","Yes")))</f>
        <v>N/A</v>
      </c>
      <c r="G6" s="36">
        <v>211173</v>
      </c>
      <c r="H6" s="9" t="str">
        <f>IF($B6="N/A","N/A",IF(G6&gt;15,"No",IF(G6&lt;-15,"No","Yes")))</f>
        <v>N/A</v>
      </c>
      <c r="I6" s="10">
        <v>2.4700000000000002</v>
      </c>
      <c r="J6" s="10">
        <v>-0.60099999999999998</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1065.3083568</v>
      </c>
      <c r="D9" s="9" t="str">
        <f>IF($B9="N/A","N/A",IF(C9&gt;15,"No",IF(C9&lt;-15,"No","Yes")))</f>
        <v>N/A</v>
      </c>
      <c r="E9" s="37">
        <v>1098.9693996999999</v>
      </c>
      <c r="F9" s="9" t="str">
        <f>IF($B9="N/A","N/A",IF(E9&gt;15,"No",IF(E9&lt;-15,"No","Yes")))</f>
        <v>N/A</v>
      </c>
      <c r="G9" s="37">
        <v>1147.4430537999999</v>
      </c>
      <c r="H9" s="9" t="str">
        <f>IF($B9="N/A","N/A",IF(G9&gt;15,"No",IF(G9&lt;-15,"No","Yes")))</f>
        <v>N/A</v>
      </c>
      <c r="I9" s="10">
        <v>3.16</v>
      </c>
      <c r="J9" s="10">
        <v>4.4109999999999996</v>
      </c>
      <c r="K9" s="9" t="str">
        <f t="shared" si="0"/>
        <v>Yes</v>
      </c>
    </row>
    <row r="10" spans="1:11" x14ac:dyDescent="0.2">
      <c r="A10" s="89" t="s">
        <v>655</v>
      </c>
      <c r="B10" s="35" t="s">
        <v>237</v>
      </c>
      <c r="C10" s="8">
        <v>99.872183207000006</v>
      </c>
      <c r="D10" s="9" t="str">
        <f>IF($B10="N/A","N/A",IF(C10&gt;99,"No",IF(C10&lt;75,"No","Yes")))</f>
        <v>No</v>
      </c>
      <c r="E10" s="8">
        <v>99.925158508999999</v>
      </c>
      <c r="F10" s="9" t="str">
        <f>IF($B10="N/A","N/A",IF(E10&gt;99,"No",IF(E10&lt;75,"No","Yes")))</f>
        <v>No</v>
      </c>
      <c r="G10" s="8">
        <v>99.862198292000002</v>
      </c>
      <c r="H10" s="9" t="str">
        <f>IF($B10="N/A","N/A",IF(G10&gt;99,"No",IF(G10&lt;75,"No","Yes")))</f>
        <v>No</v>
      </c>
      <c r="I10" s="10">
        <v>5.2999999999999999E-2</v>
      </c>
      <c r="J10" s="10">
        <v>-6.3E-2</v>
      </c>
      <c r="K10" s="9" t="str">
        <f t="shared" si="0"/>
        <v>Yes</v>
      </c>
    </row>
    <row r="11" spans="1:11" x14ac:dyDescent="0.2">
      <c r="A11" s="86" t="s">
        <v>656</v>
      </c>
      <c r="B11" s="60" t="s">
        <v>238</v>
      </c>
      <c r="C11" s="9">
        <v>0.12781679269999999</v>
      </c>
      <c r="D11" s="9" t="str">
        <f>IF($B11="N/A","N/A",IF(C11&gt;20,"No",IF(C11&lt;=0,"No","Yes")))</f>
        <v>Yes</v>
      </c>
      <c r="E11" s="9">
        <v>7.4841491400000001E-2</v>
      </c>
      <c r="F11" s="9" t="str">
        <f>IF($B11="N/A","N/A",IF(E11&gt;20,"No",IF(E11&lt;=0,"No","Yes")))</f>
        <v>Yes</v>
      </c>
      <c r="G11" s="9">
        <v>0.13780170759999999</v>
      </c>
      <c r="H11" s="9" t="str">
        <f>IF($B11="N/A","N/A",IF(G11&gt;20,"No",IF(G11&lt;=0,"No","Yes")))</f>
        <v>Yes</v>
      </c>
      <c r="I11" s="10">
        <v>-41.4</v>
      </c>
      <c r="J11" s="10">
        <v>84.12</v>
      </c>
      <c r="K11" s="9" t="str">
        <f t="shared" si="0"/>
        <v>No</v>
      </c>
    </row>
    <row r="12" spans="1:11" x14ac:dyDescent="0.2">
      <c r="A12" s="89" t="s">
        <v>657</v>
      </c>
      <c r="B12" s="60"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
      <c r="A13" s="89" t="s">
        <v>658</v>
      </c>
      <c r="B13" s="60"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89" t="s">
        <v>159</v>
      </c>
      <c r="B14" s="35" t="s">
        <v>214</v>
      </c>
      <c r="C14" s="9">
        <v>0.1914840253</v>
      </c>
      <c r="D14" s="9" t="str">
        <f>IF($B14="N/A","N/A",IF(C14&gt;100,"No",IF(C14&lt;95,"No","Yes")))</f>
        <v>No</v>
      </c>
      <c r="E14" s="9">
        <v>0.23252639459999999</v>
      </c>
      <c r="F14" s="9" t="str">
        <f>IF($B14="N/A","N/A",IF(E14&gt;100,"No",IF(E14&lt;95,"No","Yes")))</f>
        <v>No</v>
      </c>
      <c r="G14" s="9">
        <v>0.2391404204</v>
      </c>
      <c r="H14" s="9" t="str">
        <f>IF($B14="N/A","N/A",IF(G14&gt;100,"No",IF(G14&lt;95,"No","Yes")))</f>
        <v>No</v>
      </c>
      <c r="I14" s="10">
        <v>21.43</v>
      </c>
      <c r="J14" s="10">
        <v>2.8439999999999999</v>
      </c>
      <c r="K14" s="9" t="str">
        <f t="shared" si="0"/>
        <v>Yes</v>
      </c>
    </row>
    <row r="15" spans="1:11" x14ac:dyDescent="0.2">
      <c r="A15" s="89" t="s">
        <v>32</v>
      </c>
      <c r="B15" s="35" t="s">
        <v>214</v>
      </c>
      <c r="C15" s="9">
        <v>53.420184442</v>
      </c>
      <c r="D15" s="9" t="str">
        <f>IF($B15="N/A","N/A",IF(C15&gt;100,"No",IF(C15&lt;95,"No","Yes")))</f>
        <v>No</v>
      </c>
      <c r="E15" s="9">
        <v>54.141464540000001</v>
      </c>
      <c r="F15" s="9" t="str">
        <f>IF($B15="N/A","N/A",IF(E15&gt;100,"No",IF(E15&lt;95,"No","Yes")))</f>
        <v>No</v>
      </c>
      <c r="G15" s="9">
        <v>54.951153793000003</v>
      </c>
      <c r="H15" s="9" t="str">
        <f>IF($B15="N/A","N/A",IF(G15&gt;100,"No",IF(G15&lt;95,"No","Yes")))</f>
        <v>No</v>
      </c>
      <c r="I15" s="10">
        <v>1.35</v>
      </c>
      <c r="J15" s="10">
        <v>1.496</v>
      </c>
      <c r="K15" s="9" t="str">
        <f t="shared" si="0"/>
        <v>Yes</v>
      </c>
    </row>
    <row r="16" spans="1:11" x14ac:dyDescent="0.2">
      <c r="A16" s="89" t="s">
        <v>851</v>
      </c>
      <c r="B16" s="35" t="s">
        <v>226</v>
      </c>
      <c r="C16" s="9">
        <v>9.7124283328000001</v>
      </c>
      <c r="D16" s="9" t="str">
        <f>IF($B16="N/A","N/A",IF(C16&gt;30,"No",IF(C16&lt;5,"No","Yes")))</f>
        <v>Yes</v>
      </c>
      <c r="E16" s="9">
        <v>8.7147787833999999</v>
      </c>
      <c r="F16" s="9" t="str">
        <f>IF($B16="N/A","N/A",IF(E16&gt;30,"No",IF(E16&lt;5,"No","Yes")))</f>
        <v>Yes</v>
      </c>
      <c r="G16" s="9">
        <v>6.8656176212000002</v>
      </c>
      <c r="H16" s="9" t="str">
        <f>IF($B16="N/A","N/A",IF(G16&gt;30,"No",IF(G16&lt;5,"No","Yes")))</f>
        <v>Yes</v>
      </c>
      <c r="I16" s="10">
        <v>-10.3</v>
      </c>
      <c r="J16" s="10">
        <v>-21.2</v>
      </c>
      <c r="K16" s="9" t="str">
        <f t="shared" si="0"/>
        <v>Yes</v>
      </c>
    </row>
    <row r="17" spans="1:11" x14ac:dyDescent="0.2">
      <c r="A17" s="89" t="s">
        <v>852</v>
      </c>
      <c r="B17" s="35" t="s">
        <v>227</v>
      </c>
      <c r="C17" s="9">
        <v>35.815990249000002</v>
      </c>
      <c r="D17" s="9" t="str">
        <f>IF($B17="N/A","N/A",IF(C17&gt;75,"No",IF(C17&lt;15,"No","Yes")))</f>
        <v>Yes</v>
      </c>
      <c r="E17" s="9">
        <v>32.364831381999998</v>
      </c>
      <c r="F17" s="9" t="str">
        <f>IF($B17="N/A","N/A",IF(E17&gt;75,"No",IF(E17&lt;15,"No","Yes")))</f>
        <v>Yes</v>
      </c>
      <c r="G17" s="9">
        <v>28.159631857000001</v>
      </c>
      <c r="H17" s="9" t="str">
        <f>IF($B17="N/A","N/A",IF(G17&gt;75,"No",IF(G17&lt;15,"No","Yes")))</f>
        <v>Yes</v>
      </c>
      <c r="I17" s="10">
        <v>-9.64</v>
      </c>
      <c r="J17" s="10">
        <v>-13</v>
      </c>
      <c r="K17" s="9" t="str">
        <f t="shared" si="0"/>
        <v>Yes</v>
      </c>
    </row>
    <row r="18" spans="1:11" x14ac:dyDescent="0.2">
      <c r="A18" s="89" t="s">
        <v>853</v>
      </c>
      <c r="B18" s="35" t="s">
        <v>228</v>
      </c>
      <c r="C18" s="9">
        <v>54.456232223999997</v>
      </c>
      <c r="D18" s="9" t="str">
        <f>IF($B18="N/A","N/A",IF(C18&gt;70,"No",IF(C18&lt;25,"No","Yes")))</f>
        <v>Yes</v>
      </c>
      <c r="E18" s="9">
        <v>58.914304096000002</v>
      </c>
      <c r="F18" s="9" t="str">
        <f>IF($B18="N/A","N/A",IF(E18&gt;70,"No",IF(E18&lt;25,"No","Yes")))</f>
        <v>Yes</v>
      </c>
      <c r="G18" s="9">
        <v>64.971303493999997</v>
      </c>
      <c r="H18" s="9" t="str">
        <f>IF($B18="N/A","N/A",IF(G18&gt;70,"No",IF(G18&lt;25,"No","Yes")))</f>
        <v>Yes</v>
      </c>
      <c r="I18" s="10">
        <v>8.1869999999999994</v>
      </c>
      <c r="J18" s="10">
        <v>10.28</v>
      </c>
      <c r="K18" s="9" t="str">
        <f t="shared" si="0"/>
        <v>Yes</v>
      </c>
    </row>
    <row r="19" spans="1:11" x14ac:dyDescent="0.2">
      <c r="A19" s="89" t="s">
        <v>160</v>
      </c>
      <c r="B19" s="35" t="s">
        <v>214</v>
      </c>
      <c r="C19" s="9">
        <v>98.804310079000004</v>
      </c>
      <c r="D19" s="9" t="str">
        <f>IF($B19="N/A","N/A",IF(C19&gt;100,"No",IF(C19&lt;95,"No","Yes")))</f>
        <v>Yes</v>
      </c>
      <c r="E19" s="9">
        <v>98.906561104000005</v>
      </c>
      <c r="F19" s="9" t="str">
        <f>IF($B19="N/A","N/A",IF(E19&gt;100,"No",IF(E19&lt;95,"No","Yes")))</f>
        <v>Yes</v>
      </c>
      <c r="G19" s="9">
        <v>98.9170017</v>
      </c>
      <c r="H19" s="9" t="str">
        <f>IF($B19="N/A","N/A",IF(G19&gt;100,"No",IF(G19&lt;95,"No","Yes")))</f>
        <v>Yes</v>
      </c>
      <c r="I19" s="10">
        <v>0.10349999999999999</v>
      </c>
      <c r="J19" s="10">
        <v>1.06E-2</v>
      </c>
      <c r="K19" s="9" t="str">
        <f t="shared" si="0"/>
        <v>Yes</v>
      </c>
    </row>
    <row r="20" spans="1:11" x14ac:dyDescent="0.2">
      <c r="A20" s="29" t="s">
        <v>374</v>
      </c>
      <c r="B20" s="35" t="s">
        <v>241</v>
      </c>
      <c r="C20" s="9">
        <v>4.1378877912999998</v>
      </c>
      <c r="D20" s="9" t="str">
        <f>IF($B20="N/A","N/A",IF(C20&gt;5,"No",IF(C20&lt;1,"No","Yes")))</f>
        <v>Yes</v>
      </c>
      <c r="E20" s="9">
        <v>4.8138612089999997</v>
      </c>
      <c r="F20" s="9" t="str">
        <f>IF($B20="N/A","N/A",IF(E20&gt;5,"No",IF(E20&lt;1,"No","Yes")))</f>
        <v>Yes</v>
      </c>
      <c r="G20" s="9">
        <v>4.9869064701000001</v>
      </c>
      <c r="H20" s="9" t="str">
        <f>IF($B20="N/A","N/A",IF(G20&gt;5,"No",IF(G20&lt;1,"No","Yes")))</f>
        <v>Yes</v>
      </c>
      <c r="I20" s="10">
        <v>16.34</v>
      </c>
      <c r="J20" s="10">
        <v>3.5950000000000002</v>
      </c>
      <c r="K20" s="9" t="str">
        <f t="shared" si="0"/>
        <v>Yes</v>
      </c>
    </row>
    <row r="21" spans="1:11" x14ac:dyDescent="0.2">
      <c r="A21" s="29" t="s">
        <v>376</v>
      </c>
      <c r="B21" s="35" t="s">
        <v>242</v>
      </c>
      <c r="C21" s="9">
        <v>87.000791016999997</v>
      </c>
      <c r="D21" s="9" t="str">
        <f>IF($B21="N/A","N/A",IF(C21&gt;98,"No",IF(C21&lt;8,"No","Yes")))</f>
        <v>Yes</v>
      </c>
      <c r="E21" s="9">
        <v>85.776351030000001</v>
      </c>
      <c r="F21" s="9" t="str">
        <f>IF($B21="N/A","N/A",IF(E21&gt;98,"No",IF(E21&lt;8,"No","Yes")))</f>
        <v>Yes</v>
      </c>
      <c r="G21" s="9">
        <v>86.975607676999999</v>
      </c>
      <c r="H21" s="9" t="str">
        <f>IF($B21="N/A","N/A",IF(G21&gt;98,"No",IF(G21&lt;8,"No","Yes")))</f>
        <v>Yes</v>
      </c>
      <c r="I21" s="10">
        <v>-1.41</v>
      </c>
      <c r="J21" s="10">
        <v>1.3979999999999999</v>
      </c>
      <c r="K21" s="9" t="str">
        <f t="shared" si="0"/>
        <v>Yes</v>
      </c>
    </row>
    <row r="22" spans="1:11" x14ac:dyDescent="0.2">
      <c r="A22" s="29" t="s">
        <v>377</v>
      </c>
      <c r="B22" s="60" t="s">
        <v>224</v>
      </c>
      <c r="C22" s="9">
        <v>0.3487227967</v>
      </c>
      <c r="D22" s="9" t="str">
        <f>IF($B22="N/A","N/A",IF(C22&gt;5,"No",IF(C22&lt;=0,"No","Yes")))</f>
        <v>Yes</v>
      </c>
      <c r="E22" s="9">
        <v>0.37232465199999998</v>
      </c>
      <c r="F22" s="9" t="str">
        <f>IF($B22="N/A","N/A",IF(E22&gt;5,"No",IF(E22&lt;=0,"No","Yes")))</f>
        <v>Yes</v>
      </c>
      <c r="G22" s="9">
        <v>0.33006113469999998</v>
      </c>
      <c r="H22" s="9" t="str">
        <f>IF($B22="N/A","N/A",IF(G22&gt;5,"No",IF(G22&lt;=0,"No","Yes")))</f>
        <v>Yes</v>
      </c>
      <c r="I22" s="10">
        <v>6.7679999999999998</v>
      </c>
      <c r="J22" s="10">
        <v>-11.4</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2017-05-15T19:44:44Z</dcterms:modified>
  <dc:language>English</dc:language>
</cp:coreProperties>
</file>