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<sst xmlns="http://schemas.openxmlformats.org/spreadsheetml/2006/main" count="7465" uniqueCount="1752">
  <si>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</si>
  <si>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</si>
  <si>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</si>
  <si>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</si>
  <si>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</si>
  <si>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</si>
  <si>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</si>
  <si>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</si>
  <si>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</si>
  <si>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</si>
  <si>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</si>
  <si>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</si>
  <si>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</si>
  <si>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</si>
  <si>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</si>
  <si>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</si>
  <si>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</si>
  <si>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</si>
  <si>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</si>
  <si>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</si>
  <si>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</si>
  <si>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</si>
  <si>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</si>
  <si>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</si>
  <si>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</si>
  <si>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</si>
  <si>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</si>
  <si>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</si>
  <si>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</si>
  <si>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</si>
  <si>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</si>
  <si>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</si>
  <si>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</si>
  <si>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</si>
  <si>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</si>
  <si>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</si>
  <si>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</si>
  <si>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</si>
  <si>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</si>
  <si>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</si>
  <si>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</si>
  <si>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</si>
  <si>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</si>
  <si>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</si>
  <si>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</si>
  <si>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</si>
  <si>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</si>
  <si>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</si>
  <si>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</si>
  <si>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</si>
  <si>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</si>
  <si>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</si>
  <si>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</si>
  <si>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</si>
  <si>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</si>
  <si>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</si>
  <si>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</si>
  <si>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</si>
  <si>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</si>
  <si>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</si>
  <si>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</si>
  <si>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</si>
  <si>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</si>
  <si>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</si>
  <si>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</si>
  <si>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</si>
  <si>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</si>
  <si>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</si>
  <si>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</si>
  <si>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</si>
  <si>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</si>
  <si>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</si>
  <si>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</si>
  <si>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</si>
  <si>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</si>
  <si>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</si>
  <si>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</si>
  <si>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</si>
  <si>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</si>
  <si>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</si>
  <si>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</si>
  <si>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</si>
  <si>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</si>
  <si>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</si>
  <si>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</si>
  <si>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</si>
  <si>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</si>
  <si>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</si>
  <si>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</si>
  <si>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</si>
  <si>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</si>
  <si>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</si>
  <si>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</si>
  <si>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</si>
  <si>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</si>
  <si>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</si>
  <si>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</si>
  <si>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</si>
  <si>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</si>
  <si>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</si>
  <si>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</si>
  <si>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</si>
  <si>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</si>
  <si>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</si>
  <si>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</si>
  <si>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</si>
  <si>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</si>
  <si>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</si>
  <si>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</si>
  <si>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</si>
  <si>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</si>
  <si>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</si>
  <si>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</si>
  <si>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</si>
  <si>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</si>
  <si>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</si>
  <si>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</si>
  <si>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</si>
  <si>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</si>
  <si>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</si>
  <si>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</si>
  <si>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</si>
  <si>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</si>
  <si>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</si>
  <si>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</si>
  <si>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</si>
  <si>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</si>
  <si>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</si>
  <si>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</si>
  <si>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</si>
  <si>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</si>
  <si>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</si>
  <si>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</si>
  <si>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</si>
  <si>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</si>
  <si>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</si>
  <si>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</si>
  <si>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</si>
  <si>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</si>
  <si>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</si>
  <si>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</si>
  <si>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</si>
  <si>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</si>
  <si>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</si>
  <si>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</si>
  <si>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</si>
  <si>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</si>
  <si>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</si>
  <si>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</si>
  <si>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</si>
  <si>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</si>
  <si>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</si>
  <si>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</si>
  <si>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</si>
  <si>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</si>
  <si>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</si>
  <si>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</si>
  <si>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</si>
  <si>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</si>
  <si>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</si>
  <si>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</si>
  <si>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</si>
  <si>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</si>
  <si>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</si>
  <si>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</si>
  <si>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</si>
  <si>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</si>
  <si>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</si>
  <si>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</si>
  <si>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</si>
  <si>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</si>
  <si>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</si>
  <si>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</si>
  <si>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</si>
  <si>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</si>
  <si>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</si>
  <si>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</si>
  <si>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</si>
  <si>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</si>
  <si>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</si>
  <si>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</si>
  <si>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</si>
  <si>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</si>
  <si>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</si>
  <si>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</si>
  <si>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</si>
  <si>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</si>
  <si>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</si>
  <si>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</si>
  <si>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</si>
  <si>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</si>
  <si>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</si>
  <si>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</si>
  <si>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</si>
  <si>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</si>
  <si>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</si>
  <si>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</si>
  <si>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</si>
  <si>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</si>
  <si>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</si>
  <si>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</si>
  <si>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</si>
  <si>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</si>
  <si>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</si>
  <si>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</si>
  <si>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</si>
  <si>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</si>
  <si>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</si>
  <si>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</si>
  <si>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</si>
  <si>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</si>
  <si>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</si>
  <si>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</si>
  <si>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</si>
  <si>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</si>
  <si>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</si>
  <si>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</si>
  <si>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</si>
  <si>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</si>
  <si>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</si>
  <si>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</si>
  <si>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</si>
  <si>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</si>
  <si>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</si>
  <si>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</si>
  <si>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</si>
  <si>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</si>
  <si>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</si>
  <si>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</si>
  <si>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</si>
  <si>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</si>
  <si>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</si>
  <si>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</si>
  <si>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</si>
  <si>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</si>
  <si>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</si>
  <si>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</si>
  <si>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</si>
  <si>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</si>
  <si>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</si>
  <si>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</si>
  <si>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</si>
  <si>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</si>
  <si>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</si>
  <si>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</si>
  <si>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</si>
  <si>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</si>
  <si>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</si>
  <si>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</si>
  <si>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</si>
  <si>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</si>
  <si>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</si>
  <si>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</si>
  <si>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</si>
  <si>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</si>
  <si>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</si>
  <si>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</si>
  <si>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</si>
  <si>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</si>
  <si>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</si>
  <si>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</si>
  <si>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</si>
  <si>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</si>
  <si>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</si>
  <si>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</si>
  <si>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</si>
  <si>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</si>
  <si>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</si>
  <si>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</si>
  <si>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</si>
  <si>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</si>
  <si>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</si>
  <si>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</si>
  <si>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</si>
  <si>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</si>
  <si>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</si>
  <si>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</si>
  <si>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</si>
  <si>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</si>
  <si>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</si>
  <si>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</si>
  <si>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</si>
  <si>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</si>
  <si>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</si>
  <si>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</si>
  <si>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</si>
  <si>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</si>
  <si>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</si>
  <si>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</si>
  <si>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</si>
  <si>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</si>
  <si>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</si>
  <si>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</si>
  <si>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</si>
  <si>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</si>
  <si>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</si>
  <si>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</si>
  <si>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</si>
  <si>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</si>
  <si>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</si>
  <si>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</si>
  <si>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</si>
  <si>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</si>
  <si>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</si>
  <si>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</si>
  <si>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</si>
  <si>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</si>
  <si>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</si>
  <si>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</si>
  <si>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</si>
  <si>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</si>
  <si>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</si>
  <si>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</si>
  <si>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</si>
  <si>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</si>
  <si>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</si>
  <si>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</si>
  <si>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</si>
  <si>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</si>
  <si>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</si>
  <si>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</si>
  <si>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</si>
  <si>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</si>
  <si>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</si>
  <si>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</si>
  <si>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</si>
  <si>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</si>
  <si>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</si>
  <si>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</si>
  <si>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</si>
  <si>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</si>
  <si>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</si>
  <si>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</si>
  <si>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</si>
  <si>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</si>
  <si>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</si>
  <si>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</si>
  <si>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</si>
  <si>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</si>
  <si>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</si>
  <si>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</si>
  <si>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</si>
  <si>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</si>
  <si>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</si>
  <si>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</si>
  <si>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</si>
  <si>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</si>
  <si>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</si>
  <si>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</si>
  <si>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</si>
  <si>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</si>
  <si>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</si>
  <si>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</si>
  <si>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</si>
  <si>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</si>
  <si>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</si>
  <si>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</si>
  <si>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</si>
  <si>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</si>
  <si>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</si>
  <si>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</si>
  <si>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</si>
  <si>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</si>
  <si>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</si>
  <si>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</si>
  <si>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</si>
  <si>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</si>
  <si>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</si>
  <si>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</si>
  <si>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</si>
  <si>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</si>
  <si>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</si>
  <si>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</si>
  <si>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</si>
  <si>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</si>
  <si>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</si>
  <si>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</si>
  <si>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</si>
  <si>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</si>
  <si>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</si>
  <si>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</si>
  <si>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</si>
  <si>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</si>
  <si>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</si>
  <si>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</si>
  <si>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</si>
  <si>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</si>
  <si>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</si>
  <si>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</si>
  <si>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</si>
  <si>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</si>
  <si>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</si>
  <si>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</si>
  <si>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</si>
  <si>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</si>
  <si>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</si>
  <si>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</si>
  <si>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</si>
  <si>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</si>
  <si>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</si>
  <si>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</si>
  <si>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</si>
  <si>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</si>
  <si>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</si>
  <si>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</si>
  <si>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</si>
  <si>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</si>
  <si>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</si>
  <si>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</si>
  <si>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</si>
  <si>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</si>
  <si>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</si>
  <si>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</si>
  <si>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</si>
  <si>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</si>
  <si>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</si>
  <si>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</si>
  <si>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</si>
  <si>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</si>
  <si>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</si>
  <si>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</si>
  <si>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</si>
  <si>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</si>
  <si>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</si>
  <si>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</si>
  <si>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</si>
  <si>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</si>
  <si>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</si>
  <si>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</si>
  <si>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</si>
  <si>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</si>
  <si>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</si>
  <si>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</si>
  <si>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</si>
  <si>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</si>
  <si>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</si>
  <si>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</si>
  <si>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</si>
  <si>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</si>
  <si>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</si>
  <si>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</si>
  <si>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</si>
  <si>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</si>
  <si>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</si>
  <si>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</si>
  <si>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</si>
  <si>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</si>
  <si>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</si>
  <si>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</si>
  <si>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</si>
  <si>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</si>
  <si>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</si>
  <si>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</si>
  <si>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</si>
  <si>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</si>
  <si>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</si>
  <si>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</si>
  <si>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</si>
  <si>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</si>
  <si>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</si>
  <si>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</si>
  <si>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</si>
  <si>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</si>
  <si>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</si>
  <si>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</si>
  <si>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</si>
  <si>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</si>
  <si>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</si>
  <si>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</si>
  <si>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</si>
  <si>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</si>
  <si>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</si>
  <si>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</si>
  <si>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</si>
  <si>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</si>
  <si>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</si>
  <si>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</si>
  <si>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</si>
  <si>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</si>
  <si>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</si>
  <si>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</si>
  <si>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</si>
  <si>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</si>
  <si>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</si>
  <si>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</si>
  <si>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</si>
  <si>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</si>
  <si>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</si>
  <si>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</si>
  <si>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</si>
  <si>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</si>
  <si>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</si>
  <si>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</si>
  <si>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</si>
  <si>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</si>
  <si>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</si>
  <si>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</si>
  <si>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</si>
  <si>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</si>
  <si>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</si>
  <si>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</si>
  <si>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</si>
  <si>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</si>
  <si>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</si>
  <si>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</si>
  <si>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</si>
  <si>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</si>
  <si>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</si>
  <si>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</si>
  <si>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</si>
  <si>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</si>
  <si>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</si>
  <si>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</si>
  <si>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</si>
  <si>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</si>
  <si>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</si>
  <si>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</si>
  <si>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</si>
  <si>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</si>
  <si>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</si>
  <si>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</si>
  <si>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</si>
  <si>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</si>
  <si>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</si>
  <si>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</si>
  <si>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</si>
  <si>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</si>
  <si>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</si>
  <si>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</si>
  <si>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</si>
  <si>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</si>
  <si>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</si>
  <si>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</si>
  <si>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</si>
  <si>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</si>
  <si>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</si>
  <si>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</si>
  <si>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</si>
  <si>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</si>
  <si>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</si>
  <si>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</si>
  <si>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</si>
  <si>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</si>
  <si>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</si>
  <si>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</si>
  <si>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</si>
  <si>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</si>
  <si>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</si>
  <si>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</si>
  <si>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</si>
  <si>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</si>
  <si>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</si>
  <si>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</si>
  <si>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</si>
  <si>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</si>
  <si>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</si>
  <si>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</si>
  <si>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</si>
  <si>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</si>
  <si>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</si>
  <si>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</si>
  <si>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</si>
  <si>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</si>
  <si>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</si>
  <si>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</si>
  <si>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</si>
  <si>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</si>
  <si>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</si>
  <si>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</si>
  <si>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</si>
  <si>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</si>
  <si>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</si>
  <si>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</si>
  <si>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</si>
  <si>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</si>
  <si>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</si>
  <si>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</si>
  <si>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</si>
  <si>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</si>
  <si>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</si>
  <si>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</si>
  <si>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</si>
  <si>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</si>
  <si>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</si>
  <si>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</si>
  <si>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</si>
  <si>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</si>
  <si>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</si>
  <si>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</si>
  <si>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</si>
  <si>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</si>
  <si>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</si>
  <si>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</si>
  <si>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</si>
  <si>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</si>
  <si>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</si>
  <si>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</si>
  <si>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</si>
  <si>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</si>
  <si>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</si>
  <si>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</si>
  <si>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</si>
  <si>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</si>
  <si>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</si>
  <si>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</si>
  <si>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</si>
  <si>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</si>
  <si>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</si>
  <si>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</si>
  <si>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</si>
  <si>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</si>
  <si>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</si>
  <si>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</si>
  <si>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</si>
  <si>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</si>
  <si>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</si>
  <si>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</si>
  <si>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</si>
  <si>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</si>
  <si>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</si>
  <si>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</si>
  <si>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</si>
  <si>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</si>
  <si>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</si>
  <si>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</si>
  <si>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</si>
  <si>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</si>
  <si>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</si>
  <si>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</si>
  <si>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</si>
  <si>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</si>
  <si>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</si>
  <si>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</si>
  <si>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</si>
  <si>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</si>
  <si>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</si>
  <si>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</si>
  <si>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</si>
  <si>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</si>
  <si>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</si>
  <si>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</si>
  <si>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</si>
  <si>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</si>
  <si>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</si>
  <si>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</si>
  <si>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</si>
  <si>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</si>
  <si>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</si>
  <si>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</si>
  <si>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</si>
  <si>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</si>
  <si>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</si>
  <si>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</si>
  <si>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</si>
  <si>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</si>
  <si>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</si>
  <si>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</si>
  <si>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</si>
  <si>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</si>
  <si>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</si>
  <si>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</si>
  <si>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</si>
  <si>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</si>
  <si>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</si>
  <si>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</si>
  <si>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</si>
  <si>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</si>
  <si>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</si>
  <si>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</si>
  <si>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</si>
  <si>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</si>
  <si>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</si>
  <si>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</si>
  <si>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</si>
  <si>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</si>
  <si>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</si>
  <si>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</si>
  <si>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</si>
  <si>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</si>
  <si>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</si>
  <si>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</si>
  <si>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</si>
  <si>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</si>
  <si>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</si>
  <si>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</si>
  <si>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</si>
  <si>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</si>
  <si>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</si>
  <si>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</si>
  <si>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</si>
  <si>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</si>
  <si>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</si>
  <si>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</si>
  <si>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</si>
  <si>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</si>
  <si>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</si>
  <si>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</si>
  <si>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</si>
  <si>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</si>
  <si>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</si>
  <si>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</si>
  <si>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</si>
  <si>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</si>
  <si>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</si>
  <si>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</si>
  <si>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</si>
  <si>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</si>
  <si>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</si>
  <si>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</si>
  <si>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</si>
  <si>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</si>
  <si>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</si>
  <si>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</si>
  <si>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</si>
  <si>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</si>
  <si>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</si>
  <si>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</si>
  <si>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</si>
  <si>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</si>
  <si>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</si>
  <si>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</si>
  <si>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</si>
  <si>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</si>
  <si>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</si>
  <si>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</si>
  <si>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</si>
  <si>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</si>
  <si>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</si>
  <si>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</si>
  <si>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</si>
  <si>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</si>
  <si>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</si>
  <si>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</si>
  <si>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</si>
  <si>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</si>
  <si>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</si>
  <si>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</si>
  <si>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</si>
  <si>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</si>
  <si>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</si>
  <si>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</si>
  <si>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</si>
  <si>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</si>
  <si>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</si>
  <si>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</si>
  <si>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</si>
  <si>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</si>
  <si>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</si>
  <si>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</si>
  <si>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</si>
  <si>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</si>
  <si>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</si>
  <si>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</si>
  <si>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</si>
  <si>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</si>
  <si>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</si>
  <si>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</si>
  <si>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</si>
  <si>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</si>
  <si>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</si>
  <si>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</si>
  <si>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</si>
  <si>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</si>
  <si>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</si>
  <si>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</si>
  <si>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</si>
  <si>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</si>
  <si>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</si>
  <si>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</si>
  <si>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</si>
  <si>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</si>
  <si>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</si>
  <si>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</si>
  <si>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</si>
  <si>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</si>
  <si>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</si>
  <si>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</si>
  <si>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</si>
  <si>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</si>
  <si>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</si>
  <si>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</si>
  <si>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</si>
  <si>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</si>
  <si>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</si>
  <si>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</si>
  <si>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</si>
  <si>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</si>
  <si>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</si>
  <si>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</si>
  <si>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</si>
  <si>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</si>
  <si>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</si>
  <si>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</si>
  <si>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</si>
  <si>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</si>
  <si>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</si>
  <si>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</si>
  <si>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</si>
  <si>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</si>
  <si>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</si>
  <si>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</si>
  <si>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</si>
  <si>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</si>
  <si>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</si>
  <si>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</si>
  <si>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</si>
  <si>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</si>
  <si>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</si>
  <si>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</si>
  <si>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</si>
  <si>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</si>
  <si>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</si>
  <si>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</si>
  <si>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</si>
  <si>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</si>
  <si>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</si>
  <si>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</si>
  <si>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</si>
  <si>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</si>
  <si>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</si>
  <si>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</si>
  <si>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</si>
  <si>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</si>
  <si>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</si>
  <si>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</si>
  <si>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</si>
  <si>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</si>
  <si>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</si>
  <si>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</si>
  <si>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</si>
  <si>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</si>
  <si>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</si>
  <si>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</si>
  <si>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</si>
  <si>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</si>
  <si>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</si>
  <si>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</si>
  <si>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</si>
  <si>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</si>
  <si>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</si>
  <si>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</si>
  <si>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</si>
  <si>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</si>
  <si>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</si>
  <si>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</si>
  <si>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</si>
  <si>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</si>
  <si>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</si>
  <si>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</si>
  <si>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</si>
  <si>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</si>
  <si>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</si>
  <si>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</si>
  <si>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</si>
  <si>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</si>
  <si>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</si>
  <si>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</si>
  <si>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</si>
  <si>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</si>
  <si>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</si>
  <si>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</si>
  <si>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</si>
  <si>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</si>
  <si>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</si>
  <si>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</si>
  <si>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</si>
  <si>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</si>
  <si>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</si>
  <si>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</si>
  <si>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</si>
  <si>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</si>
  <si>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</si>
  <si>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</si>
  <si>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</si>
  <si>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</si>
  <si>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</si>
  <si>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</si>
  <si>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</si>
  <si>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</si>
  <si>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</si>
  <si>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</si>
  <si>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</si>
  <si>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</si>
  <si>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</si>
  <si>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</si>
  <si>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</si>
  <si>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</si>
  <si>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</si>
  <si>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</si>
  <si>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</si>
  <si>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</si>
  <si>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</si>
  <si>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</si>
  <si>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</si>
  <si>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</si>
  <si>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</si>
  <si>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</si>
  <si>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</si>
  <si>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</si>
  <si>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</si>
  <si>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</si>
  <si>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</si>
  <si>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</si>
  <si>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</si>
  <si>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</si>
  <si>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</si>
  <si>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</si>
  <si>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</si>
  <si>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</si>
  <si>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</si>
  <si>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</si>
  <si>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</si>
  <si>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</si>
  <si>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</si>
  <si>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</si>
  <si>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</si>
  <si>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</si>
  <si>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</si>
  <si>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</si>
  <si>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</si>
  <si>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</si>
  <si>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</si>
  <si>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</si>
  <si>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</si>
  <si>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</si>
  <si>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</si>
  <si>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</si>
  <si>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</si>
  <si>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</si>
  <si>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</si>
  <si>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</si>
  <si>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</si>
  <si>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</si>
  <si>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</si>
  <si>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</si>
  <si>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</si>
  <si>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</si>
  <si>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</si>
  <si>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</si>
  <si>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</si>
  <si>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</si>
  <si>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</si>
  <si>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</si>
  <si>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</si>
  <si>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</si>
  <si>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</si>
  <si>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</si>
  <si>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</si>
  <si>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</si>
  <si>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</si>
  <si>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</si>
  <si>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</si>
  <si>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</si>
  <si>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</si>
  <si>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</si>
  <si>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</si>
  <si>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</si>
  <si>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</si>
  <si>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</si>
  <si>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</si>
  <si>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</si>
  <si>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</si>
  <si>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</si>
  <si>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</si>
  <si>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</si>
  <si>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</si>
  <si>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</si>
  <si>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</si>
  <si>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</si>
  <si>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</si>
  <si>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</si>
  <si>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</si>
  <si>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</si>
  <si>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</si>
  <si>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</si>
  <si>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</si>
  <si>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</si>
  <si>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</si>
  <si>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</si>
  <si>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</si>
  <si>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</si>
  <si>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</si>
  <si>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</si>
  <si>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</si>
  <si>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</si>
  <si>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</si>
  <si>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</si>
  <si>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</si>
  <si>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</si>
  <si>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</si>
  <si>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</si>
  <si>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</si>
  <si>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</si>
  <si>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</si>
  <si>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</si>
  <si>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</si>
  <si>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</si>
  <si>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</si>
  <si>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</si>
  <si>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</si>
  <si>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</si>
  <si>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</si>
  <si>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</si>
  <si>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</si>
  <si>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</si>
  <si>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</si>
  <si>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</si>
  <si>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</si>
  <si>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</si>
  <si>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</si>
  <si>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</si>
  <si>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</si>
  <si>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</si>
  <si>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</si>
  <si>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</si>
  <si>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</si>
  <si>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</si>
  <si>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</si>
  <si>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</si>
  <si>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</si>
  <si>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</si>
  <si>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</si>
  <si>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</si>
  <si>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</si>
  <si>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</si>
  <si>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</si>
  <si>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</si>
  <si>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</si>
  <si>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</si>
  <si>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</si>
  <si>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</si>
  <si>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</si>
  <si>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</si>
  <si>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</si>
  <si>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</si>
  <si>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</si>
  <si>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</si>
  <si>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</si>
  <si>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</si>
  <si>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</si>
  <si>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</si>
  <si>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</si>
  <si>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</si>
  <si>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</si>
  <si>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</si>
  <si>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</si>
  <si>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</si>
  <si>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</si>
  <si>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</si>
  <si>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</si>
  <si>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</si>
  <si>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</si>
  <si>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</si>
  <si>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</si>
  <si>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</si>
  <si>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</si>
  <si>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</si>
  <si>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</si>
  <si>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</si>
  <si>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</si>
  <si>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</si>
  <si>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</si>
  <si>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</si>
  <si>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</si>
  <si>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</si>
  <si>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</si>
  <si>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</si>
  <si>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</si>
  <si>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</si>
  <si>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</si>
  <si>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</si>
  <si>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</si>
  <si>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</si>
  <si>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</si>
  <si>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</si>
  <si>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</si>
  <si>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</si>
  <si>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</si>
  <si>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</si>
  <si>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</si>
  <si>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</si>
  <si>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</si>
  <si>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</si>
  <si>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</si>
  <si>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</si>
  <si>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</si>
  <si>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</si>
  <si>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</si>
  <si>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</si>
  <si>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</si>
  <si>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</si>
  <si>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</si>
  <si>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</si>
  <si>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</si>
  <si>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</si>
  <si>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</si>
  <si>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</si>
  <si>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</si>
  <si>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</si>
  <si>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</si>
  <si>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</si>
  <si>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</si>
  <si>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</si>
  <si>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</si>
  <si>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</si>
  <si>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</si>
  <si>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</si>
  <si>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</si>
  <si>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</si>
  <si>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</si>
  <si>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</si>
  <si>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</si>
  <si>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</si>
  <si>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</si>
  <si>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</si>
  <si>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</si>
  <si>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</si>
  <si>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</si>
  <si>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</si>
  <si>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</si>
  <si>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</si>
  <si>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</si>
  <si>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</si>
  <si>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</si>
  <si>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</si>
  <si>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</si>
  <si>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</si>
  <si>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</si>
  <si>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</si>
  <si>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</si>
  <si>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</si>
  <si>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</si>
  <si>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</si>
  <si>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</si>
  <si>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</si>
  <si>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</si>
  <si>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</si>
  <si>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</si>
  <si>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</si>
  <si>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</si>
  <si>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</si>
  <si>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</si>
  <si>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</si>
  <si>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</si>
  <si>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</si>
  <si>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</si>
  <si>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</si>
  <si>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</si>
  <si>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</si>
  <si>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</si>
  <si>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</si>
  <si>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</si>
  <si>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</si>
  <si>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</si>
  <si>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</si>
  <si>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</si>
  <si>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</si>
  <si>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</si>
  <si>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</si>
  <si>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</si>
  <si>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</si>
  <si>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</si>
  <si>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</si>
  <si>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</si>
  <si>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</si>
  <si>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</si>
  <si>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</si>
  <si>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</si>
  <si>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</si>
  <si>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</si>
  <si>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</si>
  <si>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</si>
  <si>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</si>
  <si>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</si>
  <si>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</si>
  <si>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</si>
  <si>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</si>
  <si>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</si>
  <si>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</si>
  <si>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</si>
  <si>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</si>
  <si>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</si>
  <si>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</si>
  <si>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</si>
  <si>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</si>
  <si>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</si>
  <si>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</si>
  <si>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</si>
  <si>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</si>
  <si>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</si>
  <si>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</si>
  <si>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</si>
  <si>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</si>
  <si>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</si>
  <si>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</si>
  <si>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</si>
  <si>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</si>
  <si>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</si>
  <si>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</si>
  <si>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</si>
  <si>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</si>
  <si>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</si>
  <si>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</si>
  <si>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</si>
  <si>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</si>
  <si>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</si>
  <si>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</si>
  <si>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</si>
  <si>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</si>
  <si>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</si>
  <si>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</si>
  <si>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</si>
  <si>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</si>
  <si>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</si>
  <si>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</si>
  <si>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</si>
  <si>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</si>
  <si>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</si>
  <si>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</si>
  <si>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</si>
  <si>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</si>
  <si>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</si>
  <si>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</si>
  <si>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</si>
  <si>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</si>
  <si>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</si>
  <si>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</si>
  <si>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</si>
  <si>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</si>
  <si>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</si>
  <si>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</si>
  <si>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</si>
  <si>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</si>
  <si>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</si>
  <si>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</si>
  <si>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</si>
  <si>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</si>
  <si>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</si>
  <si>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</si>
  <si>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</si>
  <si>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</si>
  <si>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</si>
  <si>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</si>
  <si>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</si>
  <si>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</si>
  <si>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</si>
  <si>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</si>
  <si>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</si>
  <si>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</si>
  <si>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</si>
  <si>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</si>
  <si>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</si>
  <si>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</si>
  <si>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</si>
  <si>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</si>
  <si>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</si>
  <si>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</si>
  <si>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</si>
  <si>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</si>
  <si>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</si>
  <si>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</si>
  <si>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</si>
  <si>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</si>
  <si>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</si>
  <si>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</si>
  <si>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</si>
  <si>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</si>
  <si>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</si>
  <si>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</si>
  <si>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</si>
  <si>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</si>
  <si>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</si>
  <si>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</si>
  <si>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</si>
  <si>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</si>
  <si>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</si>
  <si>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</si>
  <si>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</si>
  <si>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</si>
  <si>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</si>
  <si>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</si>
  <si>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</si>
  <si>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</si>
  <si>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</si>
  <si>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</si>
  <si>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</si>
  <si>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</si>
  <si>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</si>
  <si>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</si>
  <si>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</si>
  <si>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</si>
  <si>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</si>
  <si>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</si>
  <si>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</si>
  <si>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</si>
  <si>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</si>
  <si>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</si>
  <si>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</si>
  <si>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</si>
  <si>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</si>
  <si>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</si>
  <si>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</si>
  <si>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</si>
  <si>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</si>
  <si>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</si>
  <si>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</si>
  <si>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</si>
  <si>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</si>
  <si>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</si>
  <si>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</si>
  <si>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</si>
  <si>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</si>
  <si>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</si>
  <si>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</si>
  <si>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</si>
  <si>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</si>
  <si>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</si>
  <si>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</si>
  <si>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</si>
  <si>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</si>
  <si>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</si>
  <si>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</si>
  <si>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</si>
  <si>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</si>
  <si>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</si>
  <si>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</si>
  <si>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</si>
  <si>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</si>
  <si>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</si>
  <si>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</si>
  <si>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</si>
  <si>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</si>
  <si>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</si>
  <si>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</si>
  <si>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</si>
  <si>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</si>
  <si>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</si>
  <si>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</si>
  <si>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</si>
  <si>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</si>
  <si>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</si>
  <si>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</si>
  <si>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</si>
  <si>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</si>
  <si>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</si>
  <si>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</si>
  <si>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</si>
  <si>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</si>
  <si>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</si>
  <si>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</si>
  <si>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</si>
  <si>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</si>
  <si>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</si>
  <si>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</si>
  <si>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</si>
  <si>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</si>
  <si>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</si>
  <si>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</si>
  <si>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</si>
  <si>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</si>
  <si>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</si>
  <si>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</si>
  <si>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</si>
  <si>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</si>
  <si>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</si>
  <si>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</si>
  <si>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</si>
  <si>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</si>
  <si>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</si>
  <si>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</si>
  <si>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</si>
  <si>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</si>
  <si>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</si>
  <si>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</si>
  <si>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</si>
  <si>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</si>
  <si>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</si>
  <si>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</si>
  <si>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</si>
  <si>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</si>
  <si>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</si>
  <si>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</si>
  <si>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</si>
  <si>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</si>
  <si>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</si>
  <si>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</si>
  <si>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</si>
  <si>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</si>
  <si>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</si>
  <si>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</si>
  <si>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</si>
  <si>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</si>
  <si>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</si>
  <si>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</si>
  <si>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</si>
  <si>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</si>
  <si>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</si>
  <si>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</si>
  <si>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</si>
  <si>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</si>
  <si>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</si>
  <si>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</si>
  <si>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</si>
  <si>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</si>
  <si>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</si>
  <si>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</si>
  <si>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</si>
  <si>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</si>
  <si>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</si>
  <si>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</si>
  <si>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</si>
  <si>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</si>
  <si>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</si>
  <si>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</si>
  <si>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</si>
  <si>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</si>
  <si>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</si>
  <si>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</si>
  <si>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</si>
  <si>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</si>
  <si>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</si>
  <si>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</si>
  <si>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</si>
  <si>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</si>
  <si>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</si>
  <si>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</si>
  <si>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</si>
  <si>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</si>
  <si>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</si>
  <si>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</si>
  <si>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</si>
  <si>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</si>
  <si>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</si>
  <si>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</si>
  <si>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</si>
  <si>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</si>
  <si>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</si>
  <si>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</si>
  <si>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</si>
  <si>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</si>
  <si>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</si>
  <si>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</si>
  <si>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</si>
  <si>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</si>
  <si>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</si>
  <si>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</si>
  <si>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</si>
  <si>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</si>
  <si>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</si>
  <si>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</si>
  <si>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</si>
  <si>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</si>
  <si>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</si>
  <si>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</si>
  <si>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</si>
  <si>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</si>
  <si>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</si>
  <si>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</si>
  <si>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</si>
  <si>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</si>
  <si>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</si>
  <si>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</si>
  <si>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</si>
  <si>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</si>
  <si>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</si>
  <si>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</si>
  <si>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</si>
  <si>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</si>
  <si>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</si>
  <si>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</si>
  <si>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</si>
  <si>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</si>
  <si>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</si>
  <si>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</si>
  <si>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</si>
  <si>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</si>
  <si>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</si>
  <si>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</si>
  <si>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</si>
  <si>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</si>
  <si>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</si>
  <si>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</si>
  <si>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</si>
  <si>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</si>
  <si>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</si>
  <si>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</si>
  <si>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</si>
  <si>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</si>
  <si>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</si>
  <si>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</si>
  <si>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</si>
  <si>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</si>
  <si>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</si>
  <si>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</si>
  <si>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</si>
  <si>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</si>
  <si>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</si>
  <si>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</si>
  <si>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</si>
  <si>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</si>
  <si>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</si>
  <si>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</si>
  <si>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</si>
  <si>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</si>
  <si>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</si>
  <si>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</si>
  <si>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</si>
  <si>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</si>
  <si>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</si>
  <si>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</si>
  <si>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</si>
  <si>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</si>
  <si>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</si>
  <si>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</si>
  <si>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</si>
  <si>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</si>
  <si>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</si>
  <si>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</si>
  <si>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</si>
  <si>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</si>
  <si>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</si>
  <si>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</si>
  <si>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</si>
  <si>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</si>
  <si>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</si>
  <si>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</si>
  <si>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</si>
  <si>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</si>
  <si>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</si>
  <si>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</si>
  <si>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</si>
  <si>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</si>
  <si>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</si>
  <si>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</si>
  <si>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</si>
  <si>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</si>
  <si>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</si>
  <si>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</si>
  <si>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</si>
  <si>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</si>
  <si>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</si>
  <si>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</si>
  <si>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</si>
  <si>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</si>
  <si>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</si>
  <si>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</si>
  <si>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</si>
  <si>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</si>
  <si>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</si>
  <si>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</si>
  <si>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</si>
  <si>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</si>
  <si>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</si>
  <si>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</si>
  <si>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</si>
  <si>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</si>
  <si>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</si>
  <si>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</si>
  <si>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</si>
  <si>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</si>
  <si>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</si>
  <si>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</si>
  <si>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</si>
  <si>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</si>
  <si>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</si>
  <si>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</si>
  <si>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</si>
  <si>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</si>
  <si>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</si>
  <si>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</si>
  <si>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</si>
  <si>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</si>
  <si>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</si>
  <si>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</si>
  <si>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</si>
  <si>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</si>
  <si>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</si>
  <si>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</si>
  <si>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</si>
  <si>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</si>
  <si>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</si>
  <si>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</si>
  <si>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</si>
  <si>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</si>
  <si>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</si>
  <si>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</si>
  <si>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</si>
  <si>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</si>
  <si>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</si>
  <si>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</si>
  <si>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</si>
  <si>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</si>
  <si>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</si>
  <si>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</si>
  <si>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</si>
  <si>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</si>
  <si>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</si>
  <si>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</si>
  <si>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</si>
  <si>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</si>
  <si>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</si>
  <si>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</si>
  <si>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</si>
  <si>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</si>
  <si>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</si>
  <si>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</si>
  <si>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</si>
  <si>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</si>
  <si>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</si>
  <si>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</si>
  <si>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</si>
  <si>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</si>
  <si>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</si>
  <si>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</si>
  <si>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</si>
  <si>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</si>
  <si>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</si>
  <si>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</si>
  <si>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</si>
  <si>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</si>
  <si>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</si>
  <si>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</si>
  <si>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</si>
  <si>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</si>
  <si>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</si>
  <si>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</si>
  <si>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</si>
  <si>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</si>
  <si>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</si>
  <si>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</si>
  <si>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</si>
  <si>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</si>
  <si>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</si>
  <si>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</si>
  <si>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</si>
  <si>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</si>
  <si>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</si>
  <si>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</si>
  <si>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</si>
  <si>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</si>
  <si>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</si>
  <si>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</si>
  <si>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</si>
  <si>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</si>
  <si>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</si>
  <si>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</si>
  <si>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</si>
  <si>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</si>
  <si>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</si>
  <si>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</si>
  <si>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</si>
  <si>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</si>
  <si>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</si>
  <si>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</si>
  <si>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</si>
  <si>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</si>
  <si>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</si>
  <si>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</si>
  <si>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</si>
  <si>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</si>
  <si>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</si>
  <si>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</si>
  <si>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</si>
  <si>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</si>
  <si>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</si>
  <si>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</si>
  <si>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</si>
  <si>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</si>
  <si>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</si>
  <si>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</si>
  <si>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</si>
  <si>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</si>
  <si>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</si>
  <si>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</si>
  <si>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</si>
  <si>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</si>
  <si>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</si>
  <si>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</si>
  <si>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</si>
  <si>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</si>
  <si>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</si>
  <si>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</si>
  <si>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</si>
  <si>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</si>
  <si>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</si>
  <si>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</si>
  <si>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</si>
  <si>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</si>
  <si>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</si>
  <si>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</si>
  <si>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</si>
  <si>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</si>
  <si>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</si>
  <si>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</si>
  <si>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</si>
  <si>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</si>
  <si>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</si>
  <si>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</si>
  <si>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</si>
  <si>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</si>
  <si>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</si>
  <si>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</si>
  <si>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</si>
  <si>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</si>
  <si>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</si>
  <si>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</si>
  <si>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</si>
  <si>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</si>
  <si>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</si>
  <si>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</si>
  <si>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</si>
  <si>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</si>
  <si>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</si>
  <si>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</si>
  <si>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</si>
  <si>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</si>
  <si>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</si>
  <si>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</si>
  <si>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</si>
  <si>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</si>
  <si>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</si>
  <si>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</si>
  <si>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</si>
  <si>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</si>
  <si>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</si>
  <si>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</si>
  <si>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</si>
  <si>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</si>
  <si>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</si>
  <si>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</si>
  <si>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</si>
  <si>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</si>
  <si>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</si>
  <si>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</si>
  <si>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</si>
  <si>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</si>
  <si>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</si>
  <si>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</si>
  <si>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</si>
  <si>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</si>
  <si>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</si>
  <si>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</si>
  <si>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</si>
  <si>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</si>
  <si>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</si>
  <si>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</si>
  <si>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</si>
  <si>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AR</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</si>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</sst>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41478155</v>
      </c>
      <c r="D7" s="19" t="str">
        <f>IF($B7="N/A","N/A",IF(C7&gt;15,"No",IF(C7&lt;-15,"No","Yes")))</f>
        <v>N/A</v>
      </c>
      <c r="E7" s="18">
        <v>41471387</v>
      </c>
      <c r="F7" s="19" t="str">
        <f>IF($B7="N/A","N/A",IF(E7&gt;15,"No",IF(E7&lt;-15,"No","Yes")))</f>
        <v>N/A</v>
      </c>
      <c r="G7" s="18">
        <v>53620567</v>
      </c>
      <c r="H7" s="19" t="str">
        <f>IF($B7="N/A","N/A",IF(G7&gt;15,"No",IF(G7&lt;-15,"No","Yes")))</f>
        <v>N/A</v>
      </c>
      <c r="I7" s="20">
        <v>-1.6E-2</v>
      </c>
      <c r="J7" s="20">
        <v>29.3</v>
      </c>
      <c r="K7" s="106" t="str">
        <f t="shared" ref="K7:K54" si="0">IF(J7="Div by 0", "N/A", IF(J7="N/A","N/A", IF(J7&gt;30, "No", IF(J7&lt;-30, "No", "Yes"))))</f>
        <v>Yes</v>
      </c>
    </row>
    <row r="8" spans="1:11" x14ac:dyDescent="0.2">
      <c r="A8" s="124" t="s">
        <v>362</v>
      </c>
      <c r="B8" s="17" t="s">
        <v>213</v>
      </c>
      <c r="C8" s="99">
        <v>71.771726587000003</v>
      </c>
      <c r="D8" s="19" t="str">
        <f>IF($B8="N/A","N/A",IF(C8&gt;15,"No",IF(C8&lt;-15,"No","Yes")))</f>
        <v>N/A</v>
      </c>
      <c r="E8" s="21">
        <v>70.203663551999995</v>
      </c>
      <c r="F8" s="19" t="str">
        <f>IF($B8="N/A","N/A",IF(E8&gt;15,"No",IF(E8&lt;-15,"No","Yes")))</f>
        <v>N/A</v>
      </c>
      <c r="G8" s="21">
        <v>58.735833583999998</v>
      </c>
      <c r="H8" s="19" t="str">
        <f>IF($B8="N/A","N/A",IF(G8&gt;15,"No",IF(G8&lt;-15,"No","Yes")))</f>
        <v>N/A</v>
      </c>
      <c r="I8" s="20">
        <v>-2.1800000000000002</v>
      </c>
      <c r="J8" s="20">
        <v>-16.3</v>
      </c>
      <c r="K8" s="106" t="str">
        <f t="shared" si="0"/>
        <v>Yes</v>
      </c>
    </row>
    <row r="9" spans="1:11" x14ac:dyDescent="0.2">
      <c r="A9" s="124" t="s">
        <v>119</v>
      </c>
      <c r="B9" s="22" t="s">
        <v>213</v>
      </c>
      <c r="C9" s="66">
        <v>1.6927416370999999</v>
      </c>
      <c r="D9" s="5" t="str">
        <f>IF($B9="N/A","N/A",IF(C9&gt;15,"No",IF(C9&lt;-15,"No","Yes")))</f>
        <v>N/A</v>
      </c>
      <c r="E9" s="5">
        <v>2.0647223591000001</v>
      </c>
      <c r="F9" s="5" t="str">
        <f>IF($B9="N/A","N/A",IF(E9&gt;15,"No",IF(E9&lt;-15,"No","Yes")))</f>
        <v>N/A</v>
      </c>
      <c r="G9" s="5">
        <v>2.1872913056000001</v>
      </c>
      <c r="H9" s="5" t="str">
        <f>IF($B9="N/A","N/A",IF(G9&gt;15,"No",IF(G9&lt;-15,"No","Yes")))</f>
        <v>N/A</v>
      </c>
      <c r="I9" s="6">
        <v>21.98</v>
      </c>
      <c r="J9" s="6">
        <v>5.9359999999999999</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26.535531775999999</v>
      </c>
      <c r="D11" s="5" t="str">
        <f>IF($B11="N/A","N/A",IF(C11&gt;15,"No",IF(C11&lt;-15,"No","Yes")))</f>
        <v>N/A</v>
      </c>
      <c r="E11" s="5">
        <v>27.731614089000001</v>
      </c>
      <c r="F11" s="5" t="str">
        <f>IF($B11="N/A","N/A",IF(E11&gt;15,"No",IF(E11&lt;-15,"No","Yes")))</f>
        <v>N/A</v>
      </c>
      <c r="G11" s="5">
        <v>32.948094339000001</v>
      </c>
      <c r="H11" s="5" t="str">
        <f>IF($B11="N/A","N/A",IF(G11&gt;15,"No",IF(G11&lt;-15,"No","Yes")))</f>
        <v>N/A</v>
      </c>
      <c r="I11" s="6">
        <v>4.5069999999999997</v>
      </c>
      <c r="J11" s="6">
        <v>18.809999999999999</v>
      </c>
      <c r="K11" s="105" t="str">
        <f t="shared" si="0"/>
        <v>Yes</v>
      </c>
    </row>
    <row r="12" spans="1:11" x14ac:dyDescent="0.2">
      <c r="A12" s="124" t="s">
        <v>855</v>
      </c>
      <c r="B12" s="68" t="s">
        <v>214</v>
      </c>
      <c r="C12" s="66">
        <v>68.995631553999999</v>
      </c>
      <c r="D12" s="5" t="str">
        <f>IF(OR($B12="N/A",$C12="N/A"),"N/A",IF(C12&gt;100,"No",IF(C12&lt;95,"No","Yes")))</f>
        <v>No</v>
      </c>
      <c r="E12" s="66">
        <v>69.165703893</v>
      </c>
      <c r="F12" s="5" t="str">
        <f>IF(OR($B12="N/A",$E12="N/A"),"N/A",IF(E12&gt;100,"No",IF(E12&lt;95,"No","Yes")))</f>
        <v>No</v>
      </c>
      <c r="G12" s="66">
        <v>68.233998345000003</v>
      </c>
      <c r="H12" s="5" t="str">
        <f>IF($B12="N/A","N/A",IF(G12&gt;100,"No",IF(G12&lt;95,"No","Yes")))</f>
        <v>No</v>
      </c>
      <c r="I12" s="69">
        <v>0.2465</v>
      </c>
      <c r="J12" s="69">
        <v>-1.35</v>
      </c>
      <c r="K12" s="105" t="str">
        <f t="shared" si="0"/>
        <v>Yes</v>
      </c>
    </row>
    <row r="13" spans="1:11" x14ac:dyDescent="0.2">
      <c r="A13" s="124" t="s">
        <v>347</v>
      </c>
      <c r="B13" s="68" t="s">
        <v>213</v>
      </c>
      <c r="C13" s="66">
        <v>2.140396E-4</v>
      </c>
      <c r="D13" s="5" t="str">
        <f>IF($B13="N/A","N/A",IF(C13&gt;100,"No",IF(C13&lt;95,"No","Yes")))</f>
        <v>N/A</v>
      </c>
      <c r="E13" s="66">
        <v>2.846193E-4</v>
      </c>
      <c r="F13" s="5" t="str">
        <f>IF($B13="N/A","N/A",IF(E13&gt;100,"No",IF(E13&lt;95,"No","Yes")))</f>
        <v>N/A</v>
      </c>
      <c r="G13" s="66">
        <v>0</v>
      </c>
      <c r="H13" s="5" t="str">
        <f>IF($B13="N/A","N/A",IF(G13&gt;100,"No",IF(G13&lt;95,"No","Yes")))</f>
        <v>N/A</v>
      </c>
      <c r="I13" s="69">
        <v>32.979999999999997</v>
      </c>
      <c r="J13" s="69">
        <v>-100</v>
      </c>
      <c r="K13" s="105" t="str">
        <f t="shared" si="0"/>
        <v>No</v>
      </c>
    </row>
    <row r="14" spans="1:11" x14ac:dyDescent="0.2">
      <c r="A14" s="124" t="s">
        <v>348</v>
      </c>
      <c r="B14" s="68" t="s">
        <v>213</v>
      </c>
      <c r="C14" s="66">
        <v>0</v>
      </c>
      <c r="D14" s="5" t="str">
        <f t="shared" ref="D14" si="1">IF($B14="N/A","N/A",IF(C14&lt;0,"No","Yes"))</f>
        <v>N/A</v>
      </c>
      <c r="E14" s="66">
        <v>0</v>
      </c>
      <c r="F14" s="5" t="str">
        <f t="shared" ref="F14" si="2">IF($B14="N/A","N/A",IF(E14&lt;0,"No","Yes"))</f>
        <v>N/A</v>
      </c>
      <c r="G14" s="66">
        <v>1.4894423E-3</v>
      </c>
      <c r="H14" s="5" t="str">
        <f t="shared" ref="H14" si="3">IF($B14="N/A","N/A",IF(G14&lt;0,"No","Yes"))</f>
        <v>N/A</v>
      </c>
      <c r="I14" s="69" t="s">
        <v>1748</v>
      </c>
      <c r="J14" s="69" t="s">
        <v>1748</v>
      </c>
      <c r="K14" s="105" t="str">
        <f t="shared" si="0"/>
        <v>N/A</v>
      </c>
    </row>
    <row r="15" spans="1:11" x14ac:dyDescent="0.2">
      <c r="A15" s="124" t="s">
        <v>856</v>
      </c>
      <c r="B15" s="68" t="s">
        <v>214</v>
      </c>
      <c r="C15" s="66">
        <v>38.791717142000003</v>
      </c>
      <c r="D15" s="5" t="str">
        <f>IF(OR($B15="N/A",$C15="N/A"),"N/A",IF(C15&gt;100,"No",IF(C15&lt;95,"No","Yes")))</f>
        <v>No</v>
      </c>
      <c r="E15" s="66">
        <v>38.934299904</v>
      </c>
      <c r="F15" s="5" t="str">
        <f>IF(OR($B15="N/A",$E15="N/A"),"N/A",IF(E15&gt;100,"No",IF(E15&lt;95,"No","Yes")))</f>
        <v>No</v>
      </c>
      <c r="G15" s="66">
        <v>37.470499957000001</v>
      </c>
      <c r="H15" s="5" t="str">
        <f>IF($B15="N/A","N/A",IF(G15&gt;100,"No",IF(G15&lt;95,"No","Yes")))</f>
        <v>No</v>
      </c>
      <c r="I15" s="69">
        <v>0.36759999999999998</v>
      </c>
      <c r="J15" s="69">
        <v>-3.76</v>
      </c>
      <c r="K15" s="105" t="str">
        <f t="shared" si="0"/>
        <v>Yes</v>
      </c>
    </row>
    <row r="16" spans="1:11" x14ac:dyDescent="0.2">
      <c r="A16" s="124" t="s">
        <v>331</v>
      </c>
      <c r="B16" s="22" t="s">
        <v>213</v>
      </c>
      <c r="C16" s="56">
        <v>29769588</v>
      </c>
      <c r="D16" s="5" t="str">
        <f>IF($B16="N/A","N/A",IF(C16&gt;15,"No",IF(C16&lt;-15,"No","Yes")))</f>
        <v>N/A</v>
      </c>
      <c r="E16" s="23">
        <v>29114433</v>
      </c>
      <c r="F16" s="5" t="str">
        <f>IF($B16="N/A","N/A",IF(E16&gt;15,"No",IF(E16&lt;-15,"No","Yes")))</f>
        <v>N/A</v>
      </c>
      <c r="G16" s="23">
        <v>31494487</v>
      </c>
      <c r="H16" s="5" t="str">
        <f>IF($B16="N/A","N/A",IF(G16&gt;15,"No",IF(G16&lt;-15,"No","Yes")))</f>
        <v>N/A</v>
      </c>
      <c r="I16" s="6">
        <v>-2.2000000000000002</v>
      </c>
      <c r="J16" s="6">
        <v>8.1750000000000007</v>
      </c>
      <c r="K16" s="105" t="str">
        <f t="shared" si="0"/>
        <v>Yes</v>
      </c>
    </row>
    <row r="17" spans="1:11" x14ac:dyDescent="0.2">
      <c r="A17" s="124" t="s">
        <v>439</v>
      </c>
      <c r="B17" s="22" t="s">
        <v>215</v>
      </c>
      <c r="C17" s="66">
        <v>7.689911597</v>
      </c>
      <c r="D17" s="5" t="str">
        <f>IF($B17="N/A","N/A",IF(C17&gt;20,"No",IF(C17&lt;5,"No","Yes")))</f>
        <v>Yes</v>
      </c>
      <c r="E17" s="5">
        <v>7.6410349464999996</v>
      </c>
      <c r="F17" s="5" t="str">
        <f>IF($B17="N/A","N/A",IF(E17&gt;20,"No",IF(E17&lt;5,"No","Yes")))</f>
        <v>Yes</v>
      </c>
      <c r="G17" s="5">
        <v>6.7019221490999996</v>
      </c>
      <c r="H17" s="5" t="str">
        <f>IF($B17="N/A","N/A",IF(G17&gt;20,"No",IF(G17&lt;5,"No","Yes")))</f>
        <v>Yes</v>
      </c>
      <c r="I17" s="6">
        <v>-0.63600000000000001</v>
      </c>
      <c r="J17" s="6">
        <v>-12.3</v>
      </c>
      <c r="K17" s="105" t="str">
        <f t="shared" si="0"/>
        <v>Yes</v>
      </c>
    </row>
    <row r="18" spans="1:11" x14ac:dyDescent="0.2">
      <c r="A18" s="124" t="s">
        <v>440</v>
      </c>
      <c r="B18" s="17" t="s">
        <v>213</v>
      </c>
      <c r="C18" s="66">
        <v>92.310088402999995</v>
      </c>
      <c r="D18" s="5" t="str">
        <f>IF($B18="N/A","N/A",IF(C18&gt;15,"No",IF(C18&lt;-15,"No","Yes")))</f>
        <v>N/A</v>
      </c>
      <c r="E18" s="5">
        <v>92.358965053999995</v>
      </c>
      <c r="F18" s="5" t="str">
        <f>IF($B18="N/A","N/A",IF(E18&gt;15,"No",IF(E18&lt;-15,"No","Yes")))</f>
        <v>N/A</v>
      </c>
      <c r="G18" s="5">
        <v>93.298077851000002</v>
      </c>
      <c r="H18" s="5" t="str">
        <f>IF($B18="N/A","N/A",IF(G18&gt;15,"No",IF(G18&lt;-15,"No","Yes")))</f>
        <v>N/A</v>
      </c>
      <c r="I18" s="6">
        <v>5.2900000000000003E-2</v>
      </c>
      <c r="J18" s="6">
        <v>1.0169999999999999</v>
      </c>
      <c r="K18" s="105" t="str">
        <f t="shared" si="0"/>
        <v>Yes</v>
      </c>
    </row>
    <row r="19" spans="1:11" x14ac:dyDescent="0.2">
      <c r="A19" s="124" t="s">
        <v>441</v>
      </c>
      <c r="B19" s="22" t="s">
        <v>216</v>
      </c>
      <c r="C19" s="66">
        <v>3.5193634500000001E-2</v>
      </c>
      <c r="D19" s="5" t="str">
        <f>IF($B19="N/A","N/A",IF(C19&gt;1,"Yes","No"))</f>
        <v>No</v>
      </c>
      <c r="E19" s="5">
        <v>2.6423320699999999E-2</v>
      </c>
      <c r="F19" s="5" t="str">
        <f>IF($B19="N/A","N/A",IF(E19&gt;1,"Yes","No"))</f>
        <v>No</v>
      </c>
      <c r="G19" s="5">
        <v>2.7407971400000002E-2</v>
      </c>
      <c r="H19" s="5" t="str">
        <f>IF($B19="N/A","N/A",IF(G19&gt;1,"Yes","No"))</f>
        <v>No</v>
      </c>
      <c r="I19" s="6">
        <v>-24.9</v>
      </c>
      <c r="J19" s="6">
        <v>3.726</v>
      </c>
      <c r="K19" s="105" t="str">
        <f t="shared" si="0"/>
        <v>Yes</v>
      </c>
    </row>
    <row r="20" spans="1:11" x14ac:dyDescent="0.2">
      <c r="A20" s="124" t="s">
        <v>857</v>
      </c>
      <c r="B20" s="22" t="s">
        <v>213</v>
      </c>
      <c r="C20" s="59">
        <v>87.892908274999996</v>
      </c>
      <c r="D20" s="5" t="str">
        <f>IF($B20="N/A","N/A",IF(C20&gt;15,"No",IF(C20&lt;-15,"No","Yes")))</f>
        <v>N/A</v>
      </c>
      <c r="E20" s="24">
        <v>99.623683868000001</v>
      </c>
      <c r="F20" s="5" t="str">
        <f>IF($B20="N/A","N/A",IF(E20&gt;15,"No",IF(E20&lt;-15,"No","Yes")))</f>
        <v>N/A</v>
      </c>
      <c r="G20" s="24">
        <v>91.547034291000003</v>
      </c>
      <c r="H20" s="5" t="str">
        <f>IF($B20="N/A","N/A",IF(G20&gt;15,"No",IF(G20&lt;-15,"No","Yes")))</f>
        <v>N/A</v>
      </c>
      <c r="I20" s="6">
        <v>13.35</v>
      </c>
      <c r="J20" s="6">
        <v>-8.11</v>
      </c>
      <c r="K20" s="105" t="str">
        <f t="shared" si="0"/>
        <v>Yes</v>
      </c>
    </row>
    <row r="21" spans="1:11" x14ac:dyDescent="0.2">
      <c r="A21" s="124" t="s">
        <v>34</v>
      </c>
      <c r="B21" s="22" t="s">
        <v>213</v>
      </c>
      <c r="C21" s="70">
        <v>3.1881470000000001E-3</v>
      </c>
      <c r="D21" s="5" t="str">
        <f>IF($B21="N/A","N/A",IF(C21&gt;15,"No",IF(C21&lt;-15,"No","Yes")))</f>
        <v>N/A</v>
      </c>
      <c r="E21" s="71">
        <v>4.2545734000000003E-3</v>
      </c>
      <c r="F21" s="5" t="str">
        <f>IF($B21="N/A","N/A",IF(E21&gt;15,"No",IF(E21&lt;-15,"No","Yes")))</f>
        <v>N/A</v>
      </c>
      <c r="G21" s="71">
        <v>3.552108E-3</v>
      </c>
      <c r="H21" s="5" t="str">
        <f>IF($B21="N/A","N/A",IF(G21&gt;15,"No",IF(G21&lt;-15,"No","Yes")))</f>
        <v>N/A</v>
      </c>
      <c r="I21" s="6">
        <v>33.450000000000003</v>
      </c>
      <c r="J21" s="6">
        <v>-16.5</v>
      </c>
      <c r="K21" s="105" t="str">
        <f t="shared" si="0"/>
        <v>Yes</v>
      </c>
    </row>
    <row r="22" spans="1:11" x14ac:dyDescent="0.2">
      <c r="A22" s="124" t="s">
        <v>1685</v>
      </c>
      <c r="B22" s="22" t="s">
        <v>213</v>
      </c>
      <c r="C22" s="70">
        <v>14.162872179000001</v>
      </c>
      <c r="D22" s="5" t="str">
        <f>IF($B22="N/A","N/A",IF(C22&gt;15,"No",IF(C22&lt;-15,"No","Yes")))</f>
        <v>N/A</v>
      </c>
      <c r="E22" s="71">
        <v>14.361716246</v>
      </c>
      <c r="F22" s="5" t="str">
        <f>IF($B22="N/A","N/A",IF(E22&gt;15,"No",IF(E22&lt;-15,"No","Yes")))</f>
        <v>N/A</v>
      </c>
      <c r="G22" s="71">
        <v>16.718611401</v>
      </c>
      <c r="H22" s="5" t="str">
        <f>IF($B22="N/A","N/A",IF(G22&gt;15,"No",IF(G22&lt;-15,"No","Yes")))</f>
        <v>N/A</v>
      </c>
      <c r="I22" s="6">
        <v>1.4039999999999999</v>
      </c>
      <c r="J22" s="6">
        <v>16.41</v>
      </c>
      <c r="K22" s="105" t="str">
        <f t="shared" si="0"/>
        <v>Yes</v>
      </c>
    </row>
    <row r="23" spans="1:11" x14ac:dyDescent="0.2">
      <c r="A23" s="124" t="s">
        <v>35</v>
      </c>
      <c r="B23" s="22" t="s">
        <v>213</v>
      </c>
      <c r="C23" s="70">
        <v>12.82638379</v>
      </c>
      <c r="D23" s="5" t="str">
        <f>IF($B23="N/A","N/A",IF(C23&gt;15,"No",IF(C23&lt;-15,"No","Yes")))</f>
        <v>N/A</v>
      </c>
      <c r="E23" s="71">
        <v>13.950295553</v>
      </c>
      <c r="F23" s="5" t="str">
        <f>IF($B23="N/A","N/A",IF(E23&gt;15,"No",IF(E23&lt;-15,"No","Yes")))</f>
        <v>N/A</v>
      </c>
      <c r="G23" s="71">
        <v>16.962723018999998</v>
      </c>
      <c r="H23" s="5" t="str">
        <f>IF($B23="N/A","N/A",IF(G23&gt;15,"No",IF(G23&lt;-15,"No","Yes")))</f>
        <v>N/A</v>
      </c>
      <c r="I23" s="6">
        <v>8.7620000000000005</v>
      </c>
      <c r="J23" s="6">
        <v>21.59</v>
      </c>
      <c r="K23" s="105" t="str">
        <f t="shared" si="0"/>
        <v>Yes</v>
      </c>
    </row>
    <row r="24" spans="1:11" x14ac:dyDescent="0.2">
      <c r="A24" s="124" t="s">
        <v>858</v>
      </c>
      <c r="B24" s="22" t="s">
        <v>243</v>
      </c>
      <c r="C24" s="59">
        <v>3441.2830769000002</v>
      </c>
      <c r="D24" s="5" t="str">
        <f>IF($B24="N/A","N/A",IF(C24&gt;300,"No",IF(C24&lt;75,"No","Yes")))</f>
        <v>No</v>
      </c>
      <c r="E24" s="24">
        <v>3473.5202546</v>
      </c>
      <c r="F24" s="5" t="str">
        <f>IF($B24="N/A","N/A",IF(E24&gt;300,"No",IF(E24&lt;75,"No","Yes")))</f>
        <v>No</v>
      </c>
      <c r="G24" s="24">
        <v>3541.8040793999999</v>
      </c>
      <c r="H24" s="5" t="str">
        <f>IF($B24="N/A","N/A",IF(G24&gt;300,"No",IF(G24&lt;75,"No","Yes")))</f>
        <v>No</v>
      </c>
      <c r="I24" s="6">
        <v>0.93679999999999997</v>
      </c>
      <c r="J24" s="6">
        <v>1.966</v>
      </c>
      <c r="K24" s="105" t="str">
        <f t="shared" si="0"/>
        <v>Yes</v>
      </c>
    </row>
    <row r="25" spans="1:11" x14ac:dyDescent="0.2">
      <c r="A25" s="124" t="s">
        <v>859</v>
      </c>
      <c r="B25" s="22" t="s">
        <v>244</v>
      </c>
      <c r="C25" s="59">
        <v>5.7330400837999997</v>
      </c>
      <c r="D25" s="5" t="str">
        <f>IF($B25="N/A","N/A",IF(C25&gt;250,"No",IF(C25&lt;20,"No","Yes")))</f>
        <v>No</v>
      </c>
      <c r="E25" s="24">
        <v>5.9839265300999998</v>
      </c>
      <c r="F25" s="5" t="str">
        <f>IF($B25="N/A","N/A",IF(E25&gt;250,"No",IF(E25&lt;20,"No","Yes")))</f>
        <v>No</v>
      </c>
      <c r="G25" s="24">
        <v>5.4678005394999998</v>
      </c>
      <c r="H25" s="5" t="str">
        <f>IF($B25="N/A","N/A",IF(G25&gt;250,"No",IF(G25&lt;20,"No","Yes")))</f>
        <v>No</v>
      </c>
      <c r="I25" s="6">
        <v>4.3760000000000003</v>
      </c>
      <c r="J25" s="6">
        <v>-8.6300000000000008</v>
      </c>
      <c r="K25" s="105" t="str">
        <f t="shared" si="0"/>
        <v>Yes</v>
      </c>
    </row>
    <row r="26" spans="1:11" x14ac:dyDescent="0.2">
      <c r="A26" s="124" t="s">
        <v>860</v>
      </c>
      <c r="B26" s="22" t="s">
        <v>245</v>
      </c>
      <c r="C26" s="59">
        <v>3.0181098187000002</v>
      </c>
      <c r="D26" s="5" t="str">
        <f>IF($B26="N/A","N/A",IF(C26&gt;5,"No",IF(C26&lt;3,"No","Yes")))</f>
        <v>Yes</v>
      </c>
      <c r="E26" s="24">
        <v>3.0628874806000002</v>
      </c>
      <c r="F26" s="5" t="str">
        <f>IF($B26="N/A","N/A",IF(E26&gt;5,"No",IF(E26&lt;3,"No","Yes")))</f>
        <v>Yes</v>
      </c>
      <c r="G26" s="24">
        <v>3.4381326810999999</v>
      </c>
      <c r="H26" s="5" t="str">
        <f>IF($B26="N/A","N/A",IF(G26&gt;5,"No",IF(G26&lt;3,"No","Yes")))</f>
        <v>Yes</v>
      </c>
      <c r="I26" s="6">
        <v>1.484</v>
      </c>
      <c r="J26" s="6">
        <v>12.25</v>
      </c>
      <c r="K26" s="105" t="str">
        <f t="shared" si="0"/>
        <v>Yes</v>
      </c>
    </row>
    <row r="27" spans="1:11" x14ac:dyDescent="0.2">
      <c r="A27" s="124" t="s">
        <v>131</v>
      </c>
      <c r="B27" s="22" t="s">
        <v>213</v>
      </c>
      <c r="C27" s="56">
        <v>209161</v>
      </c>
      <c r="D27" s="22" t="s">
        <v>213</v>
      </c>
      <c r="E27" s="23">
        <v>181291</v>
      </c>
      <c r="F27" s="22" t="s">
        <v>213</v>
      </c>
      <c r="G27" s="23">
        <v>183590</v>
      </c>
      <c r="H27" s="5" t="str">
        <f>IF($B27="N/A","N/A",IF(G27&gt;15,"No",IF(G27&lt;-15,"No","Yes")))</f>
        <v>N/A</v>
      </c>
      <c r="I27" s="6">
        <v>-13.3</v>
      </c>
      <c r="J27" s="6">
        <v>1.268</v>
      </c>
      <c r="K27" s="105" t="str">
        <f t="shared" si="0"/>
        <v>Yes</v>
      </c>
    </row>
    <row r="28" spans="1:11" x14ac:dyDescent="0.2">
      <c r="A28" s="124" t="s">
        <v>346</v>
      </c>
      <c r="B28" s="22" t="s">
        <v>213</v>
      </c>
      <c r="C28" s="57">
        <v>0.50426784889999998</v>
      </c>
      <c r="D28" s="22" t="s">
        <v>213</v>
      </c>
      <c r="E28" s="4">
        <v>0.43714718289999999</v>
      </c>
      <c r="F28" s="22" t="s">
        <v>213</v>
      </c>
      <c r="G28" s="4">
        <v>0.34238727839999999</v>
      </c>
      <c r="H28" s="5" t="str">
        <f>IF($B28="N/A","N/A",IF(G28&gt;15,"No",IF(G28&lt;-15,"No","Yes")))</f>
        <v>N/A</v>
      </c>
      <c r="I28" s="6">
        <v>-13.3</v>
      </c>
      <c r="J28" s="6">
        <v>-21.7</v>
      </c>
      <c r="K28" s="105" t="str">
        <f t="shared" si="0"/>
        <v>Yes</v>
      </c>
    </row>
    <row r="29" spans="1:11" ht="25.5" x14ac:dyDescent="0.2">
      <c r="A29" s="124" t="s">
        <v>836</v>
      </c>
      <c r="B29" s="22" t="s">
        <v>213</v>
      </c>
      <c r="C29" s="24">
        <v>66.804404262999995</v>
      </c>
      <c r="D29" s="22" t="s">
        <v>213</v>
      </c>
      <c r="E29" s="24">
        <v>71.579901926000005</v>
      </c>
      <c r="F29" s="22" t="s">
        <v>213</v>
      </c>
      <c r="G29" s="24">
        <v>65.168195435000001</v>
      </c>
      <c r="H29" s="22" t="s">
        <v>213</v>
      </c>
      <c r="I29" s="6">
        <v>7.1479999999999997</v>
      </c>
      <c r="J29" s="6">
        <v>-8.9600000000000009</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1300</v>
      </c>
      <c r="D31" s="5" t="str">
        <f t="shared" ref="D31:F50" si="4">IF($B31="N/A","N/A",IF(C31&lt;0,"No","Yes"))</f>
        <v>N/A</v>
      </c>
      <c r="E31" s="56">
        <v>1728</v>
      </c>
      <c r="F31" s="5" t="str">
        <f t="shared" si="4"/>
        <v>N/A</v>
      </c>
      <c r="G31" s="56">
        <v>1860</v>
      </c>
      <c r="H31" s="5" t="str">
        <f t="shared" ref="H31:H50" si="5">IF($B31="N/A","N/A",IF(G31&lt;0,"No","Yes"))</f>
        <v>N/A</v>
      </c>
      <c r="I31" s="6">
        <v>32.92</v>
      </c>
      <c r="J31" s="6">
        <v>7.6390000000000002</v>
      </c>
      <c r="K31" s="105" t="str">
        <f t="shared" si="0"/>
        <v>Yes</v>
      </c>
    </row>
    <row r="32" spans="1:11" ht="25.5" x14ac:dyDescent="0.2">
      <c r="A32" s="128" t="s">
        <v>654</v>
      </c>
      <c r="B32" s="72" t="s">
        <v>213</v>
      </c>
      <c r="C32" s="57">
        <v>8.3846153846</v>
      </c>
      <c r="D32" s="5" t="str">
        <f t="shared" si="4"/>
        <v>N/A</v>
      </c>
      <c r="E32" s="57">
        <v>4.3402777777999999</v>
      </c>
      <c r="F32" s="5" t="str">
        <f t="shared" si="4"/>
        <v>N/A</v>
      </c>
      <c r="G32" s="57">
        <v>5.2688172043000003</v>
      </c>
      <c r="H32" s="5" t="str">
        <f t="shared" si="5"/>
        <v>N/A</v>
      </c>
      <c r="I32" s="6">
        <v>-48.2</v>
      </c>
      <c r="J32" s="6">
        <v>21.39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91.615384614999996</v>
      </c>
      <c r="D35" s="5" t="str">
        <f t="shared" si="4"/>
        <v>N/A</v>
      </c>
      <c r="E35" s="57">
        <v>95.659722221999999</v>
      </c>
      <c r="F35" s="5" t="str">
        <f t="shared" si="4"/>
        <v>N/A</v>
      </c>
      <c r="G35" s="57">
        <v>94.731182795999999</v>
      </c>
      <c r="H35" s="5" t="str">
        <f t="shared" si="5"/>
        <v>N/A</v>
      </c>
      <c r="I35" s="6">
        <v>4.4139999999999997</v>
      </c>
      <c r="J35" s="6">
        <v>-0.97099999999999997</v>
      </c>
      <c r="K35" s="105" t="str">
        <f t="shared" si="0"/>
        <v>Yes</v>
      </c>
    </row>
    <row r="36" spans="1:11" x14ac:dyDescent="0.2">
      <c r="A36" s="128" t="s">
        <v>349</v>
      </c>
      <c r="B36" s="72" t="s">
        <v>213</v>
      </c>
      <c r="C36" s="56">
        <v>5775058</v>
      </c>
      <c r="D36" s="5" t="str">
        <f t="shared" si="4"/>
        <v>N/A</v>
      </c>
      <c r="E36" s="56">
        <v>5833028</v>
      </c>
      <c r="F36" s="5" t="str">
        <f t="shared" si="4"/>
        <v>N/A</v>
      </c>
      <c r="G36" s="56">
        <v>8768532</v>
      </c>
      <c r="H36" s="5" t="str">
        <f t="shared" si="5"/>
        <v>N/A</v>
      </c>
      <c r="I36" s="6">
        <v>1.004</v>
      </c>
      <c r="J36" s="6">
        <v>50.33</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98.269368030999999</v>
      </c>
      <c r="D41" s="5" t="str">
        <f t="shared" si="4"/>
        <v>N/A</v>
      </c>
      <c r="E41" s="57">
        <v>98.336507213999994</v>
      </c>
      <c r="F41" s="5" t="str">
        <f t="shared" si="4"/>
        <v>N/A</v>
      </c>
      <c r="G41" s="57">
        <v>96.398792865000004</v>
      </c>
      <c r="H41" s="5" t="str">
        <f t="shared" si="5"/>
        <v>N/A</v>
      </c>
      <c r="I41" s="6">
        <v>6.83E-2</v>
      </c>
      <c r="J41" s="6">
        <v>-1.97</v>
      </c>
      <c r="K41" s="105" t="str">
        <f t="shared" si="0"/>
        <v>Yes</v>
      </c>
    </row>
    <row r="42" spans="1:11" x14ac:dyDescent="0.2">
      <c r="A42" s="128" t="s">
        <v>663</v>
      </c>
      <c r="B42" s="72" t="s">
        <v>213</v>
      </c>
      <c r="C42" s="57">
        <v>98.269368030999999</v>
      </c>
      <c r="D42" s="5" t="str">
        <f t="shared" si="4"/>
        <v>N/A</v>
      </c>
      <c r="E42" s="57">
        <v>98.336507213999994</v>
      </c>
      <c r="F42" s="5" t="str">
        <f t="shared" si="4"/>
        <v>N/A</v>
      </c>
      <c r="G42" s="57">
        <v>96.398792865000004</v>
      </c>
      <c r="H42" s="5" t="str">
        <f t="shared" si="5"/>
        <v>N/A</v>
      </c>
      <c r="I42" s="6">
        <v>6.83E-2</v>
      </c>
      <c r="J42" s="6">
        <v>-1.97</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1.7306319694000001</v>
      </c>
      <c r="D45" s="5" t="str">
        <f t="shared" si="4"/>
        <v>N/A</v>
      </c>
      <c r="E45" s="57">
        <v>1.6634927863</v>
      </c>
      <c r="F45" s="5" t="str">
        <f t="shared" si="4"/>
        <v>N/A</v>
      </c>
      <c r="G45" s="57">
        <v>3.6012071348000001</v>
      </c>
      <c r="H45" s="5" t="str">
        <f t="shared" si="5"/>
        <v>N/A</v>
      </c>
      <c r="I45" s="6">
        <v>-3.88</v>
      </c>
      <c r="J45" s="6">
        <v>116.5</v>
      </c>
      <c r="K45" s="105" t="str">
        <f t="shared" si="0"/>
        <v>No</v>
      </c>
    </row>
    <row r="46" spans="1:11" x14ac:dyDescent="0.2">
      <c r="A46" s="128" t="s">
        <v>350</v>
      </c>
      <c r="B46" s="72" t="s">
        <v>213</v>
      </c>
      <c r="C46" s="56">
        <v>5230091</v>
      </c>
      <c r="D46" s="5" t="str">
        <f t="shared" si="4"/>
        <v>N/A</v>
      </c>
      <c r="E46" s="56">
        <v>5665929</v>
      </c>
      <c r="F46" s="5" t="str">
        <f t="shared" si="4"/>
        <v>N/A</v>
      </c>
      <c r="G46" s="56">
        <v>8896563</v>
      </c>
      <c r="H46" s="5" t="str">
        <f t="shared" si="5"/>
        <v>N/A</v>
      </c>
      <c r="I46" s="6">
        <v>8.3330000000000002</v>
      </c>
      <c r="J46" s="6">
        <v>57.02</v>
      </c>
      <c r="K46" s="105" t="str">
        <f t="shared" si="0"/>
        <v>No</v>
      </c>
    </row>
    <row r="47" spans="1:11" x14ac:dyDescent="0.2">
      <c r="A47" s="128" t="s">
        <v>667</v>
      </c>
      <c r="B47" s="72" t="s">
        <v>213</v>
      </c>
      <c r="C47" s="57">
        <v>0</v>
      </c>
      <c r="D47" s="5" t="str">
        <f t="shared" si="4"/>
        <v>N/A</v>
      </c>
      <c r="E47" s="57">
        <v>0</v>
      </c>
      <c r="F47" s="5" t="str">
        <f t="shared" si="4"/>
        <v>N/A</v>
      </c>
      <c r="G47" s="57">
        <v>0</v>
      </c>
      <c r="H47" s="5" t="str">
        <f t="shared" si="5"/>
        <v>N/A</v>
      </c>
      <c r="I47" s="6" t="s">
        <v>1748</v>
      </c>
      <c r="J47" s="6" t="s">
        <v>1748</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4.8805027289999998</v>
      </c>
      <c r="H49" s="5" t="str">
        <f t="shared" si="5"/>
        <v>N/A</v>
      </c>
      <c r="I49" s="6" t="s">
        <v>1748</v>
      </c>
      <c r="J49" s="6" t="s">
        <v>1748</v>
      </c>
      <c r="K49" s="105" t="str">
        <f t="shared" si="0"/>
        <v>N/A</v>
      </c>
    </row>
    <row r="50" spans="1:11" x14ac:dyDescent="0.2">
      <c r="A50" s="128" t="s">
        <v>670</v>
      </c>
      <c r="B50" s="72" t="s">
        <v>213</v>
      </c>
      <c r="C50" s="57">
        <v>100</v>
      </c>
      <c r="D50" s="5" t="str">
        <f t="shared" si="4"/>
        <v>N/A</v>
      </c>
      <c r="E50" s="57">
        <v>100</v>
      </c>
      <c r="F50" s="5" t="str">
        <f t="shared" si="4"/>
        <v>N/A</v>
      </c>
      <c r="G50" s="57">
        <v>72.865835941</v>
      </c>
      <c r="H50" s="5" t="str">
        <f t="shared" si="5"/>
        <v>N/A</v>
      </c>
      <c r="I50" s="6">
        <v>0</v>
      </c>
      <c r="J50" s="6">
        <v>-27.1</v>
      </c>
      <c r="K50" s="105" t="str">
        <f t="shared" si="0"/>
        <v>Yes</v>
      </c>
    </row>
    <row r="51" spans="1:11" x14ac:dyDescent="0.2">
      <c r="A51" s="128" t="s">
        <v>351</v>
      </c>
      <c r="B51" s="22" t="s">
        <v>213</v>
      </c>
      <c r="C51" s="56">
        <v>702118</v>
      </c>
      <c r="D51" s="22" t="s">
        <v>213</v>
      </c>
      <c r="E51" s="23">
        <v>856269</v>
      </c>
      <c r="F51" s="22" t="s">
        <v>213</v>
      </c>
      <c r="G51" s="23">
        <v>1172838</v>
      </c>
      <c r="H51" s="22" t="s">
        <v>213</v>
      </c>
      <c r="I51" s="6">
        <v>21.96</v>
      </c>
      <c r="J51" s="6">
        <v>36.97</v>
      </c>
      <c r="K51" s="105" t="str">
        <f t="shared" si="0"/>
        <v>No</v>
      </c>
    </row>
    <row r="52" spans="1:11" x14ac:dyDescent="0.2">
      <c r="A52" s="128" t="s">
        <v>352</v>
      </c>
      <c r="B52" s="22" t="s">
        <v>213</v>
      </c>
      <c r="C52" s="57">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1748</v>
      </c>
      <c r="J52" s="6" t="s">
        <v>1748</v>
      </c>
      <c r="K52" s="105" t="str">
        <f t="shared" si="0"/>
        <v>N/A</v>
      </c>
    </row>
    <row r="53" spans="1:11" x14ac:dyDescent="0.2">
      <c r="A53" s="128" t="s">
        <v>353</v>
      </c>
      <c r="B53" s="22" t="s">
        <v>213</v>
      </c>
      <c r="C53" s="57">
        <v>95.621960981000001</v>
      </c>
      <c r="D53" s="5" t="str">
        <f t="shared" si="6"/>
        <v>N/A</v>
      </c>
      <c r="E53" s="4">
        <v>95.793378016000005</v>
      </c>
      <c r="F53" s="5" t="str">
        <f t="shared" si="7"/>
        <v>N/A</v>
      </c>
      <c r="G53" s="4">
        <v>0</v>
      </c>
      <c r="H53" s="5" t="str">
        <f t="shared" si="8"/>
        <v>N/A</v>
      </c>
      <c r="I53" s="6">
        <v>0.17929999999999999</v>
      </c>
      <c r="J53" s="6">
        <v>-100</v>
      </c>
      <c r="K53" s="105" t="str">
        <f t="shared" si="0"/>
        <v>No</v>
      </c>
    </row>
    <row r="54" spans="1:11" x14ac:dyDescent="0.2">
      <c r="A54" s="129" t="s">
        <v>354</v>
      </c>
      <c r="B54" s="113" t="s">
        <v>213</v>
      </c>
      <c r="C54" s="130">
        <v>4.3780390191</v>
      </c>
      <c r="D54" s="114" t="str">
        <f t="shared" si="6"/>
        <v>N/A</v>
      </c>
      <c r="E54" s="118">
        <v>4.2066219843999999</v>
      </c>
      <c r="F54" s="114" t="str">
        <f t="shared" si="7"/>
        <v>N/A</v>
      </c>
      <c r="G54" s="118">
        <v>100</v>
      </c>
      <c r="H54" s="114" t="str">
        <f t="shared" si="8"/>
        <v>N/A</v>
      </c>
      <c r="I54" s="115">
        <v>-3.92</v>
      </c>
      <c r="J54" s="115">
        <v>2277</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27480333</v>
      </c>
      <c r="D6" s="5" t="str">
        <f>IF($B6="N/A","N/A",IF(C6&gt;15,"No",IF(C6&lt;-15,"No","Yes")))</f>
        <v>N/A</v>
      </c>
      <c r="E6" s="23">
        <v>26889789</v>
      </c>
      <c r="F6" s="5" t="str">
        <f>IF($B6="N/A","N/A",IF(E6&gt;15,"No",IF(E6&lt;-15,"No","Yes")))</f>
        <v>N/A</v>
      </c>
      <c r="G6" s="23">
        <v>29383751</v>
      </c>
      <c r="H6" s="5" t="str">
        <f>IF($B6="N/A","N/A",IF(G6&gt;15,"No",IF(G6&lt;-15,"No","Yes")))</f>
        <v>N/A</v>
      </c>
      <c r="I6" s="6">
        <v>-2.15</v>
      </c>
      <c r="J6" s="6">
        <v>9.2750000000000004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4.4120389661999999</v>
      </c>
      <c r="D9" s="5" t="str">
        <f t="shared" ref="D9:D15" si="1">IF($B9="N/A","N/A",IF(C9&gt;15,"No",IF(C9&lt;-15,"No","Yes")))</f>
        <v>N/A</v>
      </c>
      <c r="E9" s="4">
        <v>4.2998106083999996</v>
      </c>
      <c r="F9" s="5" t="str">
        <f t="shared" ref="F9:F15" si="2">IF($B9="N/A","N/A",IF(E9&gt;15,"No",IF(E9&lt;-15,"No","Yes")))</f>
        <v>N/A</v>
      </c>
      <c r="G9" s="4">
        <v>3.9823370406</v>
      </c>
      <c r="H9" s="5" t="str">
        <f t="shared" ref="H9:H15" si="3">IF($B9="N/A","N/A",IF(G9&gt;15,"No",IF(G9&lt;-15,"No","Yes")))</f>
        <v>N/A</v>
      </c>
      <c r="I9" s="6">
        <v>-2.54</v>
      </c>
      <c r="J9" s="6">
        <v>-7.38</v>
      </c>
      <c r="K9" s="105" t="str">
        <f t="shared" si="0"/>
        <v>Yes</v>
      </c>
    </row>
    <row r="10" spans="1:11" x14ac:dyDescent="0.2">
      <c r="A10" s="124" t="s">
        <v>36</v>
      </c>
      <c r="B10" s="22" t="s">
        <v>213</v>
      </c>
      <c r="C10" s="57">
        <v>0</v>
      </c>
      <c r="D10" s="5" t="str">
        <f t="shared" si="1"/>
        <v>N/A</v>
      </c>
      <c r="E10" s="4">
        <v>0</v>
      </c>
      <c r="F10" s="5" t="str">
        <f t="shared" si="2"/>
        <v>N/A</v>
      </c>
      <c r="G10" s="4">
        <v>1.4358035E-3</v>
      </c>
      <c r="H10" s="5" t="str">
        <f t="shared" si="3"/>
        <v>N/A</v>
      </c>
      <c r="I10" s="6" t="s">
        <v>1748</v>
      </c>
      <c r="J10" s="6" t="s">
        <v>1748</v>
      </c>
      <c r="K10" s="105" t="str">
        <f t="shared" si="0"/>
        <v>N/A</v>
      </c>
    </row>
    <row r="11" spans="1:11" x14ac:dyDescent="0.2">
      <c r="A11" s="124" t="s">
        <v>37</v>
      </c>
      <c r="B11" s="22" t="s">
        <v>213</v>
      </c>
      <c r="C11" s="57">
        <v>0</v>
      </c>
      <c r="D11" s="5" t="str">
        <f t="shared" si="1"/>
        <v>N/A</v>
      </c>
      <c r="E11" s="4">
        <v>0</v>
      </c>
      <c r="F11" s="5" t="str">
        <f t="shared" si="2"/>
        <v>N/A</v>
      </c>
      <c r="G11" s="4">
        <v>0</v>
      </c>
      <c r="H11" s="5" t="str">
        <f t="shared" si="3"/>
        <v>N/A</v>
      </c>
      <c r="I11" s="6" t="s">
        <v>1748</v>
      </c>
      <c r="J11" s="6" t="s">
        <v>1748</v>
      </c>
      <c r="K11" s="105" t="str">
        <f t="shared" si="0"/>
        <v>N/A</v>
      </c>
    </row>
    <row r="12" spans="1:11" x14ac:dyDescent="0.2">
      <c r="A12" s="124" t="s">
        <v>38</v>
      </c>
      <c r="B12" s="22" t="s">
        <v>213</v>
      </c>
      <c r="C12" s="57">
        <v>4.6081527280000003</v>
      </c>
      <c r="D12" s="5" t="str">
        <f t="shared" si="1"/>
        <v>N/A</v>
      </c>
      <c r="E12" s="4">
        <v>4.4893764767000004</v>
      </c>
      <c r="F12" s="5" t="str">
        <f t="shared" si="2"/>
        <v>N/A</v>
      </c>
      <c r="G12" s="4">
        <v>4.1670014105000002</v>
      </c>
      <c r="H12" s="5" t="str">
        <f t="shared" si="3"/>
        <v>N/A</v>
      </c>
      <c r="I12" s="6">
        <v>-2.58</v>
      </c>
      <c r="J12" s="6">
        <v>-7.18</v>
      </c>
      <c r="K12" s="105" t="str">
        <f t="shared" si="0"/>
        <v>Yes</v>
      </c>
    </row>
    <row r="13" spans="1:11" x14ac:dyDescent="0.2">
      <c r="A13" s="124" t="s">
        <v>861</v>
      </c>
      <c r="B13" s="22" t="s">
        <v>213</v>
      </c>
      <c r="C13" s="57">
        <v>14.019629071000001</v>
      </c>
      <c r="D13" s="5" t="str">
        <f t="shared" si="1"/>
        <v>N/A</v>
      </c>
      <c r="E13" s="4">
        <v>14.389152463</v>
      </c>
      <c r="F13" s="5" t="str">
        <f t="shared" si="2"/>
        <v>N/A</v>
      </c>
      <c r="G13" s="4">
        <v>13.378841389</v>
      </c>
      <c r="H13" s="5" t="str">
        <f t="shared" si="3"/>
        <v>N/A</v>
      </c>
      <c r="I13" s="6">
        <v>2.6360000000000001</v>
      </c>
      <c r="J13" s="6">
        <v>-7.02</v>
      </c>
      <c r="K13" s="105" t="str">
        <f t="shared" si="0"/>
        <v>Yes</v>
      </c>
    </row>
    <row r="14" spans="1:11" x14ac:dyDescent="0.2">
      <c r="A14" s="124" t="s">
        <v>862</v>
      </c>
      <c r="B14" s="22" t="s">
        <v>213</v>
      </c>
      <c r="C14" s="57">
        <v>11.5830406</v>
      </c>
      <c r="D14" s="5" t="str">
        <f t="shared" si="1"/>
        <v>N/A</v>
      </c>
      <c r="E14" s="4">
        <v>11.360643133</v>
      </c>
      <c r="F14" s="5" t="str">
        <f t="shared" si="2"/>
        <v>N/A</v>
      </c>
      <c r="G14" s="4">
        <v>10.560739773</v>
      </c>
      <c r="H14" s="5" t="str">
        <f t="shared" si="3"/>
        <v>N/A</v>
      </c>
      <c r="I14" s="6">
        <v>-1.92</v>
      </c>
      <c r="J14" s="6">
        <v>-7.04</v>
      </c>
      <c r="K14" s="105" t="str">
        <f t="shared" si="0"/>
        <v>Yes</v>
      </c>
    </row>
    <row r="15" spans="1:11" x14ac:dyDescent="0.2">
      <c r="A15" s="124" t="s">
        <v>161</v>
      </c>
      <c r="B15" s="22" t="s">
        <v>213</v>
      </c>
      <c r="C15" s="57">
        <v>32.561908911000003</v>
      </c>
      <c r="D15" s="5" t="str">
        <f t="shared" si="1"/>
        <v>N/A</v>
      </c>
      <c r="E15" s="4">
        <v>31.861867714999999</v>
      </c>
      <c r="F15" s="5" t="str">
        <f t="shared" si="2"/>
        <v>N/A</v>
      </c>
      <c r="G15" s="4">
        <v>33.115394287000001</v>
      </c>
      <c r="H15" s="5" t="str">
        <f t="shared" si="3"/>
        <v>N/A</v>
      </c>
      <c r="I15" s="6">
        <v>-2.15</v>
      </c>
      <c r="J15" s="6">
        <v>3.9340000000000002</v>
      </c>
      <c r="K15" s="105" t="str">
        <f t="shared" si="0"/>
        <v>Yes</v>
      </c>
    </row>
    <row r="16" spans="1:11" x14ac:dyDescent="0.2">
      <c r="A16" s="124" t="s">
        <v>162</v>
      </c>
      <c r="B16" s="22" t="s">
        <v>246</v>
      </c>
      <c r="C16" s="57">
        <v>98.087712401000005</v>
      </c>
      <c r="D16" s="5" t="str">
        <f>IF($B16="N/A","N/A",IF(C16&gt;95,"Yes","No"))</f>
        <v>Yes</v>
      </c>
      <c r="E16" s="4">
        <v>98.034774463999995</v>
      </c>
      <c r="F16" s="5" t="str">
        <f>IF($B16="N/A","N/A",IF(E16&gt;95,"Yes","No"))</f>
        <v>Yes</v>
      </c>
      <c r="G16" s="4">
        <v>97.007237094999994</v>
      </c>
      <c r="H16" s="5" t="str">
        <f>IF($B16="N/A","N/A",IF(G16&gt;95,"Yes","No"))</f>
        <v>Yes</v>
      </c>
      <c r="I16" s="6">
        <v>-5.3999999999999999E-2</v>
      </c>
      <c r="J16" s="6">
        <v>-1.05</v>
      </c>
      <c r="K16" s="105" t="str">
        <f t="shared" ref="K16:K26" si="4">IF(J16="Div by 0", "N/A", IF(J16="N/A","N/A", IF(J16&gt;30, "No", IF(J16&lt;-30, "No", "Yes"))))</f>
        <v>Yes</v>
      </c>
    </row>
    <row r="17" spans="1:11" x14ac:dyDescent="0.2">
      <c r="A17" s="124" t="s">
        <v>863</v>
      </c>
      <c r="B17" s="38" t="s">
        <v>247</v>
      </c>
      <c r="C17" s="57">
        <v>46.314304124000003</v>
      </c>
      <c r="D17" s="5" t="str">
        <f>IF($B17="N/A","N/A",IF(C17&gt;90,"No",IF(C17&lt;50,"No","Yes")))</f>
        <v>No</v>
      </c>
      <c r="E17" s="4">
        <v>46.355715175</v>
      </c>
      <c r="F17" s="5" t="str">
        <f>IF($B17="N/A","N/A",IF(E17&gt;90,"No",IF(E17&lt;50,"No","Yes")))</f>
        <v>No</v>
      </c>
      <c r="G17" s="4">
        <v>44.743487651000002</v>
      </c>
      <c r="H17" s="5" t="str">
        <f>IF($B17="N/A","N/A",IF(G17&gt;90,"No",IF(G17&lt;50,"No","Yes")))</f>
        <v>No</v>
      </c>
      <c r="I17" s="6">
        <v>8.9399999999999993E-2</v>
      </c>
      <c r="J17" s="6">
        <v>-3.48</v>
      </c>
      <c r="K17" s="105" t="str">
        <f t="shared" si="4"/>
        <v>Yes</v>
      </c>
    </row>
    <row r="18" spans="1:11" x14ac:dyDescent="0.2">
      <c r="A18" s="124" t="s">
        <v>864</v>
      </c>
      <c r="B18" s="38" t="s">
        <v>224</v>
      </c>
      <c r="C18" s="57">
        <v>21.511260435000001</v>
      </c>
      <c r="D18" s="5" t="str">
        <f t="shared" ref="D18:D23" si="5">IF($B18="N/A","N/A",IF(C18&gt;5,"No",IF(C18&lt;=0,"No","Yes")))</f>
        <v>No</v>
      </c>
      <c r="E18" s="4">
        <v>21.294588812000001</v>
      </c>
      <c r="F18" s="5" t="str">
        <f t="shared" ref="F18:F23" si="6">IF($B18="N/A","N/A",IF(E18&gt;5,"No",IF(E18&lt;=0,"No","Yes")))</f>
        <v>No</v>
      </c>
      <c r="G18" s="4">
        <v>20.10123214</v>
      </c>
      <c r="H18" s="5" t="str">
        <f t="shared" ref="H18:H23" si="7">IF($B18="N/A","N/A",IF(G18&gt;5,"No",IF(G18&lt;=0,"No","Yes")))</f>
        <v>No</v>
      </c>
      <c r="I18" s="6">
        <v>-1.01</v>
      </c>
      <c r="J18" s="6">
        <v>-5.6</v>
      </c>
      <c r="K18" s="105" t="str">
        <f t="shared" si="4"/>
        <v>Yes</v>
      </c>
    </row>
    <row r="19" spans="1:11" x14ac:dyDescent="0.2">
      <c r="A19" s="124" t="s">
        <v>865</v>
      </c>
      <c r="B19" s="38" t="s">
        <v>224</v>
      </c>
      <c r="C19" s="57">
        <v>5.8744011581000004</v>
      </c>
      <c r="D19" s="5" t="str">
        <f t="shared" si="5"/>
        <v>No</v>
      </c>
      <c r="E19" s="4">
        <v>5.9384214579999997</v>
      </c>
      <c r="F19" s="5" t="str">
        <f t="shared" si="6"/>
        <v>No</v>
      </c>
      <c r="G19" s="4">
        <v>6.0784240922999997</v>
      </c>
      <c r="H19" s="5" t="str">
        <f t="shared" si="7"/>
        <v>No</v>
      </c>
      <c r="I19" s="6">
        <v>1.0900000000000001</v>
      </c>
      <c r="J19" s="6">
        <v>2.3580000000000001</v>
      </c>
      <c r="K19" s="105" t="str">
        <f t="shared" si="4"/>
        <v>Yes</v>
      </c>
    </row>
    <row r="20" spans="1:11" x14ac:dyDescent="0.2">
      <c r="A20" s="124" t="s">
        <v>866</v>
      </c>
      <c r="B20" s="38" t="s">
        <v>224</v>
      </c>
      <c r="C20" s="57">
        <v>2.3216603700000001E-2</v>
      </c>
      <c r="D20" s="5" t="str">
        <f t="shared" si="5"/>
        <v>Yes</v>
      </c>
      <c r="E20" s="4">
        <v>2.0699307100000001E-2</v>
      </c>
      <c r="F20" s="5" t="str">
        <f t="shared" si="6"/>
        <v>Yes</v>
      </c>
      <c r="G20" s="4">
        <v>1.7315692600000002E-2</v>
      </c>
      <c r="H20" s="5" t="str">
        <f t="shared" si="7"/>
        <v>Yes</v>
      </c>
      <c r="I20" s="6">
        <v>-10.8</v>
      </c>
      <c r="J20" s="6">
        <v>-16.3</v>
      </c>
      <c r="K20" s="105" t="str">
        <f t="shared" si="4"/>
        <v>Yes</v>
      </c>
    </row>
    <row r="21" spans="1:11" x14ac:dyDescent="0.2">
      <c r="A21" s="124" t="s">
        <v>867</v>
      </c>
      <c r="B21" s="22" t="s">
        <v>213</v>
      </c>
      <c r="C21" s="57">
        <v>3.5334361000000001E-3</v>
      </c>
      <c r="D21" s="5" t="str">
        <f t="shared" si="5"/>
        <v>N/A</v>
      </c>
      <c r="E21" s="4">
        <v>3.9903622999999996E-3</v>
      </c>
      <c r="F21" s="5" t="str">
        <f t="shared" si="6"/>
        <v>N/A</v>
      </c>
      <c r="G21" s="4">
        <v>4.0906961999999996E-3</v>
      </c>
      <c r="H21" s="5" t="str">
        <f t="shared" si="7"/>
        <v>N/A</v>
      </c>
      <c r="I21" s="6">
        <v>12.93</v>
      </c>
      <c r="J21" s="6">
        <v>2.5139999999999998</v>
      </c>
      <c r="K21" s="105" t="str">
        <f t="shared" si="4"/>
        <v>Yes</v>
      </c>
    </row>
    <row r="22" spans="1:11" x14ac:dyDescent="0.2">
      <c r="A22" s="124" t="s">
        <v>1703</v>
      </c>
      <c r="B22" s="22" t="s">
        <v>213</v>
      </c>
      <c r="C22" s="57">
        <v>0</v>
      </c>
      <c r="D22" s="5" t="str">
        <f t="shared" si="5"/>
        <v>N/A</v>
      </c>
      <c r="E22" s="4">
        <v>0</v>
      </c>
      <c r="F22" s="5" t="str">
        <f t="shared" si="6"/>
        <v>N/A</v>
      </c>
      <c r="G22" s="4">
        <v>0</v>
      </c>
      <c r="H22" s="5" t="str">
        <f t="shared" si="7"/>
        <v>N/A</v>
      </c>
      <c r="I22" s="6" t="s">
        <v>1748</v>
      </c>
      <c r="J22" s="6" t="s">
        <v>1748</v>
      </c>
      <c r="K22" s="105" t="str">
        <f t="shared" si="4"/>
        <v>N/A</v>
      </c>
    </row>
    <row r="23" spans="1:11" x14ac:dyDescent="0.2">
      <c r="A23" s="124" t="s">
        <v>868</v>
      </c>
      <c r="B23" s="22" t="s">
        <v>213</v>
      </c>
      <c r="C23" s="57">
        <v>2.8551328000000001E-2</v>
      </c>
      <c r="D23" s="5" t="str">
        <f t="shared" si="5"/>
        <v>N/A</v>
      </c>
      <c r="E23" s="4">
        <v>2.5805334499999999E-2</v>
      </c>
      <c r="F23" s="5" t="str">
        <f t="shared" si="6"/>
        <v>N/A</v>
      </c>
      <c r="G23" s="4">
        <v>1.9670735700000001E-2</v>
      </c>
      <c r="H23" s="5" t="str">
        <f t="shared" si="7"/>
        <v>N/A</v>
      </c>
      <c r="I23" s="6">
        <v>-9.6199999999999992</v>
      </c>
      <c r="J23" s="6">
        <v>-23.8</v>
      </c>
      <c r="K23" s="105" t="str">
        <f t="shared" si="4"/>
        <v>Yes</v>
      </c>
    </row>
    <row r="24" spans="1:11" x14ac:dyDescent="0.2">
      <c r="A24" s="124" t="s">
        <v>869</v>
      </c>
      <c r="B24" s="22" t="s">
        <v>232</v>
      </c>
      <c r="C24" s="57">
        <v>3.8232142238</v>
      </c>
      <c r="D24" s="5" t="str">
        <f>IF($B24="N/A","N/A",IF(C24&gt;10,"No",IF(C24&lt;1,"No","Yes")))</f>
        <v>Yes</v>
      </c>
      <c r="E24" s="4">
        <v>3.9319051555</v>
      </c>
      <c r="F24" s="5" t="str">
        <f>IF($B24="N/A","N/A",IF(E24&gt;10,"No",IF(E24&lt;1,"No","Yes")))</f>
        <v>Yes</v>
      </c>
      <c r="G24" s="4">
        <v>3.9742066968</v>
      </c>
      <c r="H24" s="5" t="str">
        <f>IF($B24="N/A","N/A",IF(G24&gt;10,"No",IF(G24&lt;1,"No","Yes")))</f>
        <v>Yes</v>
      </c>
      <c r="I24" s="6">
        <v>2.843</v>
      </c>
      <c r="J24" s="6">
        <v>1.0760000000000001</v>
      </c>
      <c r="K24" s="105" t="str">
        <f t="shared" si="4"/>
        <v>Yes</v>
      </c>
    </row>
    <row r="25" spans="1:11" x14ac:dyDescent="0.2">
      <c r="A25" s="124" t="s">
        <v>870</v>
      </c>
      <c r="B25" s="60" t="s">
        <v>239</v>
      </c>
      <c r="C25" s="57">
        <v>17.39954534</v>
      </c>
      <c r="D25" s="5" t="str">
        <f>IF($B25="N/A","N/A",IF(C25&gt;10,"No",IF(C25&lt;=0,"No","Yes")))</f>
        <v>No</v>
      </c>
      <c r="E25" s="4">
        <v>17.364695572999999</v>
      </c>
      <c r="F25" s="5" t="str">
        <f>IF($B25="N/A","N/A",IF(E25&gt;10,"No",IF(E25&lt;=0,"No","Yes")))</f>
        <v>No</v>
      </c>
      <c r="G25" s="4">
        <v>18.909825366</v>
      </c>
      <c r="H25" s="5" t="str">
        <f>IF($B25="N/A","N/A",IF(G25&gt;10,"No",IF(G25&lt;=0,"No","Yes")))</f>
        <v>No</v>
      </c>
      <c r="I25" s="6">
        <v>-0.2</v>
      </c>
      <c r="J25" s="6">
        <v>8.8979999999999997</v>
      </c>
      <c r="K25" s="105" t="str">
        <f t="shared" si="4"/>
        <v>Yes</v>
      </c>
    </row>
    <row r="26" spans="1:11" x14ac:dyDescent="0.2">
      <c r="A26" s="124" t="s">
        <v>871</v>
      </c>
      <c r="B26" s="38" t="s">
        <v>248</v>
      </c>
      <c r="C26" s="57">
        <v>1.9122875986000001</v>
      </c>
      <c r="D26" s="5" t="str">
        <f>IF($B26="N/A","N/A",IF(C26&gt;=5,"No",IF(C26&lt;0,"No","Yes")))</f>
        <v>Yes</v>
      </c>
      <c r="E26" s="4">
        <v>1.9652255359999999</v>
      </c>
      <c r="F26" s="5" t="str">
        <f>IF($B26="N/A","N/A",IF(E26&gt;=5,"No",IF(E26&lt;0,"No","Yes")))</f>
        <v>Yes</v>
      </c>
      <c r="G26" s="4">
        <v>2.9927629049000002</v>
      </c>
      <c r="H26" s="5" t="str">
        <f>IF($B26="N/A","N/A",IF(G26&gt;=5,"No",IF(G26&lt;0,"No","Yes")))</f>
        <v>Yes</v>
      </c>
      <c r="I26" s="6">
        <v>2.7679999999999998</v>
      </c>
      <c r="J26" s="6">
        <v>52.29</v>
      </c>
      <c r="K26" s="105" t="str">
        <f t="shared" si="4"/>
        <v>No</v>
      </c>
    </row>
    <row r="27" spans="1:11" x14ac:dyDescent="0.2">
      <c r="A27" s="124" t="s">
        <v>14</v>
      </c>
      <c r="B27" s="38" t="s">
        <v>249</v>
      </c>
      <c r="C27" s="57">
        <v>0.31858784239999999</v>
      </c>
      <c r="D27" s="5" t="str">
        <f>IF($B27="N/A","N/A",IF(C27&gt;15,"No",IF(C27&lt;=0,"No","Yes")))</f>
        <v>Yes</v>
      </c>
      <c r="E27" s="4">
        <v>0.32566265210000001</v>
      </c>
      <c r="F27" s="5" t="str">
        <f>IF($B27="N/A","N/A",IF(E27&gt;15,"No",IF(E27&lt;=0,"No","Yes")))</f>
        <v>Yes</v>
      </c>
      <c r="G27" s="4">
        <v>0.3126626005</v>
      </c>
      <c r="H27" s="5" t="str">
        <f>IF($B27="N/A","N/A",IF(G27&gt;15,"No",IF(G27&lt;=0,"No","Yes")))</f>
        <v>Yes</v>
      </c>
      <c r="I27" s="6">
        <v>2.2210000000000001</v>
      </c>
      <c r="J27" s="6">
        <v>-3.99</v>
      </c>
      <c r="K27" s="105" t="str">
        <f>IF(J27="Div by 0", "N/A", IF(J27="N/A","N/A", IF(J27&gt;30, "No", IF(J27&lt;-30, "No", "Yes"))))</f>
        <v>Yes</v>
      </c>
    </row>
    <row r="28" spans="1:11" x14ac:dyDescent="0.2">
      <c r="A28" s="124" t="s">
        <v>872</v>
      </c>
      <c r="B28" s="22" t="s">
        <v>213</v>
      </c>
      <c r="C28" s="59">
        <v>61.330603433999997</v>
      </c>
      <c r="D28" s="5" t="str">
        <f>IF($B28="N/A","N/A",IF(C28&gt;15,"No",IF(C28&lt;-15,"No","Yes")))</f>
        <v>N/A</v>
      </c>
      <c r="E28" s="24">
        <v>61.712675574000002</v>
      </c>
      <c r="F28" s="5" t="str">
        <f>IF($B28="N/A","N/A",IF(E28&gt;15,"No",IF(E28&lt;-15,"No","Yes")))</f>
        <v>N/A</v>
      </c>
      <c r="G28" s="24">
        <v>63.000663967000001</v>
      </c>
      <c r="H28" s="5" t="str">
        <f>IF($B28="N/A","N/A",IF(G28&gt;15,"No",IF(G28&lt;-15,"No","Yes")))</f>
        <v>N/A</v>
      </c>
      <c r="I28" s="6">
        <v>0.623</v>
      </c>
      <c r="J28" s="6">
        <v>2.0870000000000002</v>
      </c>
      <c r="K28" s="105" t="str">
        <f>IF(J28="Div by 0", "N/A", IF(J28="N/A","N/A", IF(J28&gt;30, "No", IF(J28&lt;-30, "No", "Yes"))))</f>
        <v>Yes</v>
      </c>
    </row>
    <row r="29" spans="1:11" x14ac:dyDescent="0.2">
      <c r="A29" s="124" t="s">
        <v>376</v>
      </c>
      <c r="B29" s="22" t="s">
        <v>250</v>
      </c>
      <c r="C29" s="57">
        <v>10.915064238999999</v>
      </c>
      <c r="D29" s="5" t="str">
        <f>IF($B29="N/A","N/A",IF(C29&gt;35,"No",IF(C29&lt;10,"No","Yes")))</f>
        <v>Yes</v>
      </c>
      <c r="E29" s="4">
        <v>10.814852433</v>
      </c>
      <c r="F29" s="5" t="str">
        <f>IF($B29="N/A","N/A",IF(E29&gt;35,"No",IF(E29&lt;10,"No","Yes")))</f>
        <v>Yes</v>
      </c>
      <c r="G29" s="4">
        <v>10.906086588999999</v>
      </c>
      <c r="H29" s="5" t="str">
        <f>IF($B29="N/A","N/A",IF(G29&gt;35,"No",IF(G29&lt;10,"No","Yes")))</f>
        <v>Yes</v>
      </c>
      <c r="I29" s="6">
        <v>-0.91800000000000004</v>
      </c>
      <c r="J29" s="6">
        <v>0.84360000000000002</v>
      </c>
      <c r="K29" s="105" t="str">
        <f t="shared" ref="K29:K54" si="8">IF(J29="Div by 0", "N/A", IF(J29="N/A","N/A", IF(J29&gt;30, "No", IF(J29&lt;-30, "No", "Yes"))))</f>
        <v>Yes</v>
      </c>
    </row>
    <row r="30" spans="1:11" x14ac:dyDescent="0.2">
      <c r="A30" s="124" t="s">
        <v>377</v>
      </c>
      <c r="B30" s="22" t="s">
        <v>251</v>
      </c>
      <c r="C30" s="57">
        <v>8.7235624109999996</v>
      </c>
      <c r="D30" s="5" t="str">
        <f>IF($B30="N/A","N/A",IF(C30&gt;20,"No",IF(C30&lt;2,"No","Yes")))</f>
        <v>Yes</v>
      </c>
      <c r="E30" s="4">
        <v>8.9121822414</v>
      </c>
      <c r="F30" s="5" t="str">
        <f>IF($B30="N/A","N/A",IF(E30&gt;20,"No",IF(E30&lt;2,"No","Yes")))</f>
        <v>Yes</v>
      </c>
      <c r="G30" s="4">
        <v>8.9842282884000007</v>
      </c>
      <c r="H30" s="5" t="str">
        <f>IF($B30="N/A","N/A",IF(G30&gt;20,"No",IF(G30&lt;2,"No","Yes")))</f>
        <v>Yes</v>
      </c>
      <c r="I30" s="6">
        <v>2.1619999999999999</v>
      </c>
      <c r="J30" s="6">
        <v>0.80840000000000001</v>
      </c>
      <c r="K30" s="105" t="str">
        <f t="shared" si="8"/>
        <v>Yes</v>
      </c>
    </row>
    <row r="31" spans="1:11" x14ac:dyDescent="0.2">
      <c r="A31" s="124" t="s">
        <v>378</v>
      </c>
      <c r="B31" s="22" t="s">
        <v>252</v>
      </c>
      <c r="C31" s="57">
        <v>1.2204837547</v>
      </c>
      <c r="D31" s="5" t="str">
        <f>IF($B31="N/A","N/A",IF(C31&gt;8,"No",IF(C31&lt;0.5,"No","Yes")))</f>
        <v>Yes</v>
      </c>
      <c r="E31" s="4">
        <v>1.2400952644000001</v>
      </c>
      <c r="F31" s="5" t="str">
        <f>IF($B31="N/A","N/A",IF(E31&gt;8,"No",IF(E31&lt;0.5,"No","Yes")))</f>
        <v>Yes</v>
      </c>
      <c r="G31" s="4">
        <v>1.3771218022</v>
      </c>
      <c r="H31" s="5" t="str">
        <f>IF($B31="N/A","N/A",IF(G31&gt;8,"No",IF(G31&lt;0.5,"No","Yes")))</f>
        <v>Yes</v>
      </c>
      <c r="I31" s="6">
        <v>1.607</v>
      </c>
      <c r="J31" s="6">
        <v>11.05</v>
      </c>
      <c r="K31" s="105" t="str">
        <f t="shared" si="8"/>
        <v>Yes</v>
      </c>
    </row>
    <row r="32" spans="1:11" x14ac:dyDescent="0.2">
      <c r="A32" s="124" t="s">
        <v>379</v>
      </c>
      <c r="B32" s="22" t="s">
        <v>253</v>
      </c>
      <c r="C32" s="57">
        <v>3.7901869674999999</v>
      </c>
      <c r="D32" s="5" t="str">
        <f>IF($B32="N/A","N/A",IF(C32&gt;25,"No",IF(C32&lt;3,"No","Yes")))</f>
        <v>Yes</v>
      </c>
      <c r="E32" s="4">
        <v>3.7853848537000001</v>
      </c>
      <c r="F32" s="5" t="str">
        <f>IF($B32="N/A","N/A",IF(E32&gt;25,"No",IF(E32&lt;3,"No","Yes")))</f>
        <v>Yes</v>
      </c>
      <c r="G32" s="4">
        <v>4.0294587334000003</v>
      </c>
      <c r="H32" s="5" t="str">
        <f>IF($B32="N/A","N/A",IF(G32&gt;25,"No",IF(G32&lt;3,"No","Yes")))</f>
        <v>Yes</v>
      </c>
      <c r="I32" s="6">
        <v>-0.127</v>
      </c>
      <c r="J32" s="6">
        <v>6.4480000000000004</v>
      </c>
      <c r="K32" s="105" t="str">
        <f t="shared" si="8"/>
        <v>Yes</v>
      </c>
    </row>
    <row r="33" spans="1:11" x14ac:dyDescent="0.2">
      <c r="A33" s="124" t="s">
        <v>380</v>
      </c>
      <c r="B33" s="22" t="s">
        <v>254</v>
      </c>
      <c r="C33" s="57">
        <v>14.973428452</v>
      </c>
      <c r="D33" s="5" t="str">
        <f>IF($B33="N/A","N/A",IF(C33&gt;25,"No",IF(C33&lt;2,"No","Yes")))</f>
        <v>Yes</v>
      </c>
      <c r="E33" s="4">
        <v>15.617437534</v>
      </c>
      <c r="F33" s="5" t="str">
        <f>IF($B33="N/A","N/A",IF(E33&gt;25,"No",IF(E33&lt;2,"No","Yes")))</f>
        <v>Yes</v>
      </c>
      <c r="G33" s="4">
        <v>14.643237479</v>
      </c>
      <c r="H33" s="5" t="str">
        <f>IF($B33="N/A","N/A",IF(G33&gt;25,"No",IF(G33&lt;2,"No","Yes")))</f>
        <v>Yes</v>
      </c>
      <c r="I33" s="6">
        <v>4.3010000000000002</v>
      </c>
      <c r="J33" s="6">
        <v>-6.24</v>
      </c>
      <c r="K33" s="105" t="str">
        <f t="shared" si="8"/>
        <v>Yes</v>
      </c>
    </row>
    <row r="34" spans="1:11" x14ac:dyDescent="0.2">
      <c r="A34" s="124" t="s">
        <v>381</v>
      </c>
      <c r="B34" s="22" t="s">
        <v>255</v>
      </c>
      <c r="C34" s="57">
        <v>0.46561298950000002</v>
      </c>
      <c r="D34" s="5" t="str">
        <f>IF($B34="N/A","N/A",IF(C34&gt;25,"No",IF(C34&lt;=0,"No","Yes")))</f>
        <v>Yes</v>
      </c>
      <c r="E34" s="4">
        <v>0.43715850649999999</v>
      </c>
      <c r="F34" s="5" t="str">
        <f>IF($B34="N/A","N/A",IF(E34&gt;25,"No",IF(E34&lt;=0,"No","Yes")))</f>
        <v>Yes</v>
      </c>
      <c r="G34" s="4">
        <v>0.40351897930000002</v>
      </c>
      <c r="H34" s="5" t="str">
        <f>IF($B34="N/A","N/A",IF(G34&gt;25,"No",IF(G34&lt;=0,"No","Yes")))</f>
        <v>Yes</v>
      </c>
      <c r="I34" s="6">
        <v>-6.11</v>
      </c>
      <c r="J34" s="6">
        <v>-7.7</v>
      </c>
      <c r="K34" s="105" t="str">
        <f t="shared" si="8"/>
        <v>Yes</v>
      </c>
    </row>
    <row r="35" spans="1:11" x14ac:dyDescent="0.2">
      <c r="A35" s="124" t="s">
        <v>382</v>
      </c>
      <c r="B35" s="22" t="s">
        <v>256</v>
      </c>
      <c r="C35" s="57">
        <v>12.155354886</v>
      </c>
      <c r="D35" s="5" t="str">
        <f>IF($B35="N/A","N/A",IF(C35&gt;20,"No",IF(C35&lt;4,"No","Yes")))</f>
        <v>Yes</v>
      </c>
      <c r="E35" s="4">
        <v>11.825868176</v>
      </c>
      <c r="F35" s="5" t="str">
        <f>IF($B35="N/A","N/A",IF(E35&gt;20,"No",IF(E35&lt;4,"No","Yes")))</f>
        <v>Yes</v>
      </c>
      <c r="G35" s="4">
        <v>12.433257322999999</v>
      </c>
      <c r="H35" s="5" t="str">
        <f>IF($B35="N/A","N/A",IF(G35&gt;20,"No",IF(G35&lt;4,"No","Yes")))</f>
        <v>Yes</v>
      </c>
      <c r="I35" s="6">
        <v>-2.71</v>
      </c>
      <c r="J35" s="6">
        <v>5.1360000000000001</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9.4348310845000007</v>
      </c>
      <c r="D37" s="5" t="str">
        <f>IF($B37="N/A","N/A",IF(C37&gt;=25,"No",IF(C37&lt;0,"No","Yes")))</f>
        <v>Yes</v>
      </c>
      <c r="E37" s="4">
        <v>8.9388652323999995</v>
      </c>
      <c r="F37" s="5" t="str">
        <f>IF($B37="N/A","N/A",IF(E37&gt;=25,"No",IF(E37&lt;0,"No","Yes")))</f>
        <v>Yes</v>
      </c>
      <c r="G37" s="4">
        <v>8.3204702137000002</v>
      </c>
      <c r="H37" s="5" t="str">
        <f>IF($B37="N/A","N/A",IF(G37&gt;=25,"No",IF(G37&lt;0,"No","Yes")))</f>
        <v>Yes</v>
      </c>
      <c r="I37" s="6">
        <v>-5.26</v>
      </c>
      <c r="J37" s="6">
        <v>-6.92</v>
      </c>
      <c r="K37" s="105" t="str">
        <f t="shared" si="8"/>
        <v>Yes</v>
      </c>
    </row>
    <row r="38" spans="1:11" x14ac:dyDescent="0.2">
      <c r="A38" s="124" t="s">
        <v>385</v>
      </c>
      <c r="B38" s="22" t="s">
        <v>221</v>
      </c>
      <c r="C38" s="57">
        <v>5.4071651896999997</v>
      </c>
      <c r="D38" s="5" t="str">
        <f>IF($B38="N/A","N/A",IF(C38&gt;3,"Yes","No"))</f>
        <v>Yes</v>
      </c>
      <c r="E38" s="4">
        <v>4.8627938285000001</v>
      </c>
      <c r="F38" s="5" t="str">
        <f>IF($B38="N/A","N/A",IF(E38&gt;3,"Yes","No"))</f>
        <v>Yes</v>
      </c>
      <c r="G38" s="4">
        <v>5.6400565373999996</v>
      </c>
      <c r="H38" s="5" t="str">
        <f>IF($B38="N/A","N/A",IF(G38&gt;3,"Yes","No"))</f>
        <v>Yes</v>
      </c>
      <c r="I38" s="6">
        <v>-10.1</v>
      </c>
      <c r="J38" s="6">
        <v>15.98</v>
      </c>
      <c r="K38" s="105" t="str">
        <f t="shared" si="8"/>
        <v>Yes</v>
      </c>
    </row>
    <row r="39" spans="1:11" x14ac:dyDescent="0.2">
      <c r="A39" s="124" t="s">
        <v>386</v>
      </c>
      <c r="B39" s="22" t="s">
        <v>220</v>
      </c>
      <c r="C39" s="57">
        <v>1.1846217438</v>
      </c>
      <c r="D39" s="5" t="str">
        <f>IF($B39="N/A","N/A",IF(C39&gt;1,"Yes","No"))</f>
        <v>Yes</v>
      </c>
      <c r="E39" s="4">
        <v>1.1925679298</v>
      </c>
      <c r="F39" s="5" t="str">
        <f>IF($B39="N/A","N/A",IF(E39&gt;1,"Yes","No"))</f>
        <v>Yes</v>
      </c>
      <c r="G39" s="4">
        <v>1.2123436398</v>
      </c>
      <c r="H39" s="5" t="str">
        <f>IF($B39="N/A","N/A",IF(G39&gt;1,"Yes","No"))</f>
        <v>Yes</v>
      </c>
      <c r="I39" s="6">
        <v>0.67079999999999995</v>
      </c>
      <c r="J39" s="6">
        <v>1.6579999999999999</v>
      </c>
      <c r="K39" s="105" t="str">
        <f t="shared" si="8"/>
        <v>Yes</v>
      </c>
    </row>
    <row r="40" spans="1:11" x14ac:dyDescent="0.2">
      <c r="A40" s="124" t="s">
        <v>387</v>
      </c>
      <c r="B40" s="22" t="s">
        <v>213</v>
      </c>
      <c r="C40" s="57">
        <v>5.62038313E-2</v>
      </c>
      <c r="D40" s="5" t="str">
        <f>IF($B40="N/A","N/A",IF(C40&gt;15,"No",IF(C40&lt;-15,"No","Yes")))</f>
        <v>N/A</v>
      </c>
      <c r="E40" s="4">
        <v>4.3239461600000001E-2</v>
      </c>
      <c r="F40" s="5" t="str">
        <f>IF($B40="N/A","N/A",IF(E40&gt;15,"No",IF(E40&lt;-15,"No","Yes")))</f>
        <v>N/A</v>
      </c>
      <c r="G40" s="4">
        <v>1.51784585E-2</v>
      </c>
      <c r="H40" s="5" t="str">
        <f>IF($B40="N/A","N/A",IF(G40&gt;15,"No",IF(G40&lt;-15,"No","Yes")))</f>
        <v>N/A</v>
      </c>
      <c r="I40" s="6">
        <v>-23.1</v>
      </c>
      <c r="J40" s="6">
        <v>-64.900000000000006</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4.4854726999999997E-3</v>
      </c>
      <c r="H41" s="5" t="str">
        <f>IF($B41="N/A","N/A",IF(G41&gt;15,"No",IF(G41&lt;-15,"No","Yes")))</f>
        <v>N/A</v>
      </c>
      <c r="I41" s="6" t="s">
        <v>1748</v>
      </c>
      <c r="J41" s="6" t="s">
        <v>1748</v>
      </c>
      <c r="K41" s="105" t="str">
        <f t="shared" si="8"/>
        <v>N/A</v>
      </c>
    </row>
    <row r="42" spans="1:11" x14ac:dyDescent="0.2">
      <c r="A42" s="124" t="s">
        <v>389</v>
      </c>
      <c r="B42" s="22" t="s">
        <v>259</v>
      </c>
      <c r="C42" s="57">
        <v>6.8135200544999996</v>
      </c>
      <c r="D42" s="5" t="str">
        <f>IF($B42="N/A","N/A",IF(C42&gt;0,"Yes","No"))</f>
        <v>Yes</v>
      </c>
      <c r="E42" s="4">
        <v>7.1492453882999998</v>
      </c>
      <c r="F42" s="5" t="str">
        <f>IF($B42="N/A","N/A",IF(E42&gt;0,"Yes","No"))</f>
        <v>Yes</v>
      </c>
      <c r="G42" s="4">
        <v>6.9707104756999998</v>
      </c>
      <c r="H42" s="5" t="str">
        <f>IF($B42="N/A","N/A",IF(G42&gt;0,"Yes","No"))</f>
        <v>Yes</v>
      </c>
      <c r="I42" s="6">
        <v>4.9269999999999996</v>
      </c>
      <c r="J42" s="6">
        <v>-2.5</v>
      </c>
      <c r="K42" s="105" t="str">
        <f t="shared" si="8"/>
        <v>Yes</v>
      </c>
    </row>
    <row r="43" spans="1:11" x14ac:dyDescent="0.2">
      <c r="A43" s="124" t="s">
        <v>390</v>
      </c>
      <c r="B43" s="22" t="s">
        <v>259</v>
      </c>
      <c r="C43" s="57">
        <v>0.43406315350000002</v>
      </c>
      <c r="D43" s="5" t="str">
        <f>IF($B43="N/A","N/A",IF(C43&gt;0,"Yes","No"))</f>
        <v>Yes</v>
      </c>
      <c r="E43" s="4">
        <v>0.4619708991</v>
      </c>
      <c r="F43" s="5" t="str">
        <f>IF($B43="N/A","N/A",IF(E43&gt;0,"Yes","No"))</f>
        <v>Yes</v>
      </c>
      <c r="G43" s="4">
        <v>0.4642396198</v>
      </c>
      <c r="H43" s="5" t="str">
        <f>IF($B43="N/A","N/A",IF(G43&gt;0,"Yes","No"))</f>
        <v>Yes</v>
      </c>
      <c r="I43" s="6">
        <v>6.4290000000000003</v>
      </c>
      <c r="J43" s="6">
        <v>0.49109999999999998</v>
      </c>
      <c r="K43" s="105" t="str">
        <f t="shared" si="8"/>
        <v>Yes</v>
      </c>
    </row>
    <row r="44" spans="1:11" x14ac:dyDescent="0.2">
      <c r="A44" s="124" t="s">
        <v>391</v>
      </c>
      <c r="B44" s="22" t="s">
        <v>259</v>
      </c>
      <c r="C44" s="57">
        <v>4.1520602999999996E-3</v>
      </c>
      <c r="D44" s="5" t="str">
        <f>IF($B44="N/A","N/A",IF(C44&gt;0,"Yes","No"))</f>
        <v>Yes</v>
      </c>
      <c r="E44" s="4">
        <v>4.7341390400000002E-2</v>
      </c>
      <c r="F44" s="5" t="str">
        <f>IF($B44="N/A","N/A",IF(E44&gt;0,"Yes","No"))</f>
        <v>Yes</v>
      </c>
      <c r="G44" s="4">
        <v>1.0354567429999999</v>
      </c>
      <c r="H44" s="5" t="str">
        <f>IF($B44="N/A","N/A",IF(G44&gt;0,"Yes","No"))</f>
        <v>Yes</v>
      </c>
      <c r="I44" s="6">
        <v>1040</v>
      </c>
      <c r="J44" s="6">
        <v>2087</v>
      </c>
      <c r="K44" s="105" t="str">
        <f t="shared" si="8"/>
        <v>No</v>
      </c>
    </row>
    <row r="45" spans="1:11" x14ac:dyDescent="0.2">
      <c r="A45" s="124" t="s">
        <v>392</v>
      </c>
      <c r="B45" s="22" t="s">
        <v>220</v>
      </c>
      <c r="C45" s="57">
        <v>7.0854090450999996</v>
      </c>
      <c r="D45" s="5" t="str">
        <f>IF($B45="N/A","N/A",IF(C45&gt;1,"Yes","No"))</f>
        <v>Yes</v>
      </c>
      <c r="E45" s="4">
        <v>7.6505918286999997</v>
      </c>
      <c r="F45" s="5" t="str">
        <f>IF($B45="N/A","N/A",IF(E45&gt;1,"Yes","No"))</f>
        <v>Yes</v>
      </c>
      <c r="G45" s="4">
        <v>7.5012248266999997</v>
      </c>
      <c r="H45" s="5" t="str">
        <f>IF($B45="N/A","N/A",IF(G45&gt;1,"Yes","No"))</f>
        <v>Yes</v>
      </c>
      <c r="I45" s="6">
        <v>7.9770000000000003</v>
      </c>
      <c r="J45" s="6">
        <v>-1.95</v>
      </c>
      <c r="K45" s="105" t="str">
        <f t="shared" si="8"/>
        <v>Yes</v>
      </c>
    </row>
    <row r="46" spans="1:11" x14ac:dyDescent="0.2">
      <c r="A46" s="124" t="s">
        <v>393</v>
      </c>
      <c r="B46" s="22" t="s">
        <v>259</v>
      </c>
      <c r="C46" s="57">
        <v>0.18690821539999999</v>
      </c>
      <c r="D46" s="5" t="str">
        <f>IF($B46="N/A","N/A",IF(C46&gt;0,"Yes","No"))</f>
        <v>Yes</v>
      </c>
      <c r="E46" s="4">
        <v>0.19479141320000001</v>
      </c>
      <c r="F46" s="5" t="str">
        <f>IF($B46="N/A","N/A",IF(E46&gt;0,"Yes","No"))</f>
        <v>Yes</v>
      </c>
      <c r="G46" s="4">
        <v>0.17842516210000001</v>
      </c>
      <c r="H46" s="5" t="str">
        <f>IF($B46="N/A","N/A",IF(G46&gt;0,"Yes","No"))</f>
        <v>Yes</v>
      </c>
      <c r="I46" s="6">
        <v>4.218</v>
      </c>
      <c r="J46" s="6">
        <v>-8.4</v>
      </c>
      <c r="K46" s="105" t="str">
        <f t="shared" si="8"/>
        <v>Yes</v>
      </c>
    </row>
    <row r="47" spans="1:11" x14ac:dyDescent="0.2">
      <c r="A47" s="124" t="s">
        <v>394</v>
      </c>
      <c r="B47" s="22" t="s">
        <v>213</v>
      </c>
      <c r="C47" s="57">
        <v>4.6214869E-3</v>
      </c>
      <c r="D47" s="5" t="str">
        <f>IF($B47="N/A","N/A",IF(C47&gt;15,"No",IF(C47&lt;-15,"No","Yes")))</f>
        <v>N/A</v>
      </c>
      <c r="E47" s="4">
        <v>4.7824844999999998E-3</v>
      </c>
      <c r="F47" s="5" t="str">
        <f>IF($B47="N/A","N/A",IF(E47&gt;15,"No",IF(E47&lt;-15,"No","Yes")))</f>
        <v>N/A</v>
      </c>
      <c r="G47" s="4">
        <v>3.9988091000000003E-3</v>
      </c>
      <c r="H47" s="5" t="str">
        <f>IF($B47="N/A","N/A",IF(G47&gt;15,"No",IF(G47&lt;-15,"No","Yes")))</f>
        <v>N/A</v>
      </c>
      <c r="I47" s="6">
        <v>3.484</v>
      </c>
      <c r="J47" s="6">
        <v>-16.399999999999999</v>
      </c>
      <c r="K47" s="105" t="str">
        <f t="shared" si="8"/>
        <v>Yes</v>
      </c>
    </row>
    <row r="48" spans="1:11" x14ac:dyDescent="0.2">
      <c r="A48" s="124" t="s">
        <v>395</v>
      </c>
      <c r="B48" s="22" t="s">
        <v>213</v>
      </c>
      <c r="C48" s="57">
        <v>5.7550248800000002E-2</v>
      </c>
      <c r="D48" s="5" t="str">
        <f>IF($B48="N/A","N/A",IF(C48&gt;15,"No",IF(C48&lt;-15,"No","Yes")))</f>
        <v>N/A</v>
      </c>
      <c r="E48" s="4">
        <v>7.0952583499999999E-2</v>
      </c>
      <c r="F48" s="5" t="str">
        <f>IF($B48="N/A","N/A",IF(E48&gt;15,"No",IF(E48&lt;-15,"No","Yes")))</f>
        <v>N/A</v>
      </c>
      <c r="G48" s="4">
        <v>9.7428006799999994E-2</v>
      </c>
      <c r="H48" s="5" t="str">
        <f>IF($B48="N/A","N/A",IF(G48&gt;15,"No",IF(G48&lt;-15,"No","Yes")))</f>
        <v>N/A</v>
      </c>
      <c r="I48" s="6">
        <v>23.29</v>
      </c>
      <c r="J48" s="6">
        <v>37.31</v>
      </c>
      <c r="K48" s="105" t="str">
        <f t="shared" si="8"/>
        <v>No</v>
      </c>
    </row>
    <row r="49" spans="1:11" x14ac:dyDescent="0.2">
      <c r="A49" s="124" t="s">
        <v>396</v>
      </c>
      <c r="B49" s="22" t="s">
        <v>213</v>
      </c>
      <c r="C49" s="57">
        <v>7.6054390999999999E-3</v>
      </c>
      <c r="D49" s="5" t="str">
        <f>IF($B49="N/A","N/A",IF(C49&gt;15,"No",IF(C49&lt;-15,"No","Yes")))</f>
        <v>N/A</v>
      </c>
      <c r="E49" s="4">
        <v>1.0476095600000001E-2</v>
      </c>
      <c r="F49" s="5" t="str">
        <f>IF($B49="N/A","N/A",IF(E49&gt;15,"No",IF(E49&lt;-15,"No","Yes")))</f>
        <v>N/A</v>
      </c>
      <c r="G49" s="4">
        <v>8.5659597000000004E-3</v>
      </c>
      <c r="H49" s="5" t="str">
        <f>IF($B49="N/A","N/A",IF(G49&gt;15,"No",IF(G49&lt;-15,"No","Yes")))</f>
        <v>N/A</v>
      </c>
      <c r="I49" s="6">
        <v>37.74</v>
      </c>
      <c r="J49" s="6">
        <v>-18.2</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6.8387089799999995E-2</v>
      </c>
      <c r="D51" s="5" t="str">
        <f>IF($B51="N/A","N/A",IF(C51&gt;15,"No",IF(C51&lt;-15,"No","Yes")))</f>
        <v>N/A</v>
      </c>
      <c r="E51" s="4">
        <v>7.9465108500000006E-2</v>
      </c>
      <c r="F51" s="5" t="str">
        <f>IF($B51="N/A","N/A",IF(E51&gt;15,"No",IF(E51&lt;-15,"No","Yes")))</f>
        <v>N/A</v>
      </c>
      <c r="G51" s="4">
        <v>8.2477565500000002E-2</v>
      </c>
      <c r="H51" s="5" t="str">
        <f>IF($B51="N/A","N/A",IF(G51&gt;15,"No",IF(G51&lt;-15,"No","Yes")))</f>
        <v>N/A</v>
      </c>
      <c r="I51" s="6">
        <v>16.2</v>
      </c>
      <c r="J51" s="6">
        <v>3.7909999999999999</v>
      </c>
      <c r="K51" s="105" t="str">
        <f t="shared" si="8"/>
        <v>Yes</v>
      </c>
    </row>
    <row r="52" spans="1:11" x14ac:dyDescent="0.2">
      <c r="A52" s="124" t="s">
        <v>399</v>
      </c>
      <c r="B52" s="22" t="s">
        <v>220</v>
      </c>
      <c r="C52" s="57">
        <v>16.919019867999999</v>
      </c>
      <c r="D52" s="5" t="str">
        <f>IF($B52="N/A","N/A",IF(C52&gt;1,"Yes","No"))</f>
        <v>Yes</v>
      </c>
      <c r="E52" s="4">
        <v>16.578449164999999</v>
      </c>
      <c r="F52" s="5" t="str">
        <f>IF($B52="N/A","N/A",IF(E52&gt;1,"Yes","No"))</f>
        <v>Yes</v>
      </c>
      <c r="G52" s="4">
        <v>15.528335596</v>
      </c>
      <c r="H52" s="5" t="str">
        <f>IF($B52="N/A","N/A",IF(G52&gt;1,"Yes","No"))</f>
        <v>Yes</v>
      </c>
      <c r="I52" s="6">
        <v>-2.0099999999999998</v>
      </c>
      <c r="J52" s="6">
        <v>-6.33</v>
      </c>
      <c r="K52" s="105" t="str">
        <f t="shared" si="8"/>
        <v>Yes</v>
      </c>
    </row>
    <row r="53" spans="1:11" x14ac:dyDescent="0.2">
      <c r="A53" s="124" t="s">
        <v>400</v>
      </c>
      <c r="B53" s="22" t="s">
        <v>259</v>
      </c>
      <c r="C53" s="57">
        <v>9.1359882700000006E-2</v>
      </c>
      <c r="D53" s="5" t="str">
        <f>IF($B53="N/A","N/A",IF(C53&gt;0,"Yes","No"))</f>
        <v>Yes</v>
      </c>
      <c r="E53" s="4">
        <v>8.0636556900000003E-2</v>
      </c>
      <c r="F53" s="5" t="str">
        <f>IF($B53="N/A","N/A",IF(E53&gt;0,"Yes","No"))</f>
        <v>Yes</v>
      </c>
      <c r="G53" s="4">
        <v>6.3266265399999994E-2</v>
      </c>
      <c r="H53" s="5" t="str">
        <f>IF($B53="N/A","N/A",IF(G53&gt;0,"Yes","No"))</f>
        <v>Yes</v>
      </c>
      <c r="I53" s="6">
        <v>-11.7</v>
      </c>
      <c r="J53" s="6">
        <v>-21.5</v>
      </c>
      <c r="K53" s="105" t="str">
        <f t="shared" si="8"/>
        <v>Yes</v>
      </c>
    </row>
    <row r="54" spans="1:11" x14ac:dyDescent="0.2">
      <c r="A54" s="124" t="s">
        <v>401</v>
      </c>
      <c r="B54" s="22" t="s">
        <v>260</v>
      </c>
      <c r="C54" s="57">
        <v>8.8790769999999998E-4</v>
      </c>
      <c r="D54" s="5" t="str">
        <f>IF($B54="N/A","N/A",IF(C54&gt;=1,"No",IF(C54&lt;0,"No","Yes")))</f>
        <v>Yes</v>
      </c>
      <c r="E54" s="4">
        <v>8.5162439999999996E-4</v>
      </c>
      <c r="F54" s="5" t="str">
        <f>IF($B54="N/A","N/A",IF(E54&gt;=1,"No",IF(E54&lt;0,"No","Yes")))</f>
        <v>Yes</v>
      </c>
      <c r="G54" s="4">
        <v>9.6427453699999999E-2</v>
      </c>
      <c r="H54" s="5" t="str">
        <f>IF($B54="N/A","N/A",IF(G54&gt;=1,"No",IF(G54&lt;0,"No","Yes")))</f>
        <v>Yes</v>
      </c>
      <c r="I54" s="6">
        <v>-4.09</v>
      </c>
      <c r="J54" s="6">
        <v>11223</v>
      </c>
      <c r="K54" s="105" t="str">
        <f t="shared" si="8"/>
        <v>No</v>
      </c>
    </row>
    <row r="55" spans="1:11" x14ac:dyDescent="0.2">
      <c r="A55" s="124" t="s">
        <v>873</v>
      </c>
      <c r="B55" s="22" t="s">
        <v>213</v>
      </c>
      <c r="C55" s="59">
        <v>66.860976721</v>
      </c>
      <c r="D55" s="5" t="str">
        <f>IF($B55="N/A","N/A",IF(C55&gt;15,"No",IF(C55&lt;-15,"No","Yes")))</f>
        <v>N/A</v>
      </c>
      <c r="E55" s="24">
        <v>67.58332068</v>
      </c>
      <c r="F55" s="5" t="str">
        <f>IF($B55="N/A","N/A",IF(E55&gt;15,"No",IF(E55&lt;-15,"No","Yes")))</f>
        <v>N/A</v>
      </c>
      <c r="G55" s="24">
        <v>66.968161144999996</v>
      </c>
      <c r="H55" s="5" t="str">
        <f>IF($B55="N/A","N/A",IF(G55&gt;15,"No",IF(G55&lt;-15,"No","Yes")))</f>
        <v>N/A</v>
      </c>
      <c r="I55" s="6">
        <v>1.08</v>
      </c>
      <c r="J55" s="6">
        <v>-0.91</v>
      </c>
      <c r="K55" s="105" t="str">
        <f t="shared" ref="K55:K74" si="9">IF(J55="Div by 0", "N/A", IF(J55="N/A","N/A", IF(J55&gt;30, "No", IF(J55&lt;-30, "No", "Yes"))))</f>
        <v>Yes</v>
      </c>
    </row>
    <row r="56" spans="1:11" x14ac:dyDescent="0.2">
      <c r="A56" s="124" t="s">
        <v>874</v>
      </c>
      <c r="B56" s="22" t="s">
        <v>261</v>
      </c>
      <c r="C56" s="59">
        <v>78.173241770999994</v>
      </c>
      <c r="D56" s="5" t="str">
        <f>IF($B56="N/A","N/A",IF(C56&gt;90,"No",IF(C56&lt;20,"No","Yes")))</f>
        <v>Yes</v>
      </c>
      <c r="E56" s="24">
        <v>77.882667702000006</v>
      </c>
      <c r="F56" s="5" t="str">
        <f>IF($B56="N/A","N/A",IF(E56&gt;90,"No",IF(E56&lt;20,"No","Yes")))</f>
        <v>Yes</v>
      </c>
      <c r="G56" s="24">
        <v>79.031614386000001</v>
      </c>
      <c r="H56" s="5" t="str">
        <f>IF($B56="N/A","N/A",IF(G56&gt;90,"No",IF(G56&lt;20,"No","Yes")))</f>
        <v>Yes</v>
      </c>
      <c r="I56" s="6">
        <v>-0.372</v>
      </c>
      <c r="J56" s="6">
        <v>1.4750000000000001</v>
      </c>
      <c r="K56" s="105" t="str">
        <f t="shared" si="9"/>
        <v>Yes</v>
      </c>
    </row>
    <row r="57" spans="1:11" x14ac:dyDescent="0.2">
      <c r="A57" s="124" t="s">
        <v>875</v>
      </c>
      <c r="B57" s="22" t="s">
        <v>262</v>
      </c>
      <c r="C57" s="59">
        <v>51.863505228999998</v>
      </c>
      <c r="D57" s="5" t="str">
        <f>IF($B57="N/A","N/A",IF(C57&gt;60,"No",IF(C57&lt;10,"No","Yes")))</f>
        <v>Yes</v>
      </c>
      <c r="E57" s="24">
        <v>50.746243532999998</v>
      </c>
      <c r="F57" s="5" t="str">
        <f>IF($B57="N/A","N/A",IF(E57&gt;60,"No",IF(E57&lt;10,"No","Yes")))</f>
        <v>Yes</v>
      </c>
      <c r="G57" s="24">
        <v>50.576481409000003</v>
      </c>
      <c r="H57" s="5" t="str">
        <f>IF($B57="N/A","N/A",IF(G57&gt;60,"No",IF(G57&lt;10,"No","Yes")))</f>
        <v>Yes</v>
      </c>
      <c r="I57" s="6">
        <v>-2.15</v>
      </c>
      <c r="J57" s="6">
        <v>-0.33500000000000002</v>
      </c>
      <c r="K57" s="105" t="str">
        <f t="shared" si="9"/>
        <v>Yes</v>
      </c>
    </row>
    <row r="58" spans="1:11" ht="25.5" x14ac:dyDescent="0.2">
      <c r="A58" s="124" t="s">
        <v>876</v>
      </c>
      <c r="B58" s="22" t="s">
        <v>263</v>
      </c>
      <c r="C58" s="59">
        <v>51.685846157</v>
      </c>
      <c r="D58" s="5" t="str">
        <f>IF($B58="N/A","N/A",IF(C58&gt;100,"No",IF(C58&lt;10,"No","Yes")))</f>
        <v>Yes</v>
      </c>
      <c r="E58" s="24">
        <v>50.944484928999998</v>
      </c>
      <c r="F58" s="5" t="str">
        <f>IF($B58="N/A","N/A",IF(E58&gt;100,"No",IF(E58&lt;10,"No","Yes")))</f>
        <v>Yes</v>
      </c>
      <c r="G58" s="24">
        <v>50.746086742000003</v>
      </c>
      <c r="H58" s="5" t="str">
        <f>IF($B58="N/A","N/A",IF(G58&gt;100,"No",IF(G58&lt;10,"No","Yes")))</f>
        <v>Yes</v>
      </c>
      <c r="I58" s="6">
        <v>-1.43</v>
      </c>
      <c r="J58" s="6">
        <v>-0.38900000000000001</v>
      </c>
      <c r="K58" s="105" t="str">
        <f t="shared" si="9"/>
        <v>Yes</v>
      </c>
    </row>
    <row r="59" spans="1:11" x14ac:dyDescent="0.2">
      <c r="A59" s="124" t="s">
        <v>877</v>
      </c>
      <c r="B59" s="22" t="s">
        <v>264</v>
      </c>
      <c r="C59" s="59">
        <v>57.930519338000003</v>
      </c>
      <c r="D59" s="5" t="str">
        <f>IF($B59="N/A","N/A",IF(C59&gt;100,"No",IF(C59&lt;20,"No","Yes")))</f>
        <v>Yes</v>
      </c>
      <c r="E59" s="24">
        <v>59.047421999999997</v>
      </c>
      <c r="F59" s="5" t="str">
        <f>IF($B59="N/A","N/A",IF(E59&gt;100,"No",IF(E59&lt;20,"No","Yes")))</f>
        <v>Yes</v>
      </c>
      <c r="G59" s="24">
        <v>57.442881202000002</v>
      </c>
      <c r="H59" s="5" t="str">
        <f>IF($B59="N/A","N/A",IF(G59&gt;100,"No",IF(G59&lt;20,"No","Yes")))</f>
        <v>Yes</v>
      </c>
      <c r="I59" s="6">
        <v>1.9279999999999999</v>
      </c>
      <c r="J59" s="6">
        <v>-2.72</v>
      </c>
      <c r="K59" s="105" t="str">
        <f t="shared" si="9"/>
        <v>Yes</v>
      </c>
    </row>
    <row r="60" spans="1:11" x14ac:dyDescent="0.2">
      <c r="A60" s="124" t="s">
        <v>878</v>
      </c>
      <c r="B60" s="22" t="s">
        <v>264</v>
      </c>
      <c r="C60" s="59">
        <v>68.755038462000002</v>
      </c>
      <c r="D60" s="5" t="str">
        <f>IF($B60="N/A","N/A",IF(C60&gt;100,"No",IF(C60&lt;20,"No","Yes")))</f>
        <v>Yes</v>
      </c>
      <c r="E60" s="24">
        <v>65.792421043000004</v>
      </c>
      <c r="F60" s="5" t="str">
        <f>IF($B60="N/A","N/A",IF(E60&gt;100,"No",IF(E60&lt;20,"No","Yes")))</f>
        <v>Yes</v>
      </c>
      <c r="G60" s="24">
        <v>66.764816400000001</v>
      </c>
      <c r="H60" s="5" t="str">
        <f>IF($B60="N/A","N/A",IF(G60&gt;100,"No",IF(G60&lt;20,"No","Yes")))</f>
        <v>Yes</v>
      </c>
      <c r="I60" s="6">
        <v>-4.3099999999999996</v>
      </c>
      <c r="J60" s="6">
        <v>1.478</v>
      </c>
      <c r="K60" s="105" t="str">
        <f t="shared" si="9"/>
        <v>Yes</v>
      </c>
    </row>
    <row r="61" spans="1:11" ht="25.5" x14ac:dyDescent="0.2">
      <c r="A61" s="124" t="s">
        <v>879</v>
      </c>
      <c r="B61" s="22" t="s">
        <v>213</v>
      </c>
      <c r="C61" s="59">
        <v>135.89200638</v>
      </c>
      <c r="D61" s="5" t="str">
        <f>IF($B61="N/A","N/A",IF(C61&gt;15,"No",IF(C61&lt;-15,"No","Yes")))</f>
        <v>N/A</v>
      </c>
      <c r="E61" s="24">
        <v>136.59675375</v>
      </c>
      <c r="F61" s="5" t="str">
        <f>IF($B61="N/A","N/A",IF(E61&gt;15,"No",IF(E61&lt;-15,"No","Yes")))</f>
        <v>N/A</v>
      </c>
      <c r="G61" s="24">
        <v>136.95634609000001</v>
      </c>
      <c r="H61" s="5" t="str">
        <f>IF($B61="N/A","N/A",IF(G61&gt;15,"No",IF(G61&lt;-15,"No","Yes")))</f>
        <v>N/A</v>
      </c>
      <c r="I61" s="6">
        <v>0.51859999999999995</v>
      </c>
      <c r="J61" s="6">
        <v>0.26329999999999998</v>
      </c>
      <c r="K61" s="105" t="str">
        <f t="shared" si="9"/>
        <v>Yes</v>
      </c>
    </row>
    <row r="62" spans="1:11" x14ac:dyDescent="0.2">
      <c r="A62" s="124" t="s">
        <v>880</v>
      </c>
      <c r="B62" s="22" t="s">
        <v>265</v>
      </c>
      <c r="C62" s="59">
        <v>30.641803569</v>
      </c>
      <c r="D62" s="5" t="str">
        <f>IF($B62="N/A","N/A",IF(C62&gt;60,"No",IF(C62&lt;10,"No","Yes")))</f>
        <v>Yes</v>
      </c>
      <c r="E62" s="24">
        <v>30.928414934999999</v>
      </c>
      <c r="F62" s="5" t="str">
        <f>IF($B62="N/A","N/A",IF(E62&gt;60,"No",IF(E62&lt;10,"No","Yes")))</f>
        <v>Yes</v>
      </c>
      <c r="G62" s="24">
        <v>32.737796224</v>
      </c>
      <c r="H62" s="5" t="str">
        <f>IF($B62="N/A","N/A",IF(G62&gt;60,"No",IF(G62&lt;10,"No","Yes")))</f>
        <v>Yes</v>
      </c>
      <c r="I62" s="6">
        <v>0.93540000000000001</v>
      </c>
      <c r="J62" s="6">
        <v>5.85</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55.390122663</v>
      </c>
      <c r="D64" s="5" t="str">
        <f t="shared" ref="D64:D74" si="10">IF($B64="N/A","N/A",IF(C64&gt;15,"No",IF(C64&lt;-15,"No","Yes")))</f>
        <v>N/A</v>
      </c>
      <c r="E64" s="24">
        <v>56.886448979999997</v>
      </c>
      <c r="F64" s="5" t="str">
        <f>IF($B64="N/A","N/A",IF(E64&gt;15,"No",IF(E64&lt;-15,"No","Yes")))</f>
        <v>N/A</v>
      </c>
      <c r="G64" s="24">
        <v>56.470480590999998</v>
      </c>
      <c r="H64" s="5" t="str">
        <f>IF($B64="N/A","N/A",IF(G64&gt;15,"No",IF(G64&lt;-15,"No","Yes")))</f>
        <v>N/A</v>
      </c>
      <c r="I64" s="6">
        <v>2.7010000000000001</v>
      </c>
      <c r="J64" s="6">
        <v>-0.73099999999999998</v>
      </c>
      <c r="K64" s="105" t="str">
        <f t="shared" si="9"/>
        <v>Yes</v>
      </c>
    </row>
    <row r="65" spans="1:11" ht="24.95" customHeight="1" x14ac:dyDescent="0.2">
      <c r="A65" s="124" t="s">
        <v>883</v>
      </c>
      <c r="B65" s="22" t="s">
        <v>213</v>
      </c>
      <c r="C65" s="59">
        <v>50.459908998000003</v>
      </c>
      <c r="D65" s="5" t="str">
        <f t="shared" si="10"/>
        <v>N/A</v>
      </c>
      <c r="E65" s="24">
        <v>54.736930776999998</v>
      </c>
      <c r="F65" s="5" t="str">
        <f t="shared" ref="F65:F73" si="11">IF($B65="N/A","N/A",IF(E65&gt;15,"No",IF(E65&lt;-15,"No","Yes")))</f>
        <v>N/A</v>
      </c>
      <c r="G65" s="24">
        <v>44.848819739</v>
      </c>
      <c r="H65" s="5" t="str">
        <f t="shared" ref="H65:H86" si="12">IF($B65="N/A","N/A",IF(G65&gt;15,"No",IF(G65&lt;-15,"No","Yes")))</f>
        <v>N/A</v>
      </c>
      <c r="I65" s="6">
        <v>8.4760000000000009</v>
      </c>
      <c r="J65" s="6">
        <v>-18.100000000000001</v>
      </c>
      <c r="K65" s="105" t="str">
        <f t="shared" si="9"/>
        <v>Yes</v>
      </c>
    </row>
    <row r="66" spans="1:11" ht="25.5" x14ac:dyDescent="0.2">
      <c r="A66" s="124" t="s">
        <v>884</v>
      </c>
      <c r="B66" s="22" t="s">
        <v>213</v>
      </c>
      <c r="C66" s="59">
        <v>124.83437264</v>
      </c>
      <c r="D66" s="5" t="str">
        <f t="shared" si="10"/>
        <v>N/A</v>
      </c>
      <c r="E66" s="24">
        <v>123.64540553000001</v>
      </c>
      <c r="F66" s="5" t="str">
        <f t="shared" si="11"/>
        <v>N/A</v>
      </c>
      <c r="G66" s="24">
        <v>124.51267994</v>
      </c>
      <c r="H66" s="5" t="str">
        <f t="shared" si="12"/>
        <v>N/A</v>
      </c>
      <c r="I66" s="6">
        <v>-0.95199999999999996</v>
      </c>
      <c r="J66" s="6">
        <v>0.70140000000000002</v>
      </c>
      <c r="K66" s="105" t="str">
        <f t="shared" si="9"/>
        <v>Yes</v>
      </c>
    </row>
    <row r="67" spans="1:11" ht="25.5" x14ac:dyDescent="0.2">
      <c r="A67" s="124" t="s">
        <v>885</v>
      </c>
      <c r="B67" s="22" t="s">
        <v>213</v>
      </c>
      <c r="C67" s="59">
        <v>48.351008182999998</v>
      </c>
      <c r="D67" s="5" t="str">
        <f t="shared" si="10"/>
        <v>N/A</v>
      </c>
      <c r="E67" s="24">
        <v>48.392275972999997</v>
      </c>
      <c r="F67" s="5" t="str">
        <f t="shared" si="11"/>
        <v>N/A</v>
      </c>
      <c r="G67" s="24">
        <v>48.639457176999997</v>
      </c>
      <c r="H67" s="5" t="str">
        <f t="shared" si="12"/>
        <v>N/A</v>
      </c>
      <c r="I67" s="6">
        <v>8.5400000000000004E-2</v>
      </c>
      <c r="J67" s="6">
        <v>0.51080000000000003</v>
      </c>
      <c r="K67" s="105" t="str">
        <f t="shared" si="9"/>
        <v>Yes</v>
      </c>
    </row>
    <row r="68" spans="1:11" ht="25.5" x14ac:dyDescent="0.2">
      <c r="A68" s="124" t="s">
        <v>886</v>
      </c>
      <c r="B68" s="22" t="s">
        <v>213</v>
      </c>
      <c r="C68" s="59">
        <v>23.219739776000001</v>
      </c>
      <c r="D68" s="5" t="str">
        <f t="shared" si="10"/>
        <v>N/A</v>
      </c>
      <c r="E68" s="24">
        <v>28.378062033999999</v>
      </c>
      <c r="F68" s="5" t="str">
        <f t="shared" si="11"/>
        <v>N/A</v>
      </c>
      <c r="G68" s="24">
        <v>28.050941640000001</v>
      </c>
      <c r="H68" s="5" t="str">
        <f t="shared" si="12"/>
        <v>N/A</v>
      </c>
      <c r="I68" s="6">
        <v>22.22</v>
      </c>
      <c r="J68" s="6">
        <v>-1.1499999999999999</v>
      </c>
      <c r="K68" s="105" t="str">
        <f t="shared" si="9"/>
        <v>Yes</v>
      </c>
    </row>
    <row r="69" spans="1:11" ht="25.5" x14ac:dyDescent="0.2">
      <c r="A69" s="124" t="s">
        <v>887</v>
      </c>
      <c r="B69" s="22" t="s">
        <v>213</v>
      </c>
      <c r="C69" s="59">
        <v>905.90622260999999</v>
      </c>
      <c r="D69" s="5" t="str">
        <f t="shared" si="10"/>
        <v>N/A</v>
      </c>
      <c r="E69" s="24">
        <v>104.13236449</v>
      </c>
      <c r="F69" s="5" t="str">
        <f t="shared" si="11"/>
        <v>N/A</v>
      </c>
      <c r="G69" s="24">
        <v>36.410805373999999</v>
      </c>
      <c r="H69" s="5" t="str">
        <f t="shared" si="12"/>
        <v>N/A</v>
      </c>
      <c r="I69" s="6">
        <v>-88.5</v>
      </c>
      <c r="J69" s="6">
        <v>-65</v>
      </c>
      <c r="K69" s="105" t="str">
        <f t="shared" si="9"/>
        <v>No</v>
      </c>
    </row>
    <row r="70" spans="1:11" ht="25.5" x14ac:dyDescent="0.2">
      <c r="A70" s="124" t="s">
        <v>888</v>
      </c>
      <c r="B70" s="22" t="s">
        <v>213</v>
      </c>
      <c r="C70" s="59">
        <v>55.820246994000001</v>
      </c>
      <c r="D70" s="5" t="str">
        <f t="shared" si="10"/>
        <v>N/A</v>
      </c>
      <c r="E70" s="24">
        <v>56.5248305</v>
      </c>
      <c r="F70" s="5" t="str">
        <f t="shared" si="11"/>
        <v>N/A</v>
      </c>
      <c r="G70" s="24">
        <v>56.838858766000001</v>
      </c>
      <c r="H70" s="5" t="str">
        <f t="shared" si="12"/>
        <v>N/A</v>
      </c>
      <c r="I70" s="6">
        <v>1.262</v>
      </c>
      <c r="J70" s="6">
        <v>0.55559999999999998</v>
      </c>
      <c r="K70" s="105" t="str">
        <f t="shared" si="9"/>
        <v>Yes</v>
      </c>
    </row>
    <row r="71" spans="1:11" x14ac:dyDescent="0.2">
      <c r="A71" s="124" t="s">
        <v>889</v>
      </c>
      <c r="B71" s="22" t="s">
        <v>213</v>
      </c>
      <c r="C71" s="59">
        <v>635.54615190000004</v>
      </c>
      <c r="D71" s="5" t="str">
        <f t="shared" si="10"/>
        <v>N/A</v>
      </c>
      <c r="E71" s="24">
        <v>602.88833310999996</v>
      </c>
      <c r="F71" s="5" t="str">
        <f t="shared" si="11"/>
        <v>N/A</v>
      </c>
      <c r="G71" s="24">
        <v>632.21507591</v>
      </c>
      <c r="H71" s="5" t="str">
        <f t="shared" si="12"/>
        <v>N/A</v>
      </c>
      <c r="I71" s="6">
        <v>-5.14</v>
      </c>
      <c r="J71" s="6">
        <v>4.8639999999999999</v>
      </c>
      <c r="K71" s="105" t="str">
        <f t="shared" si="9"/>
        <v>Yes</v>
      </c>
    </row>
    <row r="72" spans="1:11" ht="25.5" x14ac:dyDescent="0.2">
      <c r="A72" s="124" t="s">
        <v>890</v>
      </c>
      <c r="B72" s="22" t="s">
        <v>213</v>
      </c>
      <c r="C72" s="59">
        <v>740.88352046</v>
      </c>
      <c r="D72" s="5" t="str">
        <f t="shared" si="10"/>
        <v>N/A</v>
      </c>
      <c r="E72" s="24">
        <v>734.64072444999999</v>
      </c>
      <c r="F72" s="5" t="str">
        <f t="shared" si="11"/>
        <v>N/A</v>
      </c>
      <c r="G72" s="24">
        <v>750.08500102999994</v>
      </c>
      <c r="H72" s="5" t="str">
        <f t="shared" si="12"/>
        <v>N/A</v>
      </c>
      <c r="I72" s="6">
        <v>-0.84299999999999997</v>
      </c>
      <c r="J72" s="6">
        <v>2.1019999999999999</v>
      </c>
      <c r="K72" s="105" t="str">
        <f t="shared" si="9"/>
        <v>Yes</v>
      </c>
    </row>
    <row r="73" spans="1:11" x14ac:dyDescent="0.2">
      <c r="A73" s="124" t="s">
        <v>891</v>
      </c>
      <c r="B73" s="22" t="s">
        <v>213</v>
      </c>
      <c r="C73" s="59">
        <v>101.94827723</v>
      </c>
      <c r="D73" s="5" t="str">
        <f t="shared" si="10"/>
        <v>N/A</v>
      </c>
      <c r="E73" s="24">
        <v>106.99949954</v>
      </c>
      <c r="F73" s="5" t="str">
        <f t="shared" si="11"/>
        <v>N/A</v>
      </c>
      <c r="G73" s="24">
        <v>110.46057964000001</v>
      </c>
      <c r="H73" s="5" t="str">
        <f t="shared" si="12"/>
        <v>N/A</v>
      </c>
      <c r="I73" s="6">
        <v>4.9550000000000001</v>
      </c>
      <c r="J73" s="6">
        <v>3.2349999999999999</v>
      </c>
      <c r="K73" s="105" t="str">
        <f t="shared" si="9"/>
        <v>Yes</v>
      </c>
    </row>
    <row r="74" spans="1:11" x14ac:dyDescent="0.2">
      <c r="A74" s="124" t="s">
        <v>892</v>
      </c>
      <c r="B74" s="22" t="s">
        <v>213</v>
      </c>
      <c r="C74" s="59">
        <v>113.93682785</v>
      </c>
      <c r="D74" s="5" t="str">
        <f t="shared" si="10"/>
        <v>N/A</v>
      </c>
      <c r="E74" s="24">
        <v>114.85463265999999</v>
      </c>
      <c r="F74" s="5" t="str">
        <f>IF($B74="N/A","N/A",IF(E74&gt;15,"No",IF(E74&lt;-15,"No","Yes")))</f>
        <v>N/A</v>
      </c>
      <c r="G74" s="24">
        <v>118.93152232</v>
      </c>
      <c r="H74" s="5" t="str">
        <f t="shared" si="12"/>
        <v>N/A</v>
      </c>
      <c r="I74" s="6">
        <v>0.80549999999999999</v>
      </c>
      <c r="J74" s="6">
        <v>3.55</v>
      </c>
      <c r="K74" s="105" t="str">
        <f t="shared" si="9"/>
        <v>Yes</v>
      </c>
    </row>
    <row r="75" spans="1:11" x14ac:dyDescent="0.2">
      <c r="A75" s="124" t="s">
        <v>893</v>
      </c>
      <c r="B75" s="22" t="s">
        <v>213</v>
      </c>
      <c r="C75" s="57">
        <v>1.3662825702000001</v>
      </c>
      <c r="D75" s="5" t="str">
        <f t="shared" ref="D75:D80" si="13">IF($B75="N/A","N/A",IF(C75&gt;15,"No",IF(C75&lt;-15,"No","Yes")))</f>
        <v>N/A</v>
      </c>
      <c r="E75" s="4">
        <v>1.1580492506</v>
      </c>
      <c r="F75" s="5" t="str">
        <f>IF($B75="N/A","N/A",IF(E75&gt;15,"No",IF(E75&lt;-15,"No","Yes")))</f>
        <v>N/A</v>
      </c>
      <c r="G75" s="4">
        <v>0.39028373199999999</v>
      </c>
      <c r="H75" s="5" t="str">
        <f t="shared" si="12"/>
        <v>N/A</v>
      </c>
      <c r="I75" s="6">
        <v>-15.2</v>
      </c>
      <c r="J75" s="6">
        <v>-66.3</v>
      </c>
      <c r="K75" s="105" t="str">
        <f t="shared" ref="K75:K80" si="14">IF(J75="Div by 0", "N/A", IF(J75="N/A","N/A", IF(J75&gt;30, "No", IF(J75&lt;-30, "No", "Yes"))))</f>
        <v>No</v>
      </c>
    </row>
    <row r="76" spans="1:11" x14ac:dyDescent="0.2">
      <c r="A76" s="124" t="s">
        <v>894</v>
      </c>
      <c r="B76" s="22" t="s">
        <v>213</v>
      </c>
      <c r="C76" s="57">
        <v>0.53298116880000002</v>
      </c>
      <c r="D76" s="5" t="str">
        <f t="shared" si="13"/>
        <v>N/A</v>
      </c>
      <c r="E76" s="4">
        <v>0.51727441969999999</v>
      </c>
      <c r="F76" s="5" t="str">
        <f t="shared" ref="F76:F86" si="15">IF($B76="N/A","N/A",IF(E76&gt;15,"No",IF(E76&lt;-15,"No","Yes")))</f>
        <v>N/A</v>
      </c>
      <c r="G76" s="4">
        <v>0.52402091210000001</v>
      </c>
      <c r="H76" s="5" t="str">
        <f t="shared" si="12"/>
        <v>N/A</v>
      </c>
      <c r="I76" s="6">
        <v>-2.95</v>
      </c>
      <c r="J76" s="6">
        <v>1.304</v>
      </c>
      <c r="K76" s="105" t="str">
        <f t="shared" si="14"/>
        <v>Yes</v>
      </c>
    </row>
    <row r="77" spans="1:11" x14ac:dyDescent="0.2">
      <c r="A77" s="124" t="s">
        <v>895</v>
      </c>
      <c r="B77" s="22" t="s">
        <v>213</v>
      </c>
      <c r="C77" s="57">
        <v>0.43411773790000002</v>
      </c>
      <c r="D77" s="5" t="str">
        <f t="shared" si="13"/>
        <v>N/A</v>
      </c>
      <c r="E77" s="4">
        <v>0.4378204678</v>
      </c>
      <c r="F77" s="5" t="str">
        <f t="shared" si="15"/>
        <v>N/A</v>
      </c>
      <c r="G77" s="4">
        <v>0.58192706569999997</v>
      </c>
      <c r="H77" s="5" t="str">
        <f t="shared" si="12"/>
        <v>N/A</v>
      </c>
      <c r="I77" s="6">
        <v>0.85289999999999999</v>
      </c>
      <c r="J77" s="6">
        <v>32.909999999999997</v>
      </c>
      <c r="K77" s="105" t="str">
        <f t="shared" si="14"/>
        <v>No</v>
      </c>
    </row>
    <row r="78" spans="1:11" x14ac:dyDescent="0.2">
      <c r="A78" s="124" t="s">
        <v>896</v>
      </c>
      <c r="B78" s="22" t="s">
        <v>213</v>
      </c>
      <c r="C78" s="57">
        <v>0</v>
      </c>
      <c r="D78" s="5" t="str">
        <f t="shared" si="13"/>
        <v>N/A</v>
      </c>
      <c r="E78" s="4">
        <v>0</v>
      </c>
      <c r="F78" s="5" t="str">
        <f t="shared" si="15"/>
        <v>N/A</v>
      </c>
      <c r="G78" s="4">
        <v>6.4661599999999998E-5</v>
      </c>
      <c r="H78" s="5" t="str">
        <f t="shared" si="12"/>
        <v>N/A</v>
      </c>
      <c r="I78" s="6" t="s">
        <v>1748</v>
      </c>
      <c r="J78" s="6" t="s">
        <v>1748</v>
      </c>
      <c r="K78" s="105" t="str">
        <f t="shared" si="14"/>
        <v>N/A</v>
      </c>
    </row>
    <row r="79" spans="1:11" ht="25.5" x14ac:dyDescent="0.2">
      <c r="A79" s="124" t="s">
        <v>897</v>
      </c>
      <c r="B79" s="22" t="s">
        <v>213</v>
      </c>
      <c r="C79" s="57">
        <v>9.1091545361000001</v>
      </c>
      <c r="D79" s="5" t="str">
        <f t="shared" si="13"/>
        <v>N/A</v>
      </c>
      <c r="E79" s="4">
        <v>8.2814521155000005</v>
      </c>
      <c r="F79" s="5" t="str">
        <f t="shared" si="15"/>
        <v>N/A</v>
      </c>
      <c r="G79" s="4">
        <v>7.4912899990000001</v>
      </c>
      <c r="H79" s="5" t="str">
        <f t="shared" si="12"/>
        <v>N/A</v>
      </c>
      <c r="I79" s="6">
        <v>-9.09</v>
      </c>
      <c r="J79" s="6">
        <v>-9.5399999999999991</v>
      </c>
      <c r="K79" s="105" t="str">
        <f t="shared" si="14"/>
        <v>Yes</v>
      </c>
    </row>
    <row r="80" spans="1:11" ht="25.5" x14ac:dyDescent="0.2">
      <c r="A80" s="124" t="s">
        <v>898</v>
      </c>
      <c r="B80" s="22" t="s">
        <v>213</v>
      </c>
      <c r="C80" s="61">
        <v>9.1031138523999999</v>
      </c>
      <c r="D80" s="5" t="str">
        <f t="shared" si="13"/>
        <v>N/A</v>
      </c>
      <c r="E80" s="61">
        <v>8.2734527965000009</v>
      </c>
      <c r="F80" s="5" t="str">
        <f t="shared" si="15"/>
        <v>N/A</v>
      </c>
      <c r="G80" s="61">
        <v>7.4822441831999997</v>
      </c>
      <c r="H80" s="5" t="str">
        <f t="shared" si="12"/>
        <v>N/A</v>
      </c>
      <c r="I80" s="6">
        <v>-9.11</v>
      </c>
      <c r="J80" s="62">
        <v>-9.56</v>
      </c>
      <c r="K80" s="105" t="str">
        <f t="shared" si="14"/>
        <v>Yes</v>
      </c>
    </row>
    <row r="81" spans="1:11" x14ac:dyDescent="0.2">
      <c r="A81" s="124" t="s">
        <v>899</v>
      </c>
      <c r="B81" s="22" t="s">
        <v>213</v>
      </c>
      <c r="C81" s="63">
        <v>45.877997331000003</v>
      </c>
      <c r="D81" s="5" t="str">
        <f t="shared" ref="D81:D86" si="16">IF($B81="N/A","N/A",IF(C81&gt;15,"No",IF(C81&lt;-15,"No","Yes")))</f>
        <v>N/A</v>
      </c>
      <c r="E81" s="64">
        <v>45.231261058999998</v>
      </c>
      <c r="F81" s="5" t="str">
        <f t="shared" si="15"/>
        <v>N/A</v>
      </c>
      <c r="G81" s="64">
        <v>56.643477503</v>
      </c>
      <c r="H81" s="5" t="str">
        <f>IF($B81="N/A","N/A",IF(G81&gt;15,"No",IF(G81&lt;-15,"No","Yes")))</f>
        <v>N/A</v>
      </c>
      <c r="I81" s="6">
        <v>-1.41</v>
      </c>
      <c r="J81" s="6">
        <v>25.23</v>
      </c>
      <c r="K81" s="105" t="str">
        <f t="shared" ref="K81:K86" si="17">IF(J81="Div by 0", "N/A", IF(J81="N/A","N/A", IF(J81&gt;30, "No", IF(J81&lt;-30, "No", "Yes"))))</f>
        <v>Yes</v>
      </c>
    </row>
    <row r="82" spans="1:11" x14ac:dyDescent="0.2">
      <c r="A82" s="124" t="s">
        <v>900</v>
      </c>
      <c r="B82" s="22" t="s">
        <v>213</v>
      </c>
      <c r="C82" s="63">
        <v>84.854067525000005</v>
      </c>
      <c r="D82" s="5" t="str">
        <f t="shared" si="16"/>
        <v>N/A</v>
      </c>
      <c r="E82" s="64">
        <v>84.731850402999996</v>
      </c>
      <c r="F82" s="5" t="str">
        <f t="shared" si="15"/>
        <v>N/A</v>
      </c>
      <c r="G82" s="64">
        <v>86.236860050999994</v>
      </c>
      <c r="H82" s="5" t="str">
        <f t="shared" si="12"/>
        <v>N/A</v>
      </c>
      <c r="I82" s="6">
        <v>-0.14399999999999999</v>
      </c>
      <c r="J82" s="6">
        <v>1.776</v>
      </c>
      <c r="K82" s="105" t="str">
        <f t="shared" si="17"/>
        <v>Yes</v>
      </c>
    </row>
    <row r="83" spans="1:11" x14ac:dyDescent="0.2">
      <c r="A83" s="124" t="s">
        <v>901</v>
      </c>
      <c r="B83" s="22" t="s">
        <v>213</v>
      </c>
      <c r="C83" s="63">
        <v>116.02948943</v>
      </c>
      <c r="D83" s="5" t="str">
        <f t="shared" si="16"/>
        <v>N/A</v>
      </c>
      <c r="E83" s="64">
        <v>121.4934638</v>
      </c>
      <c r="F83" s="5" t="str">
        <f t="shared" si="15"/>
        <v>N/A</v>
      </c>
      <c r="G83" s="64">
        <v>126.94068728000001</v>
      </c>
      <c r="H83" s="5" t="str">
        <f t="shared" si="12"/>
        <v>N/A</v>
      </c>
      <c r="I83" s="6">
        <v>4.7089999999999996</v>
      </c>
      <c r="J83" s="6">
        <v>4.484</v>
      </c>
      <c r="K83" s="105" t="str">
        <f t="shared" si="17"/>
        <v>Yes</v>
      </c>
    </row>
    <row r="84" spans="1:11" x14ac:dyDescent="0.2">
      <c r="A84" s="124" t="s">
        <v>902</v>
      </c>
      <c r="B84" s="22" t="s">
        <v>213</v>
      </c>
      <c r="C84" s="63" t="s">
        <v>1748</v>
      </c>
      <c r="D84" s="5" t="str">
        <f t="shared" si="16"/>
        <v>N/A</v>
      </c>
      <c r="E84" s="64" t="s">
        <v>1748</v>
      </c>
      <c r="F84" s="5" t="str">
        <f t="shared" si="15"/>
        <v>N/A</v>
      </c>
      <c r="G84" s="64">
        <v>341.36842104999999</v>
      </c>
      <c r="H84" s="5" t="str">
        <f t="shared" si="12"/>
        <v>N/A</v>
      </c>
      <c r="I84" s="6" t="s">
        <v>1748</v>
      </c>
      <c r="J84" s="6" t="s">
        <v>1748</v>
      </c>
      <c r="K84" s="105" t="str">
        <f t="shared" si="17"/>
        <v>N/A</v>
      </c>
    </row>
    <row r="85" spans="1:11" x14ac:dyDescent="0.2">
      <c r="A85" s="124" t="s">
        <v>903</v>
      </c>
      <c r="B85" s="22" t="s">
        <v>213</v>
      </c>
      <c r="C85" s="63">
        <v>96.364108954000002</v>
      </c>
      <c r="D85" s="5" t="str">
        <f t="shared" si="16"/>
        <v>N/A</v>
      </c>
      <c r="E85" s="64">
        <v>106.88662986</v>
      </c>
      <c r="F85" s="5" t="str">
        <f t="shared" si="15"/>
        <v>N/A</v>
      </c>
      <c r="G85" s="64">
        <v>112.92753071</v>
      </c>
      <c r="H85" s="5" t="str">
        <f t="shared" si="12"/>
        <v>N/A</v>
      </c>
      <c r="I85" s="6">
        <v>10.92</v>
      </c>
      <c r="J85" s="6">
        <v>5.6520000000000001</v>
      </c>
      <c r="K85" s="105" t="str">
        <f t="shared" si="17"/>
        <v>Yes</v>
      </c>
    </row>
    <row r="86" spans="1:11" ht="25.5" x14ac:dyDescent="0.2">
      <c r="A86" s="124" t="s">
        <v>904</v>
      </c>
      <c r="B86" s="22" t="s">
        <v>213</v>
      </c>
      <c r="C86" s="65">
        <v>96.311099127999995</v>
      </c>
      <c r="D86" s="5" t="str">
        <f t="shared" si="16"/>
        <v>N/A</v>
      </c>
      <c r="E86" s="65">
        <v>106.83449512999999</v>
      </c>
      <c r="F86" s="5" t="str">
        <f t="shared" si="15"/>
        <v>N/A</v>
      </c>
      <c r="G86" s="65">
        <v>112.84821911</v>
      </c>
      <c r="H86" s="5" t="str">
        <f t="shared" si="12"/>
        <v>N/A</v>
      </c>
      <c r="I86" s="6">
        <v>10.93</v>
      </c>
      <c r="J86" s="6">
        <v>5.6289999999999996</v>
      </c>
      <c r="K86" s="105" t="str">
        <f t="shared" si="17"/>
        <v>Yes</v>
      </c>
    </row>
    <row r="87" spans="1:11" x14ac:dyDescent="0.2">
      <c r="A87" s="124" t="s">
        <v>32</v>
      </c>
      <c r="B87" s="22" t="s">
        <v>266</v>
      </c>
      <c r="C87" s="57">
        <v>100</v>
      </c>
      <c r="D87" s="5" t="str">
        <f>IF($B87="N/A","N/A",IF(C87&gt;60,"Yes","No"))</f>
        <v>Yes</v>
      </c>
      <c r="E87" s="4">
        <v>100</v>
      </c>
      <c r="F87" s="5" t="str">
        <f>IF($B87="N/A","N/A",IF(E87&gt;60,"Yes","No"))</f>
        <v>Yes</v>
      </c>
      <c r="G87" s="4">
        <v>99.985958225999994</v>
      </c>
      <c r="H87" s="5" t="str">
        <f>IF($B87="N/A","N/A",IF(G87&gt;60,"Yes","No"))</f>
        <v>Yes</v>
      </c>
      <c r="I87" s="6">
        <v>0</v>
      </c>
      <c r="J87" s="6">
        <v>-1.4E-2</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100</v>
      </c>
      <c r="F88" s="5" t="str">
        <f>IF($B88="N/A","N/A",IF(E88&gt;100,"No",IF(E88&lt;85,"No","Yes")))</f>
        <v>Yes</v>
      </c>
      <c r="G88" s="4">
        <v>99.9793588</v>
      </c>
      <c r="H88" s="5" t="str">
        <f>IF($B88="N/A","N/A",IF(G88&gt;100,"No",IF(G88&lt;85,"No","Yes")))</f>
        <v>Yes</v>
      </c>
      <c r="I88" s="6">
        <v>0</v>
      </c>
      <c r="J88" s="6">
        <v>-2.1000000000000001E-2</v>
      </c>
      <c r="K88" s="105" t="str">
        <f t="shared" si="18"/>
        <v>Yes</v>
      </c>
    </row>
    <row r="89" spans="1:11" x14ac:dyDescent="0.2">
      <c r="A89" s="124" t="s">
        <v>905</v>
      </c>
      <c r="B89" s="22" t="s">
        <v>213</v>
      </c>
      <c r="C89" s="57">
        <v>22.262783350999999</v>
      </c>
      <c r="D89" s="5" t="str">
        <f>IF($B89="N/A","N/A",IF(C89&gt;15,"No",IF(C89&lt;-15,"No","Yes")))</f>
        <v>N/A</v>
      </c>
      <c r="E89" s="4">
        <v>25.121375999000001</v>
      </c>
      <c r="F89" s="5" t="str">
        <f>IF($B89="N/A","N/A",IF(E89&gt;15,"No",IF(E89&lt;-15,"No","Yes")))</f>
        <v>N/A</v>
      </c>
      <c r="G89" s="4">
        <v>31.297982870999999</v>
      </c>
      <c r="H89" s="5" t="str">
        <f>IF($B89="N/A","N/A",IF(G89&gt;15,"No",IF(G89&lt;-15,"No","Yes")))</f>
        <v>N/A</v>
      </c>
      <c r="I89" s="6">
        <v>12.84</v>
      </c>
      <c r="J89" s="6">
        <v>24.59</v>
      </c>
      <c r="K89" s="105" t="str">
        <f t="shared" si="18"/>
        <v>Yes</v>
      </c>
    </row>
    <row r="90" spans="1:11" x14ac:dyDescent="0.2">
      <c r="A90" s="124" t="s">
        <v>846</v>
      </c>
      <c r="B90" s="22" t="s">
        <v>268</v>
      </c>
      <c r="C90" s="57">
        <v>6.5786575439000003</v>
      </c>
      <c r="D90" s="5" t="str">
        <f>IF($B90="N/A","N/A",IF(C90&gt;25,"No",IF(C90&lt;5,"No","Yes")))</f>
        <v>Yes</v>
      </c>
      <c r="E90" s="4">
        <v>6.4056285454999999</v>
      </c>
      <c r="F90" s="5" t="str">
        <f>IF($B90="N/A","N/A",IF(E90&gt;25,"No",IF(E90&lt;5,"No","Yes")))</f>
        <v>Yes</v>
      </c>
      <c r="G90" s="4">
        <v>6.1377400154000004</v>
      </c>
      <c r="H90" s="5" t="str">
        <f>IF($B90="N/A","N/A",IF(G90&gt;25,"No",IF(G90&lt;5,"No","Yes")))</f>
        <v>Yes</v>
      </c>
      <c r="I90" s="6">
        <v>-2.63</v>
      </c>
      <c r="J90" s="6">
        <v>-4.18</v>
      </c>
      <c r="K90" s="105" t="str">
        <f t="shared" si="18"/>
        <v>Yes</v>
      </c>
    </row>
    <row r="91" spans="1:11" x14ac:dyDescent="0.2">
      <c r="A91" s="124" t="s">
        <v>847</v>
      </c>
      <c r="B91" s="22" t="s">
        <v>269</v>
      </c>
      <c r="C91" s="57">
        <v>52.456602326999999</v>
      </c>
      <c r="D91" s="5" t="str">
        <f>IF($B91="N/A","N/A",IF(C91&gt;70,"No",IF(C91&lt;40,"No","Yes")))</f>
        <v>Yes</v>
      </c>
      <c r="E91" s="4">
        <v>52.910106509000002</v>
      </c>
      <c r="F91" s="5" t="str">
        <f>IF($B91="N/A","N/A",IF(E91&gt;70,"No",IF(E91&lt;40,"No","Yes")))</f>
        <v>Yes</v>
      </c>
      <c r="G91" s="4">
        <v>52.942517135999999</v>
      </c>
      <c r="H91" s="5" t="str">
        <f>IF($B91="N/A","N/A",IF(G91&gt;70,"No",IF(G91&lt;40,"No","Yes")))</f>
        <v>Yes</v>
      </c>
      <c r="I91" s="6">
        <v>0.86450000000000005</v>
      </c>
      <c r="J91" s="6">
        <v>6.13E-2</v>
      </c>
      <c r="K91" s="105" t="str">
        <f t="shared" si="18"/>
        <v>Yes</v>
      </c>
    </row>
    <row r="92" spans="1:11" x14ac:dyDescent="0.2">
      <c r="A92" s="124" t="s">
        <v>848</v>
      </c>
      <c r="B92" s="22" t="s">
        <v>270</v>
      </c>
      <c r="C92" s="57">
        <v>40.964641876999998</v>
      </c>
      <c r="D92" s="5" t="str">
        <f>IF($B92="N/A","N/A",IF(C92&gt;55,"No",IF(C92&lt;20,"No","Yes")))</f>
        <v>Yes</v>
      </c>
      <c r="E92" s="4">
        <v>40.684157098</v>
      </c>
      <c r="F92" s="5" t="str">
        <f>IF($B92="N/A","N/A",IF(E92&gt;55,"No",IF(E92&lt;20,"No","Yes")))</f>
        <v>Yes</v>
      </c>
      <c r="G92" s="4">
        <v>40.919623719000001</v>
      </c>
      <c r="H92" s="5" t="str">
        <f>IF($B92="N/A","N/A",IF(G92&gt;55,"No",IF(G92&lt;20,"No","Yes")))</f>
        <v>Yes</v>
      </c>
      <c r="I92" s="6">
        <v>-0.68500000000000005</v>
      </c>
      <c r="J92" s="6">
        <v>0.57879999999999998</v>
      </c>
      <c r="K92" s="105" t="str">
        <f t="shared" si="18"/>
        <v>Yes</v>
      </c>
    </row>
    <row r="93" spans="1:11" x14ac:dyDescent="0.2">
      <c r="A93" s="124" t="s">
        <v>163</v>
      </c>
      <c r="B93" s="22" t="s">
        <v>246</v>
      </c>
      <c r="C93" s="57">
        <v>97.140169298999993</v>
      </c>
      <c r="D93" s="5" t="str">
        <f>IF($B93="N/A","N/A",IF(C93&gt;95,"Yes","No"))</f>
        <v>Yes</v>
      </c>
      <c r="E93" s="4">
        <v>97.195210419999995</v>
      </c>
      <c r="F93" s="5" t="str">
        <f>IF($B93="N/A","N/A",IF(E93&gt;95,"Yes","No"))</f>
        <v>Yes</v>
      </c>
      <c r="G93" s="4">
        <v>96.948541388999999</v>
      </c>
      <c r="H93" s="5" t="str">
        <f>IF($B93="N/A","N/A",IF(G93&gt;95,"Yes","No"))</f>
        <v>Yes</v>
      </c>
      <c r="I93" s="6">
        <v>5.67E-2</v>
      </c>
      <c r="J93" s="6">
        <v>-0.254</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99.025807818999994</v>
      </c>
      <c r="D98" s="5" t="str">
        <f>IF($B98="N/A","N/A",IF(C98&gt;100,"No",IF(C98&lt;98,"No","Yes")))</f>
        <v>Yes</v>
      </c>
      <c r="E98" s="4">
        <v>99.052583571</v>
      </c>
      <c r="F98" s="5" t="str">
        <f>IF($B98="N/A","N/A",IF(E98&gt;100,"No",IF(E98&lt;98,"No","Yes")))</f>
        <v>Yes</v>
      </c>
      <c r="G98" s="4">
        <v>98.974879114999993</v>
      </c>
      <c r="H98" s="5" t="str">
        <f>IF($B98="N/A","N/A",IF(G98&gt;100,"No",IF(G98&lt;98,"No","Yes")))</f>
        <v>Yes</v>
      </c>
      <c r="I98" s="6">
        <v>2.7E-2</v>
      </c>
      <c r="J98" s="6">
        <v>-7.8E-2</v>
      </c>
      <c r="K98" s="105" t="str">
        <f t="shared" si="18"/>
        <v>Yes</v>
      </c>
    </row>
    <row r="99" spans="1:11" x14ac:dyDescent="0.2">
      <c r="A99" s="124" t="s">
        <v>44</v>
      </c>
      <c r="B99" s="22" t="s">
        <v>213</v>
      </c>
      <c r="C99" s="57">
        <v>49.655782279</v>
      </c>
      <c r="D99" s="5" t="str">
        <f>IF($B99="N/A","N/A",IF(C99&gt;15,"No",IF(C99&lt;-15,"No","Yes")))</f>
        <v>N/A</v>
      </c>
      <c r="E99" s="4">
        <v>50.304219301000003</v>
      </c>
      <c r="F99" s="5" t="str">
        <f>IF($B99="N/A","N/A",IF(E99&gt;15,"No",IF(E99&lt;-15,"No","Yes")))</f>
        <v>N/A</v>
      </c>
      <c r="G99" s="4">
        <v>51.250909270999998</v>
      </c>
      <c r="H99" s="5" t="str">
        <f>IF($B99="N/A","N/A",IF(G99&gt;15,"No",IF(G99&lt;-15,"No","Yes")))</f>
        <v>N/A</v>
      </c>
      <c r="I99" s="6">
        <v>1.306</v>
      </c>
      <c r="J99" s="6">
        <v>1.8819999999999999</v>
      </c>
      <c r="K99" s="105" t="str">
        <f t="shared" si="18"/>
        <v>Yes</v>
      </c>
    </row>
    <row r="100" spans="1:11" x14ac:dyDescent="0.2">
      <c r="A100" s="124" t="s">
        <v>45</v>
      </c>
      <c r="B100" s="22" t="s">
        <v>213</v>
      </c>
      <c r="C100" s="57">
        <v>50.344217721</v>
      </c>
      <c r="D100" s="5" t="str">
        <f>IF($B100="N/A","N/A",IF(C100&gt;15,"No",IF(C100&lt;-15,"No","Yes")))</f>
        <v>N/A</v>
      </c>
      <c r="E100" s="4">
        <v>49.695780698999997</v>
      </c>
      <c r="F100" s="5" t="str">
        <f>IF($B100="N/A","N/A",IF(E100&gt;15,"No",IF(E100&lt;-15,"No","Yes")))</f>
        <v>N/A</v>
      </c>
      <c r="G100" s="4">
        <v>48.749076688000002</v>
      </c>
      <c r="H100" s="5" t="str">
        <f>IF($B100="N/A","N/A",IF(G100&gt;15,"No",IF(G100&lt;-15,"No","Yes")))</f>
        <v>N/A</v>
      </c>
      <c r="I100" s="6">
        <v>-1.29</v>
      </c>
      <c r="J100" s="6">
        <v>-1.9</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99.999985959</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99.999984912000002</v>
      </c>
      <c r="D104" s="5" t="str">
        <f>IF($B104="N/A","N/A",IF(C104&gt;100,"No",IF(C104&lt;98,"No","Yes")))</f>
        <v>Yes</v>
      </c>
      <c r="E104" s="4">
        <v>100</v>
      </c>
      <c r="F104" s="5" t="str">
        <f>IF($B104="N/A","N/A",IF(E104&gt;100,"No",IF(E104&lt;98,"No","Yes")))</f>
        <v>Yes</v>
      </c>
      <c r="G104" s="4">
        <v>99.999993150999998</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99.945828160000005</v>
      </c>
      <c r="H106" s="5" t="str">
        <f>IF($B106="N/A","N/A",IF(G106&gt;15,"No",IF(G106&lt;-15,"No","Yes")))</f>
        <v>N/A</v>
      </c>
      <c r="I106" s="6">
        <v>0</v>
      </c>
      <c r="J106" s="6">
        <v>-5.3999999999999999E-2</v>
      </c>
      <c r="K106" s="105" t="str">
        <f>IF(J106="Div by 0", "N/A", IF(J106="N/A","N/A", IF(J106&gt;30, "No", IF(J106&lt;-30, "No", "Yes"))))</f>
        <v>Yes</v>
      </c>
    </row>
    <row r="107" spans="1:11" x14ac:dyDescent="0.2">
      <c r="A107" s="124" t="s">
        <v>908</v>
      </c>
      <c r="B107" s="22" t="s">
        <v>213</v>
      </c>
      <c r="C107" s="66">
        <v>79.814211130999993</v>
      </c>
      <c r="D107" s="5" t="str">
        <f t="shared" ref="D107:D130" si="19">IF($B107="N/A","N/A",IF(C107&gt;15,"No",IF(C107&lt;-15,"No","Yes")))</f>
        <v>N/A</v>
      </c>
      <c r="E107" s="5">
        <v>80.470865724999996</v>
      </c>
      <c r="F107" s="5" t="str">
        <f t="shared" ref="F107:F130" si="20">IF($B107="N/A","N/A",IF(E107&gt;15,"No",IF(E107&lt;-15,"No","Yes")))</f>
        <v>N/A</v>
      </c>
      <c r="G107" s="4">
        <v>81.041658024</v>
      </c>
      <c r="H107" s="5" t="str">
        <f t="shared" ref="H107:H130" si="21">IF($B107="N/A","N/A",IF(G107&gt;15,"No",IF(G107&lt;-15,"No","Yes")))</f>
        <v>N/A</v>
      </c>
      <c r="I107" s="6">
        <v>0.82269999999999999</v>
      </c>
      <c r="J107" s="6">
        <v>0.70930000000000004</v>
      </c>
      <c r="K107" s="105" t="str">
        <f t="shared" ref="K107:K130" si="22">IF(J107="Div by 0", "N/A", IF(J107="N/A","N/A", IF(J107&gt;30, "No", IF(J107&lt;-30, "No", "Yes"))))</f>
        <v>Yes</v>
      </c>
    </row>
    <row r="108" spans="1:11" x14ac:dyDescent="0.2">
      <c r="A108" s="124" t="s">
        <v>909</v>
      </c>
      <c r="B108" s="22" t="s">
        <v>213</v>
      </c>
      <c r="C108" s="66">
        <v>11.076987313</v>
      </c>
      <c r="D108" s="22" t="s">
        <v>213</v>
      </c>
      <c r="E108" s="5">
        <v>11.247737942000001</v>
      </c>
      <c r="F108" s="22" t="s">
        <v>213</v>
      </c>
      <c r="G108" s="4">
        <v>11.467698593</v>
      </c>
      <c r="H108" s="22" t="s">
        <v>213</v>
      </c>
      <c r="I108" s="6">
        <v>1.5409999999999999</v>
      </c>
      <c r="J108" s="6">
        <v>1.956</v>
      </c>
      <c r="K108" s="105" t="str">
        <f t="shared" si="22"/>
        <v>Yes</v>
      </c>
    </row>
    <row r="109" spans="1:11" x14ac:dyDescent="0.2">
      <c r="A109" s="124" t="s">
        <v>910</v>
      </c>
      <c r="B109" s="22" t="s">
        <v>213</v>
      </c>
      <c r="C109" s="66">
        <v>6.8133635789999998</v>
      </c>
      <c r="D109" s="5" t="str">
        <f t="shared" si="19"/>
        <v>N/A</v>
      </c>
      <c r="E109" s="5">
        <v>7.1492267938999996</v>
      </c>
      <c r="F109" s="5" t="str">
        <f t="shared" si="20"/>
        <v>N/A</v>
      </c>
      <c r="G109" s="4">
        <v>6.9704170853000003</v>
      </c>
      <c r="H109" s="5" t="str">
        <f t="shared" si="21"/>
        <v>N/A</v>
      </c>
      <c r="I109" s="6">
        <v>4.9290000000000003</v>
      </c>
      <c r="J109" s="6">
        <v>-2.5</v>
      </c>
      <c r="K109" s="105" t="str">
        <f t="shared" si="22"/>
        <v>Yes</v>
      </c>
    </row>
    <row r="110" spans="1:11" x14ac:dyDescent="0.2">
      <c r="A110" s="124" t="s">
        <v>911</v>
      </c>
      <c r="B110" s="22" t="s">
        <v>213</v>
      </c>
      <c r="C110" s="66">
        <v>7.6054390999999999E-3</v>
      </c>
      <c r="D110" s="5" t="str">
        <f t="shared" si="19"/>
        <v>N/A</v>
      </c>
      <c r="E110" s="5">
        <v>1.0476095600000001E-2</v>
      </c>
      <c r="F110" s="5" t="str">
        <f t="shared" si="20"/>
        <v>N/A</v>
      </c>
      <c r="G110" s="4">
        <v>8.5659588000000005E-3</v>
      </c>
      <c r="H110" s="5" t="str">
        <f t="shared" si="21"/>
        <v>N/A</v>
      </c>
      <c r="I110" s="6">
        <v>37.74</v>
      </c>
      <c r="J110" s="6">
        <v>-18.2</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0.46475419350000002</v>
      </c>
      <c r="D112" s="5" t="str">
        <f t="shared" si="19"/>
        <v>N/A</v>
      </c>
      <c r="E112" s="5">
        <v>0.43626969329999998</v>
      </c>
      <c r="F112" s="5" t="str">
        <f t="shared" si="20"/>
        <v>N/A</v>
      </c>
      <c r="G112" s="4">
        <v>0.40321945279999999</v>
      </c>
      <c r="H112" s="5" t="str">
        <f t="shared" si="21"/>
        <v>N/A</v>
      </c>
      <c r="I112" s="6">
        <v>-6.13</v>
      </c>
      <c r="J112" s="6">
        <v>-7.58</v>
      </c>
      <c r="K112" s="105" t="str">
        <f t="shared" si="22"/>
        <v>Yes</v>
      </c>
    </row>
    <row r="113" spans="1:11" x14ac:dyDescent="0.2">
      <c r="A113" s="124" t="s">
        <v>914</v>
      </c>
      <c r="B113" s="22" t="s">
        <v>213</v>
      </c>
      <c r="C113" s="66">
        <v>6.8259726000000007E-2</v>
      </c>
      <c r="D113" s="5" t="str">
        <f t="shared" si="19"/>
        <v>N/A</v>
      </c>
      <c r="E113" s="5">
        <v>7.9405606300000001E-2</v>
      </c>
      <c r="F113" s="5" t="str">
        <f t="shared" si="20"/>
        <v>N/A</v>
      </c>
      <c r="G113" s="4">
        <v>8.2450331099999996E-2</v>
      </c>
      <c r="H113" s="5" t="str">
        <f t="shared" si="21"/>
        <v>N/A</v>
      </c>
      <c r="I113" s="6">
        <v>16.329999999999998</v>
      </c>
      <c r="J113" s="6">
        <v>3.8340000000000001</v>
      </c>
      <c r="K113" s="105" t="str">
        <f t="shared" si="22"/>
        <v>Yes</v>
      </c>
    </row>
    <row r="114" spans="1:11" x14ac:dyDescent="0.2">
      <c r="A114" s="124" t="s">
        <v>915</v>
      </c>
      <c r="B114" s="22" t="s">
        <v>213</v>
      </c>
      <c r="C114" s="66">
        <v>2.9912301000000001E-3</v>
      </c>
      <c r="D114" s="5" t="str">
        <f t="shared" si="19"/>
        <v>N/A</v>
      </c>
      <c r="E114" s="5">
        <v>2.65602679E-2</v>
      </c>
      <c r="F114" s="5" t="str">
        <f t="shared" si="20"/>
        <v>N/A</v>
      </c>
      <c r="G114" s="4">
        <v>0.48651378779999999</v>
      </c>
      <c r="H114" s="5" t="str">
        <f t="shared" si="21"/>
        <v>N/A</v>
      </c>
      <c r="I114" s="6">
        <v>787.9</v>
      </c>
      <c r="J114" s="6">
        <v>1732</v>
      </c>
      <c r="K114" s="105" t="str">
        <f t="shared" si="22"/>
        <v>No</v>
      </c>
    </row>
    <row r="115" spans="1:11" x14ac:dyDescent="0.2">
      <c r="A115" s="124" t="s">
        <v>916</v>
      </c>
      <c r="B115" s="22" t="s">
        <v>213</v>
      </c>
      <c r="C115" s="66">
        <v>0.39697117209999999</v>
      </c>
      <c r="D115" s="5" t="str">
        <f t="shared" si="19"/>
        <v>N/A</v>
      </c>
      <c r="E115" s="5">
        <v>0.42349160870000002</v>
      </c>
      <c r="F115" s="5" t="str">
        <f t="shared" si="20"/>
        <v>N/A</v>
      </c>
      <c r="G115" s="4">
        <v>0.42752200019999997</v>
      </c>
      <c r="H115" s="5" t="str">
        <f t="shared" si="21"/>
        <v>N/A</v>
      </c>
      <c r="I115" s="6">
        <v>6.681</v>
      </c>
      <c r="J115" s="6">
        <v>0.95169999999999999</v>
      </c>
      <c r="K115" s="105" t="str">
        <f t="shared" si="22"/>
        <v>Yes</v>
      </c>
    </row>
    <row r="116" spans="1:11" x14ac:dyDescent="0.2">
      <c r="A116" s="124" t="s">
        <v>917</v>
      </c>
      <c r="B116" s="22" t="s">
        <v>213</v>
      </c>
      <c r="C116" s="66">
        <v>0.81013574330000004</v>
      </c>
      <c r="D116" s="5" t="str">
        <f t="shared" si="19"/>
        <v>N/A</v>
      </c>
      <c r="E116" s="5">
        <v>0.8190209302</v>
      </c>
      <c r="F116" s="5" t="str">
        <f t="shared" si="20"/>
        <v>N/A</v>
      </c>
      <c r="G116" s="4">
        <v>0.73607688819999995</v>
      </c>
      <c r="H116" s="5" t="str">
        <f t="shared" si="21"/>
        <v>N/A</v>
      </c>
      <c r="I116" s="6">
        <v>1.097</v>
      </c>
      <c r="J116" s="6">
        <v>-10.1</v>
      </c>
      <c r="K116" s="105" t="str">
        <f t="shared" si="22"/>
        <v>Yes</v>
      </c>
    </row>
    <row r="117" spans="1:11" x14ac:dyDescent="0.2">
      <c r="A117" s="124" t="s">
        <v>918</v>
      </c>
      <c r="B117" s="22" t="s">
        <v>213</v>
      </c>
      <c r="C117" s="66">
        <v>0.18104948000000001</v>
      </c>
      <c r="D117" s="5" t="str">
        <f t="shared" si="19"/>
        <v>N/A</v>
      </c>
      <c r="E117" s="5">
        <v>0.18888210690000001</v>
      </c>
      <c r="F117" s="5" t="str">
        <f t="shared" si="20"/>
        <v>N/A</v>
      </c>
      <c r="G117" s="4">
        <v>0.1609018535</v>
      </c>
      <c r="H117" s="5" t="str">
        <f t="shared" si="21"/>
        <v>N/A</v>
      </c>
      <c r="I117" s="6">
        <v>4.3259999999999996</v>
      </c>
      <c r="J117" s="6">
        <v>-14.8</v>
      </c>
      <c r="K117" s="105" t="str">
        <f t="shared" si="22"/>
        <v>Yes</v>
      </c>
    </row>
    <row r="118" spans="1:11" x14ac:dyDescent="0.2">
      <c r="A118" s="124" t="s">
        <v>919</v>
      </c>
      <c r="B118" s="22" t="s">
        <v>213</v>
      </c>
      <c r="C118" s="66">
        <v>2.3318567501</v>
      </c>
      <c r="D118" s="5" t="str">
        <f t="shared" si="19"/>
        <v>N/A</v>
      </c>
      <c r="E118" s="5">
        <v>2.1144048397000001</v>
      </c>
      <c r="F118" s="5" t="str">
        <f t="shared" si="20"/>
        <v>N/A</v>
      </c>
      <c r="G118" s="4">
        <v>2.1920312352</v>
      </c>
      <c r="H118" s="5" t="str">
        <f t="shared" si="21"/>
        <v>N/A</v>
      </c>
      <c r="I118" s="6">
        <v>-9.33</v>
      </c>
      <c r="J118" s="6">
        <v>3.6709999999999998</v>
      </c>
      <c r="K118" s="105" t="str">
        <f t="shared" si="22"/>
        <v>Yes</v>
      </c>
    </row>
    <row r="119" spans="1:11" x14ac:dyDescent="0.2">
      <c r="A119" s="124" t="s">
        <v>920</v>
      </c>
      <c r="B119" s="22" t="s">
        <v>213</v>
      </c>
      <c r="C119" s="66">
        <v>9.1088015563999996</v>
      </c>
      <c r="D119" s="5" t="str">
        <f t="shared" si="19"/>
        <v>N/A</v>
      </c>
      <c r="E119" s="5">
        <v>8.2813963322999999</v>
      </c>
      <c r="F119" s="5" t="str">
        <f t="shared" si="20"/>
        <v>N/A</v>
      </c>
      <c r="G119" s="4">
        <v>7.4906433831000001</v>
      </c>
      <c r="H119" s="5" t="str">
        <f t="shared" si="21"/>
        <v>N/A</v>
      </c>
      <c r="I119" s="6">
        <v>-9.08</v>
      </c>
      <c r="J119" s="6">
        <v>-9.5500000000000007</v>
      </c>
      <c r="K119" s="105" t="str">
        <f t="shared" si="22"/>
        <v>Yes</v>
      </c>
    </row>
    <row r="120" spans="1:11" x14ac:dyDescent="0.2">
      <c r="A120" s="124" t="s">
        <v>921</v>
      </c>
      <c r="B120" s="22" t="s">
        <v>213</v>
      </c>
      <c r="C120" s="66">
        <v>7.3973193847000003</v>
      </c>
      <c r="D120" s="5" t="str">
        <f t="shared" si="19"/>
        <v>N/A</v>
      </c>
      <c r="E120" s="5">
        <v>6.9019842439000003</v>
      </c>
      <c r="F120" s="5" t="str">
        <f t="shared" si="20"/>
        <v>N/A</v>
      </c>
      <c r="G120" s="4">
        <v>6.4032600874999996</v>
      </c>
      <c r="H120" s="5" t="str">
        <f t="shared" si="21"/>
        <v>N/A</v>
      </c>
      <c r="I120" s="6">
        <v>-6.7</v>
      </c>
      <c r="J120" s="6">
        <v>-7.23</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9.1359882700000006E-2</v>
      </c>
      <c r="D123" s="5" t="str">
        <f t="shared" si="19"/>
        <v>N/A</v>
      </c>
      <c r="E123" s="5">
        <v>8.0595649199999994E-2</v>
      </c>
      <c r="F123" s="5" t="str">
        <f t="shared" si="20"/>
        <v>N/A</v>
      </c>
      <c r="G123" s="4">
        <v>6.3266259000000005E-2</v>
      </c>
      <c r="H123" s="5" t="str">
        <f t="shared" si="21"/>
        <v>N/A</v>
      </c>
      <c r="I123" s="6">
        <v>-11.8</v>
      </c>
      <c r="J123" s="6">
        <v>-21.5</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1748</v>
      </c>
      <c r="J125" s="6" t="s">
        <v>1748</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1.6201222889</v>
      </c>
      <c r="D130" s="114" t="str">
        <f t="shared" si="19"/>
        <v>N/A</v>
      </c>
      <c r="E130" s="114">
        <v>1.2988164391999999</v>
      </c>
      <c r="F130" s="114" t="str">
        <f t="shared" si="20"/>
        <v>N/A</v>
      </c>
      <c r="G130" s="118">
        <v>1.0241170367000001</v>
      </c>
      <c r="H130" s="114" t="str">
        <f t="shared" si="21"/>
        <v>N/A</v>
      </c>
      <c r="I130" s="115">
        <v>-19.8</v>
      </c>
      <c r="J130" s="115">
        <v>-21.1</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2289255</v>
      </c>
      <c r="D6" s="5" t="str">
        <f>IF($B6="N/A","N/A",IF(C6&gt;15,"No",IF(C6&lt;-15,"No","Yes")))</f>
        <v>N/A</v>
      </c>
      <c r="E6" s="23">
        <v>2224644</v>
      </c>
      <c r="F6" s="5" t="str">
        <f>IF($B6="N/A","N/A",IF(E6&gt;15,"No",IF(E6&lt;-15,"No","Yes")))</f>
        <v>N/A</v>
      </c>
      <c r="G6" s="23">
        <v>2110736</v>
      </c>
      <c r="H6" s="5" t="str">
        <f>IF($B6="N/A","N/A",IF(G6&gt;15,"No",IF(G6&lt;-15,"No","Yes")))</f>
        <v>N/A</v>
      </c>
      <c r="I6" s="6">
        <v>-2.82</v>
      </c>
      <c r="J6" s="6">
        <v>-5.12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49.205863479999998</v>
      </c>
      <c r="D9" s="5" t="str">
        <f t="shared" ref="D9:D17" si="1">IF($B9="N/A","N/A",IF(C9&gt;15,"No",IF(C9&lt;-15,"No","Yes")))</f>
        <v>N/A</v>
      </c>
      <c r="E9" s="24">
        <v>49.089855276000002</v>
      </c>
      <c r="F9" s="5" t="str">
        <f>IF($B9="N/A","N/A",IF(E9&gt;15,"No",IF(E9&lt;-15,"No","Yes")))</f>
        <v>N/A</v>
      </c>
      <c r="G9" s="24">
        <v>51.609223039</v>
      </c>
      <c r="H9" s="5" t="str">
        <f>IF($B9="N/A","N/A",IF(G9&gt;15,"No",IF(G9&lt;-15,"No","Yes")))</f>
        <v>N/A</v>
      </c>
      <c r="I9" s="6">
        <v>-0.23599999999999999</v>
      </c>
      <c r="J9" s="6">
        <v>5.1319999999999997</v>
      </c>
      <c r="K9" s="105" t="str">
        <f t="shared" si="0"/>
        <v>Yes</v>
      </c>
    </row>
    <row r="10" spans="1:11" x14ac:dyDescent="0.2">
      <c r="A10" s="124" t="s">
        <v>16</v>
      </c>
      <c r="B10" s="22" t="s">
        <v>213</v>
      </c>
      <c r="C10" s="57">
        <v>2.1652458987999998</v>
      </c>
      <c r="D10" s="5" t="str">
        <f t="shared" si="1"/>
        <v>N/A</v>
      </c>
      <c r="E10" s="4">
        <v>1.9687194895</v>
      </c>
      <c r="F10" s="5" t="str">
        <f>IF($B10="N/A","N/A",IF(E10&gt;15,"No",IF(E10&lt;-15,"No","Yes")))</f>
        <v>N/A</v>
      </c>
      <c r="G10" s="4">
        <v>1.7281649623999999</v>
      </c>
      <c r="H10" s="5" t="str">
        <f>IF($B10="N/A","N/A",IF(G10&gt;15,"No",IF(G10&lt;-15,"No","Yes")))</f>
        <v>N/A</v>
      </c>
      <c r="I10" s="6">
        <v>-9.08</v>
      </c>
      <c r="J10" s="6">
        <v>-12.2</v>
      </c>
      <c r="K10" s="105" t="str">
        <f t="shared" si="0"/>
        <v>Yes</v>
      </c>
    </row>
    <row r="11" spans="1:11" x14ac:dyDescent="0.2">
      <c r="A11" s="124" t="s">
        <v>36</v>
      </c>
      <c r="B11" s="22" t="s">
        <v>213</v>
      </c>
      <c r="C11" s="57">
        <v>0.85453602350000002</v>
      </c>
      <c r="D11" s="5" t="str">
        <f t="shared" si="1"/>
        <v>N/A</v>
      </c>
      <c r="E11" s="4">
        <v>0.59917570050000002</v>
      </c>
      <c r="F11" s="5" t="str">
        <f>IF($B11="N/A","N/A",IF(E11&gt;15,"No",IF(E11&lt;-15,"No","Yes")))</f>
        <v>N/A</v>
      </c>
      <c r="G11" s="4">
        <v>0.54143159630000004</v>
      </c>
      <c r="H11" s="5" t="str">
        <f>IF($B11="N/A","N/A",IF(G11&gt;15,"No",IF(G11&lt;-15,"No","Yes")))</f>
        <v>N/A</v>
      </c>
      <c r="I11" s="6">
        <v>-29.9</v>
      </c>
      <c r="J11" s="6">
        <v>-9.64</v>
      </c>
      <c r="K11" s="105" t="str">
        <f t="shared" si="0"/>
        <v>Yes</v>
      </c>
    </row>
    <row r="12" spans="1:11" x14ac:dyDescent="0.2">
      <c r="A12" s="124" t="s">
        <v>37</v>
      </c>
      <c r="B12" s="22" t="s">
        <v>213</v>
      </c>
      <c r="C12" s="57">
        <v>0</v>
      </c>
      <c r="D12" s="5" t="str">
        <f t="shared" si="1"/>
        <v>N/A</v>
      </c>
      <c r="E12" s="4">
        <v>0</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2.2573974498</v>
      </c>
      <c r="D13" s="5" t="str">
        <f t="shared" si="1"/>
        <v>N/A</v>
      </c>
      <c r="E13" s="4">
        <v>2.0637725524000001</v>
      </c>
      <c r="F13" s="5" t="str">
        <f>IF($B13="N/A","N/A",IF(E13&gt;15,"No",IF(E13&lt;-15,"No","Yes")))</f>
        <v>N/A</v>
      </c>
      <c r="G13" s="4">
        <v>1.812946003</v>
      </c>
      <c r="H13" s="5" t="str">
        <f>IF($B13="N/A","N/A",IF(G13&gt;15,"No",IF(G13&lt;-15,"No","Yes")))</f>
        <v>N/A</v>
      </c>
      <c r="I13" s="6">
        <v>-8.58</v>
      </c>
      <c r="J13" s="6">
        <v>-12.2</v>
      </c>
      <c r="K13" s="105" t="str">
        <f t="shared" si="0"/>
        <v>Yes</v>
      </c>
    </row>
    <row r="14" spans="1:11" x14ac:dyDescent="0.2">
      <c r="A14" s="124" t="s">
        <v>671</v>
      </c>
      <c r="B14" s="22" t="s">
        <v>213</v>
      </c>
      <c r="C14" s="57">
        <v>44.428121812999997</v>
      </c>
      <c r="D14" s="5" t="str">
        <f t="shared" si="1"/>
        <v>N/A</v>
      </c>
      <c r="E14" s="4">
        <v>44.786491681000001</v>
      </c>
      <c r="F14" s="5" t="str">
        <f t="shared" ref="F14:F33" si="2">IF($B14="N/A","N/A",IF(E14&gt;15,"No",IF(E14&lt;-15,"No","Yes")))</f>
        <v>N/A</v>
      </c>
      <c r="G14" s="4">
        <v>44.013936371</v>
      </c>
      <c r="H14" s="5" t="str">
        <f t="shared" ref="H14:H33" si="3">IF($B14="N/A","N/A",IF(G14&gt;15,"No",IF(G14&lt;-15,"No","Yes")))</f>
        <v>N/A</v>
      </c>
      <c r="I14" s="6">
        <v>0.80659999999999998</v>
      </c>
      <c r="J14" s="6">
        <v>-1.72</v>
      </c>
      <c r="K14" s="105" t="str">
        <f t="shared" ref="K14:K30" si="4">IF(J14="Div by 0", "N/A", IF(J14="N/A","N/A", IF(J14&gt;30, "No", IF(J14&lt;-30, "No", "Yes"))))</f>
        <v>Yes</v>
      </c>
    </row>
    <row r="15" spans="1:11" x14ac:dyDescent="0.2">
      <c r="A15" s="124" t="s">
        <v>672</v>
      </c>
      <c r="B15" s="22" t="s">
        <v>213</v>
      </c>
      <c r="C15" s="57">
        <v>2.7528169645</v>
      </c>
      <c r="D15" s="5" t="str">
        <f t="shared" si="1"/>
        <v>N/A</v>
      </c>
      <c r="E15" s="4">
        <v>2.7875021801000002</v>
      </c>
      <c r="F15" s="5" t="str">
        <f t="shared" si="2"/>
        <v>N/A</v>
      </c>
      <c r="G15" s="4">
        <v>2.6980636138</v>
      </c>
      <c r="H15" s="5" t="str">
        <f t="shared" si="3"/>
        <v>N/A</v>
      </c>
      <c r="I15" s="6">
        <v>1.26</v>
      </c>
      <c r="J15" s="6">
        <v>-3.21</v>
      </c>
      <c r="K15" s="105" t="str">
        <f t="shared" si="4"/>
        <v>Yes</v>
      </c>
    </row>
    <row r="16" spans="1:11" x14ac:dyDescent="0.2">
      <c r="A16" s="124" t="s">
        <v>379</v>
      </c>
      <c r="B16" s="22" t="s">
        <v>213</v>
      </c>
      <c r="C16" s="57">
        <v>6.5686871929999997</v>
      </c>
      <c r="D16" s="5" t="str">
        <f t="shared" si="1"/>
        <v>N/A</v>
      </c>
      <c r="E16" s="4">
        <v>6.4893529032000004</v>
      </c>
      <c r="F16" s="5" t="str">
        <f t="shared" si="2"/>
        <v>N/A</v>
      </c>
      <c r="G16" s="4">
        <v>6.6677215910000003</v>
      </c>
      <c r="H16" s="5" t="str">
        <f t="shared" si="3"/>
        <v>N/A</v>
      </c>
      <c r="I16" s="6">
        <v>-1.21</v>
      </c>
      <c r="J16" s="6">
        <v>2.7490000000000001</v>
      </c>
      <c r="K16" s="105" t="str">
        <f t="shared" si="4"/>
        <v>Yes</v>
      </c>
    </row>
    <row r="17" spans="1:11" x14ac:dyDescent="0.2">
      <c r="A17" s="124" t="s">
        <v>380</v>
      </c>
      <c r="B17" s="22" t="s">
        <v>213</v>
      </c>
      <c r="C17" s="57">
        <v>4.1786083244999999</v>
      </c>
      <c r="D17" s="5" t="str">
        <f t="shared" si="1"/>
        <v>N/A</v>
      </c>
      <c r="E17" s="4">
        <v>4.6635776331000001</v>
      </c>
      <c r="F17" s="5" t="str">
        <f t="shared" si="2"/>
        <v>N/A</v>
      </c>
      <c r="G17" s="4">
        <v>4.7129532068</v>
      </c>
      <c r="H17" s="5" t="str">
        <f t="shared" si="3"/>
        <v>N/A</v>
      </c>
      <c r="I17" s="6">
        <v>11.61</v>
      </c>
      <c r="J17" s="6">
        <v>1.0589999999999999</v>
      </c>
      <c r="K17" s="105" t="str">
        <f t="shared" si="4"/>
        <v>Yes</v>
      </c>
    </row>
    <row r="18" spans="1:11" x14ac:dyDescent="0.2">
      <c r="A18" s="124" t="s">
        <v>381</v>
      </c>
      <c r="B18" s="22" t="s">
        <v>213</v>
      </c>
      <c r="C18" s="57">
        <v>8.7364699999999994E-5</v>
      </c>
      <c r="D18" s="5" t="str">
        <f t="shared" ref="D18:D33" si="5">IF($B18="N/A","N/A",IF(C18&gt;15,"No",IF(C18&lt;-15,"No","Yes")))</f>
        <v>N/A</v>
      </c>
      <c r="E18" s="4">
        <v>4.944611E-4</v>
      </c>
      <c r="F18" s="5" t="str">
        <f t="shared" si="2"/>
        <v>N/A</v>
      </c>
      <c r="G18" s="4">
        <v>0</v>
      </c>
      <c r="H18" s="5" t="str">
        <f t="shared" si="3"/>
        <v>N/A</v>
      </c>
      <c r="I18" s="6">
        <v>466</v>
      </c>
      <c r="J18" s="6">
        <v>-100</v>
      </c>
      <c r="K18" s="105" t="str">
        <f t="shared" si="4"/>
        <v>No</v>
      </c>
    </row>
    <row r="19" spans="1:11" x14ac:dyDescent="0.2">
      <c r="A19" s="124" t="s">
        <v>382</v>
      </c>
      <c r="B19" s="22" t="s">
        <v>213</v>
      </c>
      <c r="C19" s="57">
        <v>17.108753720999999</v>
      </c>
      <c r="D19" s="5" t="str">
        <f t="shared" si="5"/>
        <v>N/A</v>
      </c>
      <c r="E19" s="4">
        <v>16.892725307999999</v>
      </c>
      <c r="F19" s="5" t="str">
        <f t="shared" si="2"/>
        <v>N/A</v>
      </c>
      <c r="G19" s="4">
        <v>17.515785962999999</v>
      </c>
      <c r="H19" s="5" t="str">
        <f t="shared" si="3"/>
        <v>N/A</v>
      </c>
      <c r="I19" s="6">
        <v>-1.26</v>
      </c>
      <c r="J19" s="6">
        <v>3.6880000000000002</v>
      </c>
      <c r="K19" s="105" t="str">
        <f t="shared" si="4"/>
        <v>Yes</v>
      </c>
    </row>
    <row r="20" spans="1:11" x14ac:dyDescent="0.2">
      <c r="A20" s="124" t="s">
        <v>384</v>
      </c>
      <c r="B20" s="22" t="s">
        <v>213</v>
      </c>
      <c r="C20" s="57">
        <v>9.3639197031000005</v>
      </c>
      <c r="D20" s="5" t="str">
        <f t="shared" si="5"/>
        <v>N/A</v>
      </c>
      <c r="E20" s="4">
        <v>8.6660607269999996</v>
      </c>
      <c r="F20" s="5" t="str">
        <f t="shared" si="2"/>
        <v>N/A</v>
      </c>
      <c r="G20" s="4">
        <v>8.3908646083999994</v>
      </c>
      <c r="H20" s="5" t="str">
        <f t="shared" si="3"/>
        <v>N/A</v>
      </c>
      <c r="I20" s="6">
        <v>-7.45</v>
      </c>
      <c r="J20" s="6">
        <v>-3.18</v>
      </c>
      <c r="K20" s="105" t="str">
        <f t="shared" si="4"/>
        <v>Yes</v>
      </c>
    </row>
    <row r="21" spans="1:11" x14ac:dyDescent="0.2">
      <c r="A21" s="124" t="s">
        <v>385</v>
      </c>
      <c r="B21" s="22" t="s">
        <v>213</v>
      </c>
      <c r="C21" s="57">
        <v>10.463229304</v>
      </c>
      <c r="D21" s="5" t="str">
        <f t="shared" si="5"/>
        <v>N/A</v>
      </c>
      <c r="E21" s="4">
        <v>10.398427793</v>
      </c>
      <c r="F21" s="5" t="str">
        <f t="shared" si="2"/>
        <v>N/A</v>
      </c>
      <c r="G21" s="4">
        <v>10.247847196</v>
      </c>
      <c r="H21" s="5" t="str">
        <f t="shared" si="3"/>
        <v>N/A</v>
      </c>
      <c r="I21" s="6">
        <v>-0.61899999999999999</v>
      </c>
      <c r="J21" s="6">
        <v>-1.45</v>
      </c>
      <c r="K21" s="105" t="str">
        <f t="shared" si="4"/>
        <v>Yes</v>
      </c>
    </row>
    <row r="22" spans="1:11" x14ac:dyDescent="0.2">
      <c r="A22" s="124" t="s">
        <v>386</v>
      </c>
      <c r="B22" s="22" t="s">
        <v>213</v>
      </c>
      <c r="C22" s="57">
        <v>3.8877276699999998E-2</v>
      </c>
      <c r="D22" s="5" t="str">
        <f t="shared" si="5"/>
        <v>N/A</v>
      </c>
      <c r="E22" s="4">
        <v>0.89394078330000004</v>
      </c>
      <c r="F22" s="5" t="str">
        <f t="shared" si="2"/>
        <v>N/A</v>
      </c>
      <c r="G22" s="4">
        <v>0.93379749999999995</v>
      </c>
      <c r="H22" s="5" t="str">
        <f t="shared" si="3"/>
        <v>N/A</v>
      </c>
      <c r="I22" s="6">
        <v>2199</v>
      </c>
      <c r="J22" s="6">
        <v>4.4589999999999996</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0.51348582840000001</v>
      </c>
      <c r="D26" s="5" t="str">
        <f t="shared" si="5"/>
        <v>N/A</v>
      </c>
      <c r="E26" s="4">
        <v>0.56921466990000003</v>
      </c>
      <c r="F26" s="5" t="str">
        <f t="shared" si="2"/>
        <v>N/A</v>
      </c>
      <c r="G26" s="4">
        <v>0.61713070699999995</v>
      </c>
      <c r="H26" s="5" t="str">
        <f t="shared" si="3"/>
        <v>N/A</v>
      </c>
      <c r="I26" s="6">
        <v>10.85</v>
      </c>
      <c r="J26" s="6">
        <v>8.4179999999999993</v>
      </c>
      <c r="K26" s="105" t="str">
        <f t="shared" si="4"/>
        <v>Yes</v>
      </c>
    </row>
    <row r="27" spans="1:11" x14ac:dyDescent="0.2">
      <c r="A27" s="124" t="s">
        <v>393</v>
      </c>
      <c r="B27" s="22" t="s">
        <v>213</v>
      </c>
      <c r="C27" s="57">
        <v>7.8628200000000002E-4</v>
      </c>
      <c r="D27" s="5" t="str">
        <f t="shared" si="5"/>
        <v>N/A</v>
      </c>
      <c r="E27" s="4">
        <v>5.394121E-4</v>
      </c>
      <c r="F27" s="5" t="str">
        <f t="shared" si="2"/>
        <v>N/A</v>
      </c>
      <c r="G27" s="4">
        <v>6.1589890000000001E-4</v>
      </c>
      <c r="H27" s="5" t="str">
        <f t="shared" si="3"/>
        <v>N/A</v>
      </c>
      <c r="I27" s="6">
        <v>-31.4</v>
      </c>
      <c r="J27" s="6">
        <v>14.18</v>
      </c>
      <c r="K27" s="105" t="str">
        <f t="shared" si="4"/>
        <v>Yes</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3.9986371111999999</v>
      </c>
      <c r="D29" s="5" t="str">
        <f t="shared" si="5"/>
        <v>N/A</v>
      </c>
      <c r="E29" s="4">
        <v>3.3467826762000001</v>
      </c>
      <c r="F29" s="5" t="str">
        <f t="shared" si="2"/>
        <v>N/A</v>
      </c>
      <c r="G29" s="4">
        <v>3.4569932004999999</v>
      </c>
      <c r="H29" s="5" t="str">
        <f t="shared" si="3"/>
        <v>N/A</v>
      </c>
      <c r="I29" s="6">
        <v>-16.3</v>
      </c>
      <c r="J29" s="6">
        <v>3.2930000000000001</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52.816527647999997</v>
      </c>
      <c r="D33" s="5" t="str">
        <f t="shared" si="5"/>
        <v>N/A</v>
      </c>
      <c r="E33" s="4">
        <v>52.268452840000002</v>
      </c>
      <c r="F33" s="5" t="str">
        <f t="shared" si="2"/>
        <v>N/A</v>
      </c>
      <c r="G33" s="4">
        <v>56.147334389999997</v>
      </c>
      <c r="H33" s="5" t="str">
        <f t="shared" si="3"/>
        <v>N/A</v>
      </c>
      <c r="I33" s="6">
        <v>-1.04</v>
      </c>
      <c r="J33" s="6">
        <v>7.4210000000000003</v>
      </c>
      <c r="K33" s="105" t="str">
        <f t="shared" si="6"/>
        <v>Yes</v>
      </c>
    </row>
    <row r="34" spans="1:11" x14ac:dyDescent="0.2">
      <c r="A34" s="124" t="s">
        <v>846</v>
      </c>
      <c r="B34" s="22" t="s">
        <v>268</v>
      </c>
      <c r="C34" s="57">
        <v>7.5156764974000003</v>
      </c>
      <c r="D34" s="5" t="str">
        <f>IF($B34="N/A","N/A",IF(C34&gt;25,"No",IF(C34&lt;5,"No","Yes")))</f>
        <v>Yes</v>
      </c>
      <c r="E34" s="4">
        <v>7.6369522494000002</v>
      </c>
      <c r="F34" s="5" t="str">
        <f>IF($B34="N/A","N/A",IF(E34&gt;25,"No",IF(E34&lt;5,"No","Yes")))</f>
        <v>Yes</v>
      </c>
      <c r="G34" s="4">
        <v>7.5046334549000004</v>
      </c>
      <c r="H34" s="5" t="str">
        <f>IF($B34="N/A","N/A",IF(G34&gt;25,"No",IF(G34&lt;5,"No","Yes")))</f>
        <v>Yes</v>
      </c>
      <c r="I34" s="6">
        <v>1.6140000000000001</v>
      </c>
      <c r="J34" s="6">
        <v>-1.73</v>
      </c>
      <c r="K34" s="105" t="str">
        <f t="shared" si="6"/>
        <v>Yes</v>
      </c>
    </row>
    <row r="35" spans="1:11" x14ac:dyDescent="0.2">
      <c r="A35" s="124" t="s">
        <v>847</v>
      </c>
      <c r="B35" s="22" t="s">
        <v>269</v>
      </c>
      <c r="C35" s="57">
        <v>44.351546681999999</v>
      </c>
      <c r="D35" s="5" t="str">
        <f>IF($B35="N/A","N/A",IF(C35&gt;70,"No",IF(C35&lt;40,"No","Yes")))</f>
        <v>Yes</v>
      </c>
      <c r="E35" s="4">
        <v>43.760349970999997</v>
      </c>
      <c r="F35" s="5" t="str">
        <f>IF($B35="N/A","N/A",IF(E35&gt;70,"No",IF(E35&lt;40,"No","Yes")))</f>
        <v>Yes</v>
      </c>
      <c r="G35" s="4">
        <v>42.941798501000001</v>
      </c>
      <c r="H35" s="5" t="str">
        <f>IF($B35="N/A","N/A",IF(G35&gt;70,"No",IF(G35&lt;40,"No","Yes")))</f>
        <v>Yes</v>
      </c>
      <c r="I35" s="6">
        <v>-1.33</v>
      </c>
      <c r="J35" s="6">
        <v>-1.87</v>
      </c>
      <c r="K35" s="105" t="str">
        <f t="shared" si="6"/>
        <v>Yes</v>
      </c>
    </row>
    <row r="36" spans="1:11" x14ac:dyDescent="0.2">
      <c r="A36" s="124" t="s">
        <v>848</v>
      </c>
      <c r="B36" s="22" t="s">
        <v>270</v>
      </c>
      <c r="C36" s="57">
        <v>48.114168145999997</v>
      </c>
      <c r="D36" s="5" t="str">
        <f>IF($B36="N/A","N/A",IF(C36&gt;55,"No",IF(C36&lt;20,"No","Yes")))</f>
        <v>Yes</v>
      </c>
      <c r="E36" s="4">
        <v>48.590740811000003</v>
      </c>
      <c r="F36" s="5" t="str">
        <f>IF($B36="N/A","N/A",IF(E36&gt;55,"No",IF(E36&lt;20,"No","Yes")))</f>
        <v>Yes</v>
      </c>
      <c r="G36" s="4">
        <v>49.545513982000003</v>
      </c>
      <c r="H36" s="5" t="str">
        <f>IF($B36="N/A","N/A",IF(G36&gt;55,"No",IF(G36&lt;20,"No","Yes")))</f>
        <v>Yes</v>
      </c>
      <c r="I36" s="6">
        <v>0.99050000000000005</v>
      </c>
      <c r="J36" s="6">
        <v>1.9650000000000001</v>
      </c>
      <c r="K36" s="105" t="str">
        <f t="shared" si="6"/>
        <v>Yes</v>
      </c>
    </row>
    <row r="37" spans="1:11" x14ac:dyDescent="0.2">
      <c r="A37" s="124" t="s">
        <v>163</v>
      </c>
      <c r="B37" s="22" t="s">
        <v>246</v>
      </c>
      <c r="C37" s="57">
        <v>88.655261209000003</v>
      </c>
      <c r="D37" s="5" t="str">
        <f>IF($B37="N/A","N/A",IF(C37&gt;95,"Yes","No"))</f>
        <v>No</v>
      </c>
      <c r="E37" s="4">
        <v>88.840551567000006</v>
      </c>
      <c r="F37" s="5" t="str">
        <f>IF($B37="N/A","N/A",IF(E37&gt;95,"Yes","No"))</f>
        <v>No</v>
      </c>
      <c r="G37" s="4">
        <v>91.155265271999994</v>
      </c>
      <c r="H37" s="5" t="str">
        <f>IF($B37="N/A","N/A",IF(G37&gt;95,"Yes","No"))</f>
        <v>No</v>
      </c>
      <c r="I37" s="6">
        <v>0.20899999999999999</v>
      </c>
      <c r="J37" s="6">
        <v>2.605</v>
      </c>
      <c r="K37" s="105" t="str">
        <f t="shared" si="6"/>
        <v>Yes</v>
      </c>
    </row>
    <row r="38" spans="1:11" x14ac:dyDescent="0.2">
      <c r="A38" s="124" t="s">
        <v>41</v>
      </c>
      <c r="B38" s="22" t="s">
        <v>213</v>
      </c>
      <c r="C38" s="57">
        <v>95.256493809000006</v>
      </c>
      <c r="D38" s="5" t="str">
        <f t="shared" ref="D38:D47" si="7">IF($B38="N/A","N/A",IF(C38&gt;15,"No",IF(C38&lt;-15,"No","Yes")))</f>
        <v>N/A</v>
      </c>
      <c r="E38" s="4">
        <v>96.182592733999996</v>
      </c>
      <c r="F38" s="5" t="str">
        <f>IF($B38="N/A","N/A",IF(E38&gt;15,"No",IF(E38&lt;-15,"No","Yes")))</f>
        <v>N/A</v>
      </c>
      <c r="G38" s="4">
        <v>96.251190155000003</v>
      </c>
      <c r="H38" s="5" t="str">
        <f>IF($B38="N/A","N/A",IF(G38&gt;15,"No",IF(G38&lt;-15,"No","Yes")))</f>
        <v>N/A</v>
      </c>
      <c r="I38" s="6">
        <v>0.97219999999999995</v>
      </c>
      <c r="J38" s="6">
        <v>7.1300000000000002E-2</v>
      </c>
      <c r="K38" s="105" t="str">
        <f t="shared" si="6"/>
        <v>Yes</v>
      </c>
    </row>
    <row r="39" spans="1:11" x14ac:dyDescent="0.2">
      <c r="A39" s="124" t="s">
        <v>42</v>
      </c>
      <c r="B39" s="22" t="s">
        <v>213</v>
      </c>
      <c r="C39" s="57">
        <v>100</v>
      </c>
      <c r="D39" s="5" t="str">
        <f t="shared" si="7"/>
        <v>N/A</v>
      </c>
      <c r="E39" s="4">
        <v>100</v>
      </c>
      <c r="F39" s="5" t="str">
        <f>IF($B39="N/A","N/A",IF(E39&gt;15,"No",IF(E39&lt;-15,"No","Yes")))</f>
        <v>N/A</v>
      </c>
      <c r="G39" s="4" t="s">
        <v>1748</v>
      </c>
      <c r="H39" s="5" t="str">
        <f>IF($B39="N/A","N/A",IF(G39&gt;15,"No",IF(G39&lt;-15,"No","Yes")))</f>
        <v>N/A</v>
      </c>
      <c r="I39" s="6">
        <v>0</v>
      </c>
      <c r="J39" s="6" t="s">
        <v>1748</v>
      </c>
      <c r="K39" s="105" t="str">
        <f t="shared" si="6"/>
        <v>N/A</v>
      </c>
    </row>
    <row r="40" spans="1:11" x14ac:dyDescent="0.2">
      <c r="A40" s="124" t="s">
        <v>43</v>
      </c>
      <c r="B40" s="22" t="s">
        <v>223</v>
      </c>
      <c r="C40" s="57">
        <v>90.856331750999999</v>
      </c>
      <c r="D40" s="5" t="str">
        <f>IF($B40="N/A","N/A",IF(C40&gt;100,"No",IF(C40&lt;98,"No","Yes")))</f>
        <v>No</v>
      </c>
      <c r="E40" s="4">
        <v>90.856226217</v>
      </c>
      <c r="F40" s="5" t="str">
        <f>IF($B40="N/A","N/A",IF(E40&gt;100,"No",IF(E40&lt;98,"No","Yes")))</f>
        <v>No</v>
      </c>
      <c r="G40" s="4">
        <v>93.299790152</v>
      </c>
      <c r="H40" s="5" t="str">
        <f>IF($B40="N/A","N/A",IF(G40&gt;100,"No",IF(G40&lt;98,"No","Yes")))</f>
        <v>No</v>
      </c>
      <c r="I40" s="6">
        <v>0</v>
      </c>
      <c r="J40" s="6">
        <v>2.6890000000000001</v>
      </c>
      <c r="K40" s="105" t="str">
        <f t="shared" si="6"/>
        <v>Yes</v>
      </c>
    </row>
    <row r="41" spans="1:11" x14ac:dyDescent="0.2">
      <c r="A41" s="124" t="s">
        <v>44</v>
      </c>
      <c r="B41" s="22" t="s">
        <v>213</v>
      </c>
      <c r="C41" s="57">
        <v>80.279914955999999</v>
      </c>
      <c r="D41" s="5" t="str">
        <f t="shared" si="7"/>
        <v>N/A</v>
      </c>
      <c r="E41" s="4">
        <v>80.626911949000004</v>
      </c>
      <c r="F41" s="5" t="str">
        <f t="shared" ref="F41:F47" si="8">IF($B41="N/A","N/A",IF(E41&gt;15,"No",IF(E41&lt;-15,"No","Yes")))</f>
        <v>N/A</v>
      </c>
      <c r="G41" s="4">
        <v>80.426881464000004</v>
      </c>
      <c r="H41" s="5" t="str">
        <f t="shared" ref="H41:H47" si="9">IF($B41="N/A","N/A",IF(G41&gt;15,"No",IF(G41&lt;-15,"No","Yes")))</f>
        <v>N/A</v>
      </c>
      <c r="I41" s="6">
        <v>0.43219999999999997</v>
      </c>
      <c r="J41" s="6">
        <v>-0.248</v>
      </c>
      <c r="K41" s="105" t="str">
        <f t="shared" si="6"/>
        <v>Yes</v>
      </c>
    </row>
    <row r="42" spans="1:11" x14ac:dyDescent="0.2">
      <c r="A42" s="124" t="s">
        <v>45</v>
      </c>
      <c r="B42" s="22" t="s">
        <v>213</v>
      </c>
      <c r="C42" s="57">
        <v>19.720085044000001</v>
      </c>
      <c r="D42" s="5" t="str">
        <f t="shared" si="7"/>
        <v>N/A</v>
      </c>
      <c r="E42" s="4">
        <v>19.373088051</v>
      </c>
      <c r="F42" s="5" t="str">
        <f t="shared" si="8"/>
        <v>N/A</v>
      </c>
      <c r="G42" s="4">
        <v>19.573118535999999</v>
      </c>
      <c r="H42" s="5" t="str">
        <f t="shared" si="9"/>
        <v>N/A</v>
      </c>
      <c r="I42" s="6">
        <v>-1.76</v>
      </c>
      <c r="J42" s="6">
        <v>1.0329999999999999</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89.519909315000007</v>
      </c>
      <c r="D44" s="5" t="str">
        <f t="shared" si="7"/>
        <v>N/A</v>
      </c>
      <c r="E44" s="4">
        <v>88.733298450999996</v>
      </c>
      <c r="F44" s="5" t="str">
        <f t="shared" si="8"/>
        <v>N/A</v>
      </c>
      <c r="G44" s="4">
        <v>88.867437709000001</v>
      </c>
      <c r="H44" s="5" t="str">
        <f t="shared" si="9"/>
        <v>N/A</v>
      </c>
      <c r="I44" s="6">
        <v>-0.879</v>
      </c>
      <c r="J44" s="6">
        <v>0.1512</v>
      </c>
      <c r="K44" s="105" t="str">
        <f>IF(J44="Div by 0", "N/A", IF(J44="N/A","N/A", IF(J44&gt;30, "No", IF(J44&lt;-30, "No", "Yes"))))</f>
        <v>Yes</v>
      </c>
    </row>
    <row r="45" spans="1:11" x14ac:dyDescent="0.2">
      <c r="A45" s="124" t="s">
        <v>909</v>
      </c>
      <c r="B45" s="22" t="s">
        <v>213</v>
      </c>
      <c r="C45" s="57">
        <v>10.480090685</v>
      </c>
      <c r="D45" s="5" t="str">
        <f t="shared" si="7"/>
        <v>N/A</v>
      </c>
      <c r="E45" s="4">
        <v>11.266701549</v>
      </c>
      <c r="F45" s="5" t="str">
        <f t="shared" si="8"/>
        <v>N/A</v>
      </c>
      <c r="G45" s="4">
        <v>11.132562290999999</v>
      </c>
      <c r="H45" s="5" t="str">
        <f t="shared" si="9"/>
        <v>N/A</v>
      </c>
      <c r="I45" s="6">
        <v>7.5060000000000002</v>
      </c>
      <c r="J45" s="6">
        <v>-1.19</v>
      </c>
      <c r="K45" s="105" t="str">
        <f>IF(J45="Div by 0", "N/A", IF(J45="N/A","N/A", IF(J45&gt;30, "No", IF(J45&lt;-30, "No", "Yes"))))</f>
        <v>Yes</v>
      </c>
    </row>
    <row r="46" spans="1:11" x14ac:dyDescent="0.2">
      <c r="A46" s="124" t="s">
        <v>932</v>
      </c>
      <c r="B46" s="22" t="s">
        <v>213</v>
      </c>
      <c r="C46" s="57">
        <v>8.7364699999999994E-5</v>
      </c>
      <c r="D46" s="5" t="str">
        <f t="shared" si="7"/>
        <v>N/A</v>
      </c>
      <c r="E46" s="4">
        <v>4.944611E-4</v>
      </c>
      <c r="F46" s="5" t="str">
        <f t="shared" si="8"/>
        <v>N/A</v>
      </c>
      <c r="G46" s="4">
        <v>0</v>
      </c>
      <c r="H46" s="5" t="str">
        <f t="shared" si="9"/>
        <v>N/A</v>
      </c>
      <c r="I46" s="6">
        <v>466</v>
      </c>
      <c r="J46" s="6">
        <v>-100</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702118</v>
      </c>
      <c r="D6" s="5" t="str">
        <f t="shared" ref="D6:D15" si="0">IF($B6="N/A","N/A",IF(C6&lt;0,"No","Yes"))</f>
        <v>N/A</v>
      </c>
      <c r="E6" s="56">
        <v>856269</v>
      </c>
      <c r="F6" s="5" t="str">
        <f t="shared" ref="F6:F15" si="1">IF($B6="N/A","N/A",IF(E6&lt;0,"No","Yes"))</f>
        <v>N/A</v>
      </c>
      <c r="G6" s="56">
        <v>1172838</v>
      </c>
      <c r="H6" s="5" t="str">
        <f t="shared" ref="H6:H15" si="2">IF($B6="N/A","N/A",IF(G6&lt;0,"No","Yes"))</f>
        <v>N/A</v>
      </c>
      <c r="I6" s="6">
        <v>21.96</v>
      </c>
      <c r="J6" s="6">
        <v>36.97</v>
      </c>
      <c r="K6" s="105" t="str">
        <f t="shared" ref="K6:K15" si="3">IF(J6="Div by 0", "N/A", IF(J6="N/A","N/A", IF(J6&gt;30, "No", IF(J6&lt;-30, "No", "Yes"))))</f>
        <v>No</v>
      </c>
    </row>
    <row r="7" spans="1:11" x14ac:dyDescent="0.2">
      <c r="A7" s="125" t="s">
        <v>442</v>
      </c>
      <c r="B7" s="3" t="s">
        <v>213</v>
      </c>
      <c r="C7" s="57">
        <v>12.28653873</v>
      </c>
      <c r="D7" s="5" t="str">
        <f t="shared" si="0"/>
        <v>N/A</v>
      </c>
      <c r="E7" s="57">
        <v>11.101885038000001</v>
      </c>
      <c r="F7" s="5" t="str">
        <f t="shared" si="1"/>
        <v>N/A</v>
      </c>
      <c r="G7" s="57">
        <v>9.8177241869999996</v>
      </c>
      <c r="H7" s="5" t="str">
        <f t="shared" si="2"/>
        <v>N/A</v>
      </c>
      <c r="I7" s="6">
        <v>-9.64</v>
      </c>
      <c r="J7" s="6">
        <v>-11.6</v>
      </c>
      <c r="K7" s="105" t="str">
        <f t="shared" si="3"/>
        <v>Yes</v>
      </c>
    </row>
    <row r="8" spans="1:11" x14ac:dyDescent="0.2">
      <c r="A8" s="125" t="s">
        <v>443</v>
      </c>
      <c r="B8" s="3" t="s">
        <v>213</v>
      </c>
      <c r="C8" s="57">
        <v>62.645595184999998</v>
      </c>
      <c r="D8" s="5" t="str">
        <f t="shared" si="0"/>
        <v>N/A</v>
      </c>
      <c r="E8" s="57">
        <v>59.705302889999999</v>
      </c>
      <c r="F8" s="5" t="str">
        <f t="shared" si="1"/>
        <v>N/A</v>
      </c>
      <c r="G8" s="57">
        <v>55.497775480999998</v>
      </c>
      <c r="H8" s="5" t="str">
        <f t="shared" si="2"/>
        <v>N/A</v>
      </c>
      <c r="I8" s="6">
        <v>-4.6900000000000004</v>
      </c>
      <c r="J8" s="6">
        <v>-7.05</v>
      </c>
      <c r="K8" s="105" t="str">
        <f t="shared" si="3"/>
        <v>Yes</v>
      </c>
    </row>
    <row r="9" spans="1:11" x14ac:dyDescent="0.2">
      <c r="A9" s="125" t="s">
        <v>444</v>
      </c>
      <c r="B9" s="3" t="s">
        <v>213</v>
      </c>
      <c r="C9" s="57">
        <v>23.297793248000001</v>
      </c>
      <c r="D9" s="5" t="str">
        <f t="shared" si="0"/>
        <v>N/A</v>
      </c>
      <c r="E9" s="57">
        <v>27.725165807</v>
      </c>
      <c r="F9" s="5" t="str">
        <f t="shared" si="1"/>
        <v>N/A</v>
      </c>
      <c r="G9" s="57">
        <v>29.361088232</v>
      </c>
      <c r="H9" s="5" t="str">
        <f t="shared" si="2"/>
        <v>N/A</v>
      </c>
      <c r="I9" s="6">
        <v>19</v>
      </c>
      <c r="J9" s="6">
        <v>5.9</v>
      </c>
      <c r="K9" s="105" t="str">
        <f t="shared" si="3"/>
        <v>Yes</v>
      </c>
    </row>
    <row r="10" spans="1:11" x14ac:dyDescent="0.2">
      <c r="A10" s="125" t="s">
        <v>445</v>
      </c>
      <c r="B10" s="3" t="s">
        <v>213</v>
      </c>
      <c r="C10" s="57">
        <v>1.5184057381</v>
      </c>
      <c r="D10" s="5" t="str">
        <f t="shared" si="0"/>
        <v>N/A</v>
      </c>
      <c r="E10" s="57">
        <v>1.2444687359</v>
      </c>
      <c r="F10" s="5" t="str">
        <f t="shared" si="1"/>
        <v>N/A</v>
      </c>
      <c r="G10" s="57">
        <v>2.5937938573000001</v>
      </c>
      <c r="H10" s="5" t="str">
        <f t="shared" si="2"/>
        <v>N/A</v>
      </c>
      <c r="I10" s="6">
        <v>-18</v>
      </c>
      <c r="J10" s="6">
        <v>108.4</v>
      </c>
      <c r="K10" s="105" t="str">
        <f t="shared" si="3"/>
        <v>No</v>
      </c>
    </row>
    <row r="11" spans="1:11" x14ac:dyDescent="0.2">
      <c r="A11" s="125" t="s">
        <v>1616</v>
      </c>
      <c r="B11" s="3" t="s">
        <v>213</v>
      </c>
      <c r="C11" s="57">
        <v>55.656171755000003</v>
      </c>
      <c r="D11" s="5" t="str">
        <f t="shared" si="0"/>
        <v>N/A</v>
      </c>
      <c r="E11" s="57">
        <v>82.702515214000002</v>
      </c>
      <c r="F11" s="5" t="str">
        <f t="shared" si="1"/>
        <v>N/A</v>
      </c>
      <c r="G11" s="57">
        <v>98.375223176999995</v>
      </c>
      <c r="H11" s="5" t="str">
        <f t="shared" si="2"/>
        <v>N/A</v>
      </c>
      <c r="I11" s="6">
        <v>48.6</v>
      </c>
      <c r="J11" s="6">
        <v>18.95</v>
      </c>
      <c r="K11" s="105" t="str">
        <f t="shared" si="3"/>
        <v>Yes</v>
      </c>
    </row>
    <row r="12" spans="1:11" x14ac:dyDescent="0.2">
      <c r="A12" s="125" t="s">
        <v>16</v>
      </c>
      <c r="B12" s="3" t="s">
        <v>213</v>
      </c>
      <c r="C12" s="57">
        <v>4.7000647000000001E-3</v>
      </c>
      <c r="D12" s="5" t="str">
        <f t="shared" si="0"/>
        <v>N/A</v>
      </c>
      <c r="E12" s="57">
        <v>4.6714290000000002E-4</v>
      </c>
      <c r="F12" s="5" t="str">
        <f t="shared" si="1"/>
        <v>N/A</v>
      </c>
      <c r="G12" s="57">
        <v>2.0122131099999999E-2</v>
      </c>
      <c r="H12" s="5" t="str">
        <f t="shared" si="2"/>
        <v>N/A</v>
      </c>
      <c r="I12" s="6">
        <v>-90.1</v>
      </c>
      <c r="J12" s="6">
        <v>4207</v>
      </c>
      <c r="K12" s="105" t="str">
        <f t="shared" si="3"/>
        <v>No</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v>4.7000647000000001E-3</v>
      </c>
      <c r="D15" s="5" t="str">
        <f t="shared" si="0"/>
        <v>N/A</v>
      </c>
      <c r="E15" s="57">
        <v>4.6714290000000002E-4</v>
      </c>
      <c r="F15" s="5" t="str">
        <f t="shared" si="1"/>
        <v>N/A</v>
      </c>
      <c r="G15" s="57">
        <v>2.0122131099999999E-2</v>
      </c>
      <c r="H15" s="5" t="str">
        <f t="shared" si="2"/>
        <v>N/A</v>
      </c>
      <c r="I15" s="6">
        <v>-90.1</v>
      </c>
      <c r="J15" s="6">
        <v>4207</v>
      </c>
      <c r="K15" s="105" t="str">
        <f t="shared" si="3"/>
        <v>No</v>
      </c>
    </row>
    <row r="16" spans="1:11" x14ac:dyDescent="0.2">
      <c r="A16" s="125"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v>0</v>
      </c>
      <c r="D17" s="5" t="str">
        <f t="shared" si="4"/>
        <v>N/A</v>
      </c>
      <c r="E17" s="4">
        <v>0</v>
      </c>
      <c r="F17" s="5" t="str">
        <f t="shared" si="5"/>
        <v>N/A</v>
      </c>
      <c r="G17" s="4">
        <v>0</v>
      </c>
      <c r="H17" s="5" t="str">
        <f t="shared" si="6"/>
        <v>N/A</v>
      </c>
      <c r="I17" s="6" t="s">
        <v>1748</v>
      </c>
      <c r="J17" s="6" t="s">
        <v>1748</v>
      </c>
      <c r="K17" s="105" t="str">
        <f t="shared" si="7"/>
        <v>N/A</v>
      </c>
    </row>
    <row r="18" spans="1:11" x14ac:dyDescent="0.2">
      <c r="A18" s="125" t="s">
        <v>378</v>
      </c>
      <c r="B18" s="3" t="s">
        <v>213</v>
      </c>
      <c r="C18" s="4">
        <v>0</v>
      </c>
      <c r="D18" s="5" t="str">
        <f t="shared" si="4"/>
        <v>N/A</v>
      </c>
      <c r="E18" s="4">
        <v>0</v>
      </c>
      <c r="F18" s="5" t="str">
        <f t="shared" si="5"/>
        <v>N/A</v>
      </c>
      <c r="G18" s="4">
        <v>0</v>
      </c>
      <c r="H18" s="5" t="str">
        <f t="shared" si="6"/>
        <v>N/A</v>
      </c>
      <c r="I18" s="6" t="s">
        <v>1748</v>
      </c>
      <c r="J18" s="6" t="s">
        <v>1748</v>
      </c>
      <c r="K18" s="105" t="str">
        <f t="shared" si="7"/>
        <v>N/A</v>
      </c>
    </row>
    <row r="19" spans="1:11" x14ac:dyDescent="0.2">
      <c r="A19" s="125" t="s">
        <v>379</v>
      </c>
      <c r="B19" s="3" t="s">
        <v>213</v>
      </c>
      <c r="C19" s="4">
        <v>0</v>
      </c>
      <c r="D19" s="5" t="str">
        <f t="shared" si="4"/>
        <v>N/A</v>
      </c>
      <c r="E19" s="4">
        <v>0</v>
      </c>
      <c r="F19" s="5" t="str">
        <f t="shared" si="5"/>
        <v>N/A</v>
      </c>
      <c r="G19" s="4">
        <v>0</v>
      </c>
      <c r="H19" s="5" t="str">
        <f t="shared" si="6"/>
        <v>N/A</v>
      </c>
      <c r="I19" s="6" t="s">
        <v>1748</v>
      </c>
      <c r="J19" s="6" t="s">
        <v>1748</v>
      </c>
      <c r="K19" s="105" t="str">
        <f t="shared" si="7"/>
        <v>N/A</v>
      </c>
    </row>
    <row r="20" spans="1:11" x14ac:dyDescent="0.2">
      <c r="A20" s="125" t="s">
        <v>380</v>
      </c>
      <c r="B20" s="3" t="s">
        <v>213</v>
      </c>
      <c r="C20" s="4">
        <v>0</v>
      </c>
      <c r="D20" s="5" t="str">
        <f t="shared" si="4"/>
        <v>N/A</v>
      </c>
      <c r="E20" s="4">
        <v>0</v>
      </c>
      <c r="F20" s="5" t="str">
        <f t="shared" si="5"/>
        <v>N/A</v>
      </c>
      <c r="G20" s="4">
        <v>0</v>
      </c>
      <c r="H20" s="5" t="str">
        <f t="shared" si="6"/>
        <v>N/A</v>
      </c>
      <c r="I20" s="6" t="s">
        <v>1748</v>
      </c>
      <c r="J20" s="6" t="s">
        <v>1748</v>
      </c>
      <c r="K20" s="105" t="str">
        <f t="shared" si="7"/>
        <v>N/A</v>
      </c>
    </row>
    <row r="21" spans="1:11" x14ac:dyDescent="0.2">
      <c r="A21" s="125" t="s">
        <v>381</v>
      </c>
      <c r="B21" s="3" t="s">
        <v>213</v>
      </c>
      <c r="C21" s="4">
        <v>0</v>
      </c>
      <c r="D21" s="5" t="str">
        <f t="shared" si="4"/>
        <v>N/A</v>
      </c>
      <c r="E21" s="4">
        <v>0</v>
      </c>
      <c r="F21" s="5" t="str">
        <f t="shared" si="5"/>
        <v>N/A</v>
      </c>
      <c r="G21" s="4">
        <v>0</v>
      </c>
      <c r="H21" s="5" t="str">
        <f t="shared" si="6"/>
        <v>N/A</v>
      </c>
      <c r="I21" s="6" t="s">
        <v>1748</v>
      </c>
      <c r="J21" s="6" t="s">
        <v>1748</v>
      </c>
      <c r="K21" s="105" t="str">
        <f t="shared" si="7"/>
        <v>N/A</v>
      </c>
    </row>
    <row r="22" spans="1:11" x14ac:dyDescent="0.2">
      <c r="A22" s="125" t="s">
        <v>382</v>
      </c>
      <c r="B22" s="3" t="s">
        <v>213</v>
      </c>
      <c r="C22" s="4">
        <v>0</v>
      </c>
      <c r="D22" s="5" t="str">
        <f t="shared" si="4"/>
        <v>N/A</v>
      </c>
      <c r="E22" s="4">
        <v>0</v>
      </c>
      <c r="F22" s="5" t="str">
        <f t="shared" si="5"/>
        <v>N/A</v>
      </c>
      <c r="G22" s="4">
        <v>0</v>
      </c>
      <c r="H22" s="5" t="str">
        <f t="shared" si="6"/>
        <v>N/A</v>
      </c>
      <c r="I22" s="6" t="s">
        <v>1748</v>
      </c>
      <c r="J22" s="6" t="s">
        <v>1748</v>
      </c>
      <c r="K22" s="105" t="str">
        <f t="shared" si="7"/>
        <v>N/A</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0</v>
      </c>
      <c r="D24" s="5" t="str">
        <f t="shared" si="4"/>
        <v>N/A</v>
      </c>
      <c r="E24" s="4">
        <v>0</v>
      </c>
      <c r="F24" s="5" t="str">
        <f t="shared" si="5"/>
        <v>N/A</v>
      </c>
      <c r="G24" s="4">
        <v>0</v>
      </c>
      <c r="H24" s="5" t="str">
        <f t="shared" si="6"/>
        <v>N/A</v>
      </c>
      <c r="I24" s="6" t="s">
        <v>1748</v>
      </c>
      <c r="J24" s="6" t="s">
        <v>1748</v>
      </c>
      <c r="K24" s="105" t="str">
        <f t="shared" si="7"/>
        <v>N/A</v>
      </c>
    </row>
    <row r="25" spans="1:11" x14ac:dyDescent="0.2">
      <c r="A25" s="125" t="s">
        <v>385</v>
      </c>
      <c r="B25" s="3" t="s">
        <v>213</v>
      </c>
      <c r="C25" s="4">
        <v>0</v>
      </c>
      <c r="D25" s="5" t="str">
        <f t="shared" si="4"/>
        <v>N/A</v>
      </c>
      <c r="E25" s="4">
        <v>0</v>
      </c>
      <c r="F25" s="5" t="str">
        <f t="shared" si="5"/>
        <v>N/A</v>
      </c>
      <c r="G25" s="4">
        <v>0</v>
      </c>
      <c r="H25" s="5" t="str">
        <f t="shared" si="6"/>
        <v>N/A</v>
      </c>
      <c r="I25" s="6" t="s">
        <v>1748</v>
      </c>
      <c r="J25" s="6" t="s">
        <v>1748</v>
      </c>
      <c r="K25" s="105" t="str">
        <f t="shared" si="7"/>
        <v>N/A</v>
      </c>
    </row>
    <row r="26" spans="1:11" x14ac:dyDescent="0.2">
      <c r="A26" s="125" t="s">
        <v>386</v>
      </c>
      <c r="B26" s="3" t="s">
        <v>213</v>
      </c>
      <c r="C26" s="4">
        <v>100</v>
      </c>
      <c r="D26" s="5" t="str">
        <f t="shared" si="4"/>
        <v>N/A</v>
      </c>
      <c r="E26" s="4">
        <v>100</v>
      </c>
      <c r="F26" s="5" t="str">
        <f t="shared" si="5"/>
        <v>N/A</v>
      </c>
      <c r="G26" s="4">
        <v>100</v>
      </c>
      <c r="H26" s="5" t="str">
        <f t="shared" si="6"/>
        <v>N/A</v>
      </c>
      <c r="I26" s="6">
        <v>0</v>
      </c>
      <c r="J26" s="6">
        <v>0</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1748</v>
      </c>
      <c r="J31" s="6" t="s">
        <v>1748</v>
      </c>
      <c r="K31" s="105" t="str">
        <f t="shared" si="7"/>
        <v>N/A</v>
      </c>
    </row>
    <row r="32" spans="1:11" x14ac:dyDescent="0.2">
      <c r="A32" s="125" t="s">
        <v>392</v>
      </c>
      <c r="B32" s="3" t="s">
        <v>213</v>
      </c>
      <c r="C32" s="4">
        <v>0</v>
      </c>
      <c r="D32" s="5" t="str">
        <f t="shared" si="4"/>
        <v>N/A</v>
      </c>
      <c r="E32" s="4">
        <v>0</v>
      </c>
      <c r="F32" s="5" t="str">
        <f t="shared" si="5"/>
        <v>N/A</v>
      </c>
      <c r="G32" s="4">
        <v>0</v>
      </c>
      <c r="H32" s="5" t="str">
        <f t="shared" si="6"/>
        <v>N/A</v>
      </c>
      <c r="I32" s="6" t="s">
        <v>1748</v>
      </c>
      <c r="J32" s="6" t="s">
        <v>1748</v>
      </c>
      <c r="K32" s="105" t="str">
        <f t="shared" si="7"/>
        <v>N/A</v>
      </c>
    </row>
    <row r="33" spans="1:11" x14ac:dyDescent="0.2">
      <c r="A33" s="125" t="s">
        <v>393</v>
      </c>
      <c r="B33" s="3" t="s">
        <v>213</v>
      </c>
      <c r="C33" s="4">
        <v>0</v>
      </c>
      <c r="D33" s="5" t="str">
        <f t="shared" si="4"/>
        <v>N/A</v>
      </c>
      <c r="E33" s="4">
        <v>0</v>
      </c>
      <c r="F33" s="5" t="str">
        <f t="shared" si="5"/>
        <v>N/A</v>
      </c>
      <c r="G33" s="4">
        <v>0</v>
      </c>
      <c r="H33" s="5" t="str">
        <f t="shared" si="6"/>
        <v>N/A</v>
      </c>
      <c r="I33" s="6" t="s">
        <v>1748</v>
      </c>
      <c r="J33" s="6" t="s">
        <v>1748</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0</v>
      </c>
      <c r="D35" s="5" t="str">
        <f t="shared" si="4"/>
        <v>N/A</v>
      </c>
      <c r="E35" s="4">
        <v>0</v>
      </c>
      <c r="F35" s="5" t="str">
        <f t="shared" si="5"/>
        <v>N/A</v>
      </c>
      <c r="G35" s="4">
        <v>0</v>
      </c>
      <c r="H35" s="5" t="str">
        <f t="shared" si="6"/>
        <v>N/A</v>
      </c>
      <c r="I35" s="6" t="s">
        <v>1748</v>
      </c>
      <c r="J35" s="6" t="s">
        <v>1748</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0</v>
      </c>
      <c r="D39" s="5" t="str">
        <f t="shared" si="4"/>
        <v>N/A</v>
      </c>
      <c r="E39" s="4">
        <v>0</v>
      </c>
      <c r="F39" s="5" t="str">
        <f t="shared" si="5"/>
        <v>N/A</v>
      </c>
      <c r="G39" s="4">
        <v>0</v>
      </c>
      <c r="H39" s="5" t="str">
        <f t="shared" si="6"/>
        <v>N/A</v>
      </c>
      <c r="I39" s="6" t="s">
        <v>1748</v>
      </c>
      <c r="J39" s="6" t="s">
        <v>1748</v>
      </c>
      <c r="K39" s="105" t="str">
        <f t="shared" si="7"/>
        <v>N/A</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05" t="str">
        <f t="shared" ref="K42:K51" si="11">IF(J42="Div by 0", "N/A", IF(J42="N/A","N/A", IF(J42&gt;30, "No", IF(J42&lt;-30, "No", "Yes"))))</f>
        <v>Yes</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v>0</v>
      </c>
      <c r="D44" s="5" t="str">
        <f t="shared" si="8"/>
        <v>N/A</v>
      </c>
      <c r="E44" s="4">
        <v>0</v>
      </c>
      <c r="F44" s="5" t="str">
        <f t="shared" si="9"/>
        <v>N/A</v>
      </c>
      <c r="G44" s="4">
        <v>0</v>
      </c>
      <c r="H44" s="5" t="str">
        <f t="shared" si="10"/>
        <v>N/A</v>
      </c>
      <c r="I44" s="6" t="s">
        <v>1748</v>
      </c>
      <c r="J44" s="6" t="s">
        <v>1748</v>
      </c>
      <c r="K44" s="105" t="str">
        <f t="shared" si="11"/>
        <v>N/A</v>
      </c>
    </row>
    <row r="45" spans="1:11" x14ac:dyDescent="0.2">
      <c r="A45" s="125" t="s">
        <v>163</v>
      </c>
      <c r="B45" s="3" t="s">
        <v>213</v>
      </c>
      <c r="C45" s="4">
        <v>100</v>
      </c>
      <c r="D45" s="5" t="str">
        <f t="shared" si="8"/>
        <v>N/A</v>
      </c>
      <c r="E45" s="4">
        <v>100</v>
      </c>
      <c r="F45" s="5" t="str">
        <f t="shared" si="9"/>
        <v>N/A</v>
      </c>
      <c r="G45" s="4">
        <v>100</v>
      </c>
      <c r="H45" s="5" t="str">
        <f t="shared" si="10"/>
        <v>N/A</v>
      </c>
      <c r="I45" s="6">
        <v>0</v>
      </c>
      <c r="J45" s="6">
        <v>0</v>
      </c>
      <c r="K45" s="105" t="str">
        <f t="shared" si="11"/>
        <v>Yes</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v>100</v>
      </c>
      <c r="D48" s="5" t="str">
        <f t="shared" si="8"/>
        <v>N/A</v>
      </c>
      <c r="E48" s="4">
        <v>100</v>
      </c>
      <c r="F48" s="5" t="str">
        <f t="shared" si="9"/>
        <v>N/A</v>
      </c>
      <c r="G48" s="4">
        <v>100</v>
      </c>
      <c r="H48" s="5" t="str">
        <f t="shared" si="10"/>
        <v>N/A</v>
      </c>
      <c r="I48" s="6">
        <v>0</v>
      </c>
      <c r="J48" s="6">
        <v>0</v>
      </c>
      <c r="K48" s="105" t="str">
        <f t="shared" si="11"/>
        <v>Yes</v>
      </c>
    </row>
    <row r="49" spans="1:12" x14ac:dyDescent="0.2">
      <c r="A49" s="125" t="s">
        <v>44</v>
      </c>
      <c r="B49" s="3" t="s">
        <v>213</v>
      </c>
      <c r="C49" s="4">
        <v>0</v>
      </c>
      <c r="D49" s="5" t="str">
        <f t="shared" si="8"/>
        <v>N/A</v>
      </c>
      <c r="E49" s="4">
        <v>0</v>
      </c>
      <c r="F49" s="5" t="str">
        <f t="shared" si="9"/>
        <v>N/A</v>
      </c>
      <c r="G49" s="4">
        <v>0</v>
      </c>
      <c r="H49" s="5" t="str">
        <f t="shared" si="10"/>
        <v>N/A</v>
      </c>
      <c r="I49" s="6" t="s">
        <v>1748</v>
      </c>
      <c r="J49" s="6" t="s">
        <v>1748</v>
      </c>
      <c r="K49" s="105" t="str">
        <f t="shared" si="11"/>
        <v>N/A</v>
      </c>
    </row>
    <row r="50" spans="1:12" x14ac:dyDescent="0.2">
      <c r="A50" s="125" t="s">
        <v>45</v>
      </c>
      <c r="B50" s="3" t="s">
        <v>213</v>
      </c>
      <c r="C50" s="4">
        <v>100</v>
      </c>
      <c r="D50" s="5" t="str">
        <f t="shared" si="8"/>
        <v>N/A</v>
      </c>
      <c r="E50" s="4">
        <v>100</v>
      </c>
      <c r="F50" s="5" t="str">
        <f t="shared" si="9"/>
        <v>N/A</v>
      </c>
      <c r="G50" s="4">
        <v>100</v>
      </c>
      <c r="H50" s="5" t="str">
        <f t="shared" si="10"/>
        <v>N/A</v>
      </c>
      <c r="I50" s="6">
        <v>0</v>
      </c>
      <c r="J50" s="6">
        <v>0</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4935211</v>
      </c>
      <c r="D7" s="19" t="str">
        <f>IF($B7="N/A","N/A",IF(C7&gt;15,"No",IF(C7&lt;-15,"No","Yes")))</f>
        <v>N/A</v>
      </c>
      <c r="E7" s="18">
        <v>4730846</v>
      </c>
      <c r="F7" s="19" t="str">
        <f>IF($B7="N/A","N/A",IF(E7&gt;15,"No",IF(E7&lt;-15,"No","Yes")))</f>
        <v>N/A</v>
      </c>
      <c r="G7" s="18">
        <v>5306537</v>
      </c>
      <c r="H7" s="19" t="str">
        <f>IF($B7="N/A","N/A",IF(G7&gt;15,"No",IF(G7&lt;-15,"No","Yes")))</f>
        <v>N/A</v>
      </c>
      <c r="I7" s="20">
        <v>-4.1399999999999997</v>
      </c>
      <c r="J7" s="20">
        <v>12.17</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4935211</v>
      </c>
      <c r="D14" s="5" t="str">
        <f>IF($B14="N/A","N/A",IF(C14&gt;15,"No",IF(C14&lt;-15,"No","Yes")))</f>
        <v>N/A</v>
      </c>
      <c r="E14" s="23">
        <v>4730846</v>
      </c>
      <c r="F14" s="5" t="str">
        <f>IF($B14="N/A","N/A",IF(E14&gt;15,"No",IF(E14&lt;-15,"No","Yes")))</f>
        <v>N/A</v>
      </c>
      <c r="G14" s="23">
        <v>5306537</v>
      </c>
      <c r="H14" s="5" t="str">
        <f>IF($B14="N/A","N/A",IF(G14&gt;15,"No",IF(G14&lt;-15,"No","Yes")))</f>
        <v>N/A</v>
      </c>
      <c r="I14" s="6">
        <v>-4.1399999999999997</v>
      </c>
      <c r="J14" s="6">
        <v>12.17</v>
      </c>
      <c r="K14" s="105" t="str">
        <f t="shared" si="0"/>
        <v>Yes</v>
      </c>
    </row>
    <row r="15" spans="1:11" ht="14.25" customHeight="1" x14ac:dyDescent="0.2">
      <c r="A15" s="104" t="s">
        <v>441</v>
      </c>
      <c r="B15" s="22" t="s">
        <v>213</v>
      </c>
      <c r="C15" s="5">
        <v>6.7170380399999993E-2</v>
      </c>
      <c r="D15" s="5" t="str">
        <f>IF($B15="N/A","N/A",IF(C15&gt;15,"No",IF(C15&lt;-15,"No","Yes")))</f>
        <v>N/A</v>
      </c>
      <c r="E15" s="5">
        <v>0</v>
      </c>
      <c r="F15" s="5" t="str">
        <f>IF($B15="N/A","N/A",IF(E15&gt;15,"No",IF(E15&lt;-15,"No","Yes")))</f>
        <v>N/A</v>
      </c>
      <c r="G15" s="5">
        <v>0</v>
      </c>
      <c r="H15" s="5" t="str">
        <f>IF($B15="N/A","N/A",IF(G15&gt;15,"No",IF(G15&lt;-15,"No","Yes")))</f>
        <v>N/A</v>
      </c>
      <c r="I15" s="6">
        <v>-100</v>
      </c>
      <c r="J15" s="6" t="s">
        <v>1748</v>
      </c>
      <c r="K15" s="105" t="str">
        <f t="shared" si="0"/>
        <v>N/A</v>
      </c>
    </row>
    <row r="16" spans="1:11" ht="12.75" customHeight="1" x14ac:dyDescent="0.2">
      <c r="A16" s="104" t="s">
        <v>857</v>
      </c>
      <c r="B16" s="22" t="s">
        <v>213</v>
      </c>
      <c r="C16" s="24">
        <v>61.959879336</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8918</v>
      </c>
      <c r="D17" s="5" t="str">
        <f>IF($B17="N/A","N/A",IF(C17&gt;15,"No",IF(C17&lt;-15,"No","Yes")))</f>
        <v>N/A</v>
      </c>
      <c r="E17" s="23">
        <v>7161</v>
      </c>
      <c r="F17" s="5" t="str">
        <f>IF($B17="N/A","N/A",IF(E17&gt;15,"No",IF(E17&lt;-15,"No","Yes")))</f>
        <v>N/A</v>
      </c>
      <c r="G17" s="23">
        <v>10408</v>
      </c>
      <c r="H17" s="5" t="str">
        <f>IF($B17="N/A","N/A",IF(G17&gt;15,"No",IF(G17&lt;-15,"No","Yes")))</f>
        <v>N/A</v>
      </c>
      <c r="I17" s="6">
        <v>-19.7</v>
      </c>
      <c r="J17" s="6">
        <v>45.34</v>
      </c>
      <c r="K17" s="105" t="str">
        <f t="shared" si="0"/>
        <v>No</v>
      </c>
    </row>
    <row r="18" spans="1:11" x14ac:dyDescent="0.2">
      <c r="A18" s="104" t="s">
        <v>346</v>
      </c>
      <c r="B18" s="22" t="s">
        <v>213</v>
      </c>
      <c r="C18" s="4">
        <v>0.1807014938</v>
      </c>
      <c r="D18" s="5" t="str">
        <f>IF($B18="N/A","N/A",IF(C18&gt;15,"No",IF(C18&lt;-15,"No","Yes")))</f>
        <v>N/A</v>
      </c>
      <c r="E18" s="4">
        <v>0.1513682754</v>
      </c>
      <c r="F18" s="5" t="str">
        <f>IF($B18="N/A","N/A",IF(E18&gt;15,"No",IF(E18&lt;-15,"No","Yes")))</f>
        <v>N/A</v>
      </c>
      <c r="G18" s="4">
        <v>0.1961354458</v>
      </c>
      <c r="H18" s="5" t="str">
        <f>IF($B18="N/A","N/A",IF(G18&gt;15,"No",IF(G18&lt;-15,"No","Yes")))</f>
        <v>N/A</v>
      </c>
      <c r="I18" s="6">
        <v>-16.2</v>
      </c>
      <c r="J18" s="6">
        <v>29.58</v>
      </c>
      <c r="K18" s="105" t="str">
        <f t="shared" si="0"/>
        <v>Yes</v>
      </c>
    </row>
    <row r="19" spans="1:11" ht="27.75" customHeight="1" x14ac:dyDescent="0.2">
      <c r="A19" s="104" t="s">
        <v>836</v>
      </c>
      <c r="B19" s="22" t="s">
        <v>213</v>
      </c>
      <c r="C19" s="24">
        <v>43.592958062000001</v>
      </c>
      <c r="D19" s="5" t="str">
        <f>IF($B19="N/A","N/A",IF(C19&gt;60,"No",IF(C19&lt;15,"No","Yes")))</f>
        <v>N/A</v>
      </c>
      <c r="E19" s="24">
        <v>47.727133082000002</v>
      </c>
      <c r="F19" s="5" t="str">
        <f>IF($B19="N/A","N/A",IF(E19&gt;60,"No",IF(E19&lt;15,"No","Yes")))</f>
        <v>N/A</v>
      </c>
      <c r="G19" s="24">
        <v>43.801691007000002</v>
      </c>
      <c r="H19" s="5" t="str">
        <f>IF($B19="N/A","N/A",IF(G19&gt;60,"No",IF(G19&lt;15,"No","Yes")))</f>
        <v>N/A</v>
      </c>
      <c r="I19" s="6">
        <v>9.484</v>
      </c>
      <c r="J19" s="6">
        <v>-8.2200000000000006</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11</v>
      </c>
      <c r="H20" s="5" t="str">
        <f>IF($B20="N/A","N/A",IF(G20=0,"Yes","No"))</f>
        <v>No</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4935211</v>
      </c>
      <c r="D6" s="5" t="str">
        <f>IF($B6="N/A","N/A",IF(C6&gt;15,"No",IF(C6&lt;-15,"No","Yes")))</f>
        <v>N/A</v>
      </c>
      <c r="E6" s="23">
        <v>4730846</v>
      </c>
      <c r="F6" s="5" t="str">
        <f>IF($B6="N/A","N/A",IF(E6&gt;15,"No",IF(E6&lt;-15,"No","Yes")))</f>
        <v>N/A</v>
      </c>
      <c r="G6" s="23">
        <v>5306537</v>
      </c>
      <c r="H6" s="5" t="str">
        <f>IF($B6="N/A","N/A",IF(G6&gt;15,"No",IF(G6&lt;-15,"No","Yes")))</f>
        <v>N/A</v>
      </c>
      <c r="I6" s="6">
        <v>-4.1399999999999997</v>
      </c>
      <c r="J6" s="6">
        <v>12.17</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65.346242339</v>
      </c>
      <c r="D9" s="5" t="str">
        <f>IF($B9="N/A","N/A",IF(C9&gt;60,"No",IF(C9&lt;15,"No","Yes")))</f>
        <v>No</v>
      </c>
      <c r="E9" s="24">
        <v>67.668040558000001</v>
      </c>
      <c r="F9" s="5" t="str">
        <f>IF($B9="N/A","N/A",IF(E9&gt;60,"No",IF(E9&lt;15,"No","Yes")))</f>
        <v>No</v>
      </c>
      <c r="G9" s="24">
        <v>70.132855758999995</v>
      </c>
      <c r="H9" s="5" t="str">
        <f>IF($B9="N/A","N/A",IF(G9&gt;60,"No",IF(G9&lt;15,"No","Yes")))</f>
        <v>No</v>
      </c>
      <c r="I9" s="6">
        <v>3.5529999999999999</v>
      </c>
      <c r="J9" s="6">
        <v>3.6429999999999998</v>
      </c>
      <c r="K9" s="105" t="str">
        <f t="shared" si="0"/>
        <v>Yes</v>
      </c>
    </row>
    <row r="10" spans="1:11" x14ac:dyDescent="0.2">
      <c r="A10" s="104" t="s">
        <v>14</v>
      </c>
      <c r="B10" s="22" t="s">
        <v>272</v>
      </c>
      <c r="C10" s="5">
        <v>1.8329104875</v>
      </c>
      <c r="D10" s="5" t="str">
        <f>IF($B10="N/A","N/A",IF(C10&gt;15,"No",IF(C10&lt;=0,"No","Yes")))</f>
        <v>Yes</v>
      </c>
      <c r="E10" s="5">
        <v>1.7631307381000001</v>
      </c>
      <c r="F10" s="5" t="str">
        <f>IF($B10="N/A","N/A",IF(E10&gt;15,"No",IF(E10&lt;=0,"No","Yes")))</f>
        <v>Yes</v>
      </c>
      <c r="G10" s="5">
        <v>1.5449435291</v>
      </c>
      <c r="H10" s="5" t="str">
        <f>IF($B10="N/A","N/A",IF(G10&gt;15,"No",IF(G10&lt;=0,"No","Yes")))</f>
        <v>Yes</v>
      </c>
      <c r="I10" s="6">
        <v>-3.81</v>
      </c>
      <c r="J10" s="6">
        <v>-12.4</v>
      </c>
      <c r="K10" s="105" t="str">
        <f t="shared" si="0"/>
        <v>Yes</v>
      </c>
    </row>
    <row r="11" spans="1:11" x14ac:dyDescent="0.2">
      <c r="A11" s="104" t="s">
        <v>872</v>
      </c>
      <c r="B11" s="22" t="s">
        <v>213</v>
      </c>
      <c r="C11" s="24">
        <v>91.464337040000004</v>
      </c>
      <c r="D11" s="5" t="str">
        <f>IF($B11="N/A","N/A",IF(C11&gt;15,"No",IF(C11&lt;-15,"No","Yes")))</f>
        <v>N/A</v>
      </c>
      <c r="E11" s="24">
        <v>98.855186966000005</v>
      </c>
      <c r="F11" s="5" t="str">
        <f>IF($B11="N/A","N/A",IF(E11&gt;15,"No",IF(E11&lt;-15,"No","Yes")))</f>
        <v>N/A</v>
      </c>
      <c r="G11" s="24">
        <v>108.60640621</v>
      </c>
      <c r="H11" s="5" t="str">
        <f>IF($B11="N/A","N/A",IF(G11&gt;15,"No",IF(G11&lt;-15,"No","Yes")))</f>
        <v>N/A</v>
      </c>
      <c r="I11" s="6">
        <v>8.0809999999999995</v>
      </c>
      <c r="J11" s="6">
        <v>9.8640000000000008</v>
      </c>
      <c r="K11" s="105" t="str">
        <f t="shared" si="0"/>
        <v>Yes</v>
      </c>
    </row>
    <row r="12" spans="1:11" x14ac:dyDescent="0.2">
      <c r="A12" s="104" t="s">
        <v>934</v>
      </c>
      <c r="B12" s="22" t="s">
        <v>213</v>
      </c>
      <c r="C12" s="5">
        <v>2.5436805032000001</v>
      </c>
      <c r="D12" s="5" t="str">
        <f>IF($B12="N/A","N/A",IF(C12&gt;15,"No",IF(C12&lt;-15,"No","Yes")))</f>
        <v>N/A</v>
      </c>
      <c r="E12" s="5">
        <v>2.4989187980000001</v>
      </c>
      <c r="F12" s="5" t="str">
        <f>IF($B12="N/A","N/A",IF(E12&gt;15,"No",IF(E12&lt;-15,"No","Yes")))</f>
        <v>N/A</v>
      </c>
      <c r="G12" s="5">
        <v>1.5769417984</v>
      </c>
      <c r="H12" s="5" t="str">
        <f>IF($B12="N/A","N/A",IF(G12&gt;15,"No",IF(G12&lt;-15,"No","Yes")))</f>
        <v>N/A</v>
      </c>
      <c r="I12" s="6">
        <v>-1.76</v>
      </c>
      <c r="J12" s="6">
        <v>-36.9</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97.432146265</v>
      </c>
      <c r="D15" s="5" t="str">
        <f>IF($B15="N/A","N/A",IF(C15&gt;15,"No",IF(C15&lt;-15,"No","Yes")))</f>
        <v>N/A</v>
      </c>
      <c r="E15" s="5">
        <v>98.691291156000005</v>
      </c>
      <c r="F15" s="5" t="str">
        <f>IF($B15="N/A","N/A",IF(E15&gt;15,"No",IF(E15&lt;-15,"No","Yes")))</f>
        <v>N/A</v>
      </c>
      <c r="G15" s="5">
        <v>99.999849243</v>
      </c>
      <c r="H15" s="5" t="str">
        <f>IF($B15="N/A","N/A",IF(G15&gt;15,"No",IF(G15&lt;-15,"No","Yes")))</f>
        <v>N/A</v>
      </c>
      <c r="I15" s="6">
        <v>1.292</v>
      </c>
      <c r="J15" s="6">
        <v>1.3260000000000001</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99.45133045</v>
      </c>
      <c r="D17" s="5" t="str">
        <f>IF($B17="N/A","N/A",IF(C17&gt;98,"Yes","No"))</f>
        <v>Yes</v>
      </c>
      <c r="E17" s="5">
        <v>99.866049328000003</v>
      </c>
      <c r="F17" s="5" t="str">
        <f>IF($B17="N/A","N/A",IF(E17&gt;98,"Yes","No"))</f>
        <v>Yes</v>
      </c>
      <c r="G17" s="5">
        <v>99.894695919</v>
      </c>
      <c r="H17" s="5" t="str">
        <f>IF($B17="N/A","N/A",IF(G17&gt;98,"Yes","No"))</f>
        <v>Yes</v>
      </c>
      <c r="I17" s="6">
        <v>0.41699999999999998</v>
      </c>
      <c r="J17" s="6">
        <v>2.87E-2</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99.576775947000002</v>
      </c>
      <c r="D19" s="5" t="str">
        <f>IF($B19="N/A","N/A",IF(C19&gt;100,"No",IF(C19&lt;98,"No","Yes")))</f>
        <v>Yes</v>
      </c>
      <c r="E19" s="5">
        <v>99.606920200000005</v>
      </c>
      <c r="F19" s="5" t="str">
        <f>IF($B19="N/A","N/A",IF(E19&gt;100,"No",IF(E19&lt;98,"No","Yes")))</f>
        <v>Yes</v>
      </c>
      <c r="G19" s="5">
        <v>99.855913564999994</v>
      </c>
      <c r="H19" s="5" t="str">
        <f>IF($B19="N/A","N/A",IF(G19&gt;100,"No",IF(G19&lt;98,"No","Yes")))</f>
        <v>Yes</v>
      </c>
      <c r="I19" s="6">
        <v>3.0300000000000001E-2</v>
      </c>
      <c r="J19" s="6">
        <v>0.25</v>
      </c>
      <c r="K19" s="105" t="str">
        <f>IF(J19="Div by 0", "N/A", IF(J19="N/A","N/A", IF(J19&gt;30, "No", IF(J19&lt;-30, "No", "Yes"))))</f>
        <v>Yes</v>
      </c>
    </row>
    <row r="20" spans="1:11" x14ac:dyDescent="0.2">
      <c r="A20" s="104" t="s">
        <v>674</v>
      </c>
      <c r="B20" s="22" t="s">
        <v>223</v>
      </c>
      <c r="C20" s="5">
        <v>99.925048797000002</v>
      </c>
      <c r="D20" s="5" t="str">
        <f>IF($B20="N/A","N/A",IF(C20&gt;100,"No",IF(C20&lt;98,"No","Yes")))</f>
        <v>Yes</v>
      </c>
      <c r="E20" s="5">
        <v>99.895853723000002</v>
      </c>
      <c r="F20" s="5" t="str">
        <f>IF($B20="N/A","N/A",IF(E20&gt;100,"No",IF(E20&lt;98,"No","Yes")))</f>
        <v>Yes</v>
      </c>
      <c r="G20" s="5">
        <v>99.921078473999998</v>
      </c>
      <c r="H20" s="5" t="str">
        <f>IF($B20="N/A","N/A",IF(G20&gt;100,"No",IF(G20&lt;98,"No","Yes")))</f>
        <v>Yes</v>
      </c>
      <c r="I20" s="6">
        <v>-2.9000000000000001E-2</v>
      </c>
      <c r="J20" s="6">
        <v>2.53E-2</v>
      </c>
      <c r="K20" s="105" t="str">
        <f>IF(J20="Div by 0", "N/A", IF(J20="N/A","N/A", IF(J20&gt;30, "No", IF(J20&lt;-30, "No", "Yes"))))</f>
        <v>Yes</v>
      </c>
    </row>
    <row r="21" spans="1:11" x14ac:dyDescent="0.2">
      <c r="A21" s="104" t="s">
        <v>675</v>
      </c>
      <c r="B21" s="22" t="s">
        <v>223</v>
      </c>
      <c r="C21" s="5">
        <v>99.925048797000002</v>
      </c>
      <c r="D21" s="5" t="str">
        <f>IF($B21="N/A","N/A",IF(C21&gt;100,"No",IF(C21&lt;98,"No","Yes")))</f>
        <v>Yes</v>
      </c>
      <c r="E21" s="5">
        <v>99.895853723000002</v>
      </c>
      <c r="F21" s="5" t="str">
        <f>IF($B21="N/A","N/A",IF(E21&gt;100,"No",IF(E21&lt;98,"No","Yes")))</f>
        <v>Yes</v>
      </c>
      <c r="G21" s="5">
        <v>99.921078473999998</v>
      </c>
      <c r="H21" s="5" t="str">
        <f>IF($B21="N/A","N/A",IF(G21&gt;100,"No",IF(G21&lt;98,"No","Yes")))</f>
        <v>Yes</v>
      </c>
      <c r="I21" s="6">
        <v>-2.9000000000000001E-2</v>
      </c>
      <c r="J21" s="6">
        <v>2.53E-2</v>
      </c>
      <c r="K21" s="105" t="str">
        <f>IF(J21="Div by 0", "N/A", IF(J21="N/A","N/A", IF(J21&gt;30, "No", IF(J21&lt;-30, "No", "Yes"))))</f>
        <v>Yes</v>
      </c>
    </row>
    <row r="22" spans="1:11" ht="15" customHeight="1" x14ac:dyDescent="0.2">
      <c r="A22" s="104" t="s">
        <v>1687</v>
      </c>
      <c r="B22" s="22" t="s">
        <v>213</v>
      </c>
      <c r="C22" s="5">
        <v>58.295724337000003</v>
      </c>
      <c r="D22" s="5" t="str">
        <f>IF($B22="N/A","N/A",IF(C22&gt;15,"No",IF(C22&lt;-15,"No","Yes")))</f>
        <v>N/A</v>
      </c>
      <c r="E22" s="5">
        <v>55.442303553999999</v>
      </c>
      <c r="F22" s="5" t="str">
        <f>IF($B22="N/A","N/A",IF(E22&gt;15,"No",IF(E22&lt;-15,"No","Yes")))</f>
        <v>N/A</v>
      </c>
      <c r="G22" s="5">
        <v>54.639325044000003</v>
      </c>
      <c r="H22" s="5" t="str">
        <f>IF($B22="N/A","N/A",IF(G22&gt;15,"No",IF(G22&lt;-15,"No","Yes")))</f>
        <v>N/A</v>
      </c>
      <c r="I22" s="6">
        <v>-4.8899999999999997</v>
      </c>
      <c r="J22" s="6">
        <v>-1.45</v>
      </c>
      <c r="K22" s="105" t="str">
        <f t="shared" ref="K22:K31" si="1">IF(J22="Div by 0", "N/A", IF(J22="N/A","N/A", IF(J22&gt;30, "No", IF(J22&lt;-30, "No", "Yes"))))</f>
        <v>Yes</v>
      </c>
    </row>
    <row r="23" spans="1:11" x14ac:dyDescent="0.2">
      <c r="A23" s="104" t="s">
        <v>935</v>
      </c>
      <c r="B23" s="22" t="s">
        <v>213</v>
      </c>
      <c r="C23" s="5">
        <v>41.491235127000003</v>
      </c>
      <c r="D23" s="5" t="str">
        <f>IF($B23="N/A","N/A",IF(C23&gt;15,"No",IF(C23&lt;-15,"No","Yes")))</f>
        <v>N/A</v>
      </c>
      <c r="E23" s="5">
        <v>44.203150979999997</v>
      </c>
      <c r="F23" s="5" t="str">
        <f>IF($B23="N/A","N/A",IF(E23&gt;15,"No",IF(E23&lt;-15,"No","Yes")))</f>
        <v>N/A</v>
      </c>
      <c r="G23" s="5">
        <v>44.885525155000003</v>
      </c>
      <c r="H23" s="5" t="str">
        <f>IF($B23="N/A","N/A",IF(G23&gt;15,"No",IF(G23&lt;-15,"No","Yes")))</f>
        <v>N/A</v>
      </c>
      <c r="I23" s="6">
        <v>6.5359999999999996</v>
      </c>
      <c r="J23" s="6">
        <v>1.544</v>
      </c>
      <c r="K23" s="105" t="str">
        <f t="shared" si="1"/>
        <v>Yes</v>
      </c>
    </row>
    <row r="24" spans="1:11" ht="25.5" x14ac:dyDescent="0.2">
      <c r="A24" s="104" t="s">
        <v>936</v>
      </c>
      <c r="B24" s="22" t="s">
        <v>213</v>
      </c>
      <c r="C24" s="5">
        <v>0.1202380202</v>
      </c>
      <c r="D24" s="5" t="str">
        <f>IF($B24="N/A","N/A",IF(C24&gt;15,"No",IF(C24&lt;-15,"No","Yes")))</f>
        <v>N/A</v>
      </c>
      <c r="E24" s="5">
        <v>0.2278028074</v>
      </c>
      <c r="F24" s="5" t="str">
        <f>IF($B24="N/A","N/A",IF(E24&gt;15,"No",IF(E24&lt;-15,"No","Yes")))</f>
        <v>N/A</v>
      </c>
      <c r="G24" s="5">
        <v>0.35184904960000002</v>
      </c>
      <c r="H24" s="5" t="str">
        <f>IF($B24="N/A","N/A",IF(G24&gt;15,"No",IF(G24&lt;-15,"No","Yes")))</f>
        <v>N/A</v>
      </c>
      <c r="I24" s="6">
        <v>89.46</v>
      </c>
      <c r="J24" s="6">
        <v>54.45</v>
      </c>
      <c r="K24" s="105" t="str">
        <f t="shared" si="1"/>
        <v>No</v>
      </c>
    </row>
    <row r="25" spans="1:11" x14ac:dyDescent="0.2">
      <c r="A25" s="104" t="s">
        <v>166</v>
      </c>
      <c r="B25" s="22" t="s">
        <v>213</v>
      </c>
      <c r="C25" s="5">
        <v>99.925048797000002</v>
      </c>
      <c r="D25" s="5" t="str">
        <f t="shared" ref="D25:D27" si="2">IF($B25="N/A","N/A",IF(C25&gt;15,"No",IF(C25&lt;-15,"No","Yes")))</f>
        <v>N/A</v>
      </c>
      <c r="E25" s="5">
        <v>99.895853723000002</v>
      </c>
      <c r="F25" s="5" t="str">
        <f t="shared" ref="F25:F27" si="3">IF($B25="N/A","N/A",IF(E25&gt;15,"No",IF(E25&lt;-15,"No","Yes")))</f>
        <v>N/A</v>
      </c>
      <c r="G25" s="5">
        <v>99.921078473999998</v>
      </c>
      <c r="H25" s="5" t="str">
        <f t="shared" ref="H25:H27" si="4">IF($B25="N/A","N/A",IF(G25&gt;15,"No",IF(G25&lt;-15,"No","Yes")))</f>
        <v>N/A</v>
      </c>
      <c r="I25" s="6">
        <v>-2.9000000000000001E-2</v>
      </c>
      <c r="J25" s="6">
        <v>2.53E-2</v>
      </c>
      <c r="K25" s="105" t="str">
        <f t="shared" si="1"/>
        <v>Yes</v>
      </c>
    </row>
    <row r="26" spans="1:11" x14ac:dyDescent="0.2">
      <c r="A26" s="104" t="s">
        <v>167</v>
      </c>
      <c r="B26" s="22" t="s">
        <v>213</v>
      </c>
      <c r="C26" s="5">
        <v>99.925048797000002</v>
      </c>
      <c r="D26" s="5" t="str">
        <f t="shared" si="2"/>
        <v>N/A</v>
      </c>
      <c r="E26" s="5">
        <v>99.895853723000002</v>
      </c>
      <c r="F26" s="5" t="str">
        <f t="shared" si="3"/>
        <v>N/A</v>
      </c>
      <c r="G26" s="5">
        <v>99.921078473999998</v>
      </c>
      <c r="H26" s="5" t="str">
        <f t="shared" si="4"/>
        <v>N/A</v>
      </c>
      <c r="I26" s="6">
        <v>-2.9000000000000001E-2</v>
      </c>
      <c r="J26" s="6">
        <v>2.53E-2</v>
      </c>
      <c r="K26" s="105" t="str">
        <f t="shared" si="1"/>
        <v>Yes</v>
      </c>
    </row>
    <row r="27" spans="1:11" x14ac:dyDescent="0.2">
      <c r="A27" s="104" t="s">
        <v>168</v>
      </c>
      <c r="B27" s="22" t="s">
        <v>213</v>
      </c>
      <c r="C27" s="5">
        <v>99.925048797000002</v>
      </c>
      <c r="D27" s="5" t="str">
        <f t="shared" si="2"/>
        <v>N/A</v>
      </c>
      <c r="E27" s="5">
        <v>99.895853723000002</v>
      </c>
      <c r="F27" s="5" t="str">
        <f t="shared" si="3"/>
        <v>N/A</v>
      </c>
      <c r="G27" s="5">
        <v>99.921078473999998</v>
      </c>
      <c r="H27" s="5" t="str">
        <f t="shared" si="4"/>
        <v>N/A</v>
      </c>
      <c r="I27" s="6">
        <v>-2.9000000000000001E-2</v>
      </c>
      <c r="J27" s="6">
        <v>2.53E-2</v>
      </c>
      <c r="K27" s="105" t="str">
        <f t="shared" si="1"/>
        <v>Yes</v>
      </c>
    </row>
    <row r="28" spans="1:11" x14ac:dyDescent="0.2">
      <c r="A28" s="104" t="s">
        <v>54</v>
      </c>
      <c r="B28" s="22" t="s">
        <v>213</v>
      </c>
      <c r="C28" s="5">
        <v>6.4938459570999996</v>
      </c>
      <c r="D28" s="5" t="str">
        <f>IF($B28="N/A","N/A",IF(C28&gt;15,"No",IF(C28&lt;-15,"No","Yes")))</f>
        <v>N/A</v>
      </c>
      <c r="E28" s="5">
        <v>6.6419621353</v>
      </c>
      <c r="F28" s="5" t="str">
        <f>IF($B28="N/A","N/A",IF(E28&gt;15,"No",IF(E28&lt;-15,"No","Yes")))</f>
        <v>N/A</v>
      </c>
      <c r="G28" s="5">
        <v>6.1752137033999999</v>
      </c>
      <c r="H28" s="5" t="str">
        <f>IF($B28="N/A","N/A",IF(G28&gt;15,"No",IF(G28&lt;-15,"No","Yes")))</f>
        <v>N/A</v>
      </c>
      <c r="I28" s="6">
        <v>2.2810000000000001</v>
      </c>
      <c r="J28" s="6">
        <v>-7.03</v>
      </c>
      <c r="K28" s="105" t="str">
        <f t="shared" si="1"/>
        <v>Yes</v>
      </c>
    </row>
    <row r="29" spans="1:11" x14ac:dyDescent="0.2">
      <c r="A29" s="104" t="s">
        <v>55</v>
      </c>
      <c r="B29" s="22" t="s">
        <v>213</v>
      </c>
      <c r="C29" s="5">
        <v>93.431202839999997</v>
      </c>
      <c r="D29" s="5" t="str">
        <f>IF($B29="N/A","N/A",IF(C29&gt;15,"No",IF(C29&lt;-15,"No","Yes")))</f>
        <v>N/A</v>
      </c>
      <c r="E29" s="5">
        <v>93.253891586999998</v>
      </c>
      <c r="F29" s="5" t="str">
        <f>IF($B29="N/A","N/A",IF(E29&gt;15,"No",IF(E29&lt;-15,"No","Yes")))</f>
        <v>N/A</v>
      </c>
      <c r="G29" s="5">
        <v>93.745864769999997</v>
      </c>
      <c r="H29" s="5" t="str">
        <f>IF($B29="N/A","N/A",IF(G29&gt;15,"No",IF(G29&lt;-15,"No","Yes")))</f>
        <v>N/A</v>
      </c>
      <c r="I29" s="6">
        <v>-0.19</v>
      </c>
      <c r="J29" s="6">
        <v>0.52759999999999996</v>
      </c>
      <c r="K29" s="105" t="str">
        <f t="shared" si="1"/>
        <v>Yes</v>
      </c>
    </row>
    <row r="30" spans="1:11" x14ac:dyDescent="0.2">
      <c r="A30" s="104" t="s">
        <v>56</v>
      </c>
      <c r="B30" s="22" t="s">
        <v>213</v>
      </c>
      <c r="C30" s="5">
        <v>79.586688390999996</v>
      </c>
      <c r="D30" s="5" t="str">
        <f>IF($B30="N/A","N/A",IF(C30&gt;15,"No",IF(C30&lt;-15,"No","Yes")))</f>
        <v>N/A</v>
      </c>
      <c r="E30" s="5">
        <v>80.092947434999999</v>
      </c>
      <c r="F30" s="5" t="str">
        <f>IF($B30="N/A","N/A",IF(E30&gt;15,"No",IF(E30&lt;-15,"No","Yes")))</f>
        <v>N/A</v>
      </c>
      <c r="G30" s="5">
        <v>82.861233229999996</v>
      </c>
      <c r="H30" s="5" t="str">
        <f>IF($B30="N/A","N/A",IF(G30&gt;15,"No",IF(G30&lt;-15,"No","Yes")))</f>
        <v>N/A</v>
      </c>
      <c r="I30" s="6">
        <v>0.6361</v>
      </c>
      <c r="J30" s="6">
        <v>3.456</v>
      </c>
      <c r="K30" s="105" t="str">
        <f t="shared" si="1"/>
        <v>Yes</v>
      </c>
    </row>
    <row r="31" spans="1:11" x14ac:dyDescent="0.2">
      <c r="A31" s="112" t="s">
        <v>57</v>
      </c>
      <c r="B31" s="113" t="s">
        <v>213</v>
      </c>
      <c r="C31" s="114">
        <v>15.842220321999999</v>
      </c>
      <c r="D31" s="114" t="str">
        <f>IF($B31="N/A","N/A",IF(C31&gt;15,"No",IF(C31&lt;-15,"No","Yes")))</f>
        <v>N/A</v>
      </c>
      <c r="E31" s="114">
        <v>14.577730917</v>
      </c>
      <c r="F31" s="114" t="str">
        <f>IF($B31="N/A","N/A",IF(E31&gt;15,"No",IF(E31&lt;-15,"No","Yes")))</f>
        <v>N/A</v>
      </c>
      <c r="G31" s="114">
        <v>12.669863604</v>
      </c>
      <c r="H31" s="114" t="str">
        <f>IF($B31="N/A","N/A",IF(G31&gt;15,"No",IF(G31&lt;-15,"No","Yes")))</f>
        <v>N/A</v>
      </c>
      <c r="I31" s="115">
        <v>-7.98</v>
      </c>
      <c r="J31" s="115">
        <v>-13.1</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7"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812450</v>
      </c>
      <c r="D7" s="52" t="str">
        <f>IF($B7="N/A","N/A",IF(C7&gt;10,"No",IF(C7&lt;-10,"No","Yes")))</f>
        <v>N/A</v>
      </c>
      <c r="E7" s="18">
        <v>811394</v>
      </c>
      <c r="F7" s="52" t="str">
        <f>IF($B7="N/A","N/A",IF(E7&gt;10,"No",IF(E7&lt;-10,"No","Yes")))</f>
        <v>N/A</v>
      </c>
      <c r="G7" s="18">
        <v>996286</v>
      </c>
      <c r="H7" s="52" t="str">
        <f>IF($B7="N/A","N/A",IF(G7&gt;10,"No",IF(G7&lt;-10,"No","Yes")))</f>
        <v>N/A</v>
      </c>
      <c r="I7" s="53">
        <v>-0.13</v>
      </c>
      <c r="J7" s="53">
        <v>22.79</v>
      </c>
      <c r="K7" s="54" t="s">
        <v>734</v>
      </c>
      <c r="L7" s="106" t="str">
        <f>IF(J7="Div by 0", "N/A", IF(K7="N/A","N/A", IF(J7&gt;VALUE(MID(K7,1,2)), "No", IF(J7&lt;-1*VALUE(MID(K7,1,2)), "No", "Yes"))))</f>
        <v>Yes</v>
      </c>
    </row>
    <row r="8" spans="1:12" x14ac:dyDescent="0.2">
      <c r="A8" s="104" t="s">
        <v>58</v>
      </c>
      <c r="B8" s="22" t="s">
        <v>213</v>
      </c>
      <c r="C8" s="29">
        <v>3663452224</v>
      </c>
      <c r="D8" s="27" t="str">
        <f>IF($B8="N/A","N/A",IF(C8&gt;10,"No",IF(C8&lt;-10,"No","Yes")))</f>
        <v>N/A</v>
      </c>
      <c r="E8" s="29">
        <v>3628748031</v>
      </c>
      <c r="F8" s="27" t="str">
        <f>IF($B8="N/A","N/A",IF(E8&gt;10,"No",IF(E8&lt;-10,"No","Yes")))</f>
        <v>N/A</v>
      </c>
      <c r="G8" s="29">
        <v>4637688314</v>
      </c>
      <c r="H8" s="27" t="str">
        <f>IF($B8="N/A","N/A",IF(G8&gt;10,"No",IF(G8&lt;-10,"No","Yes")))</f>
        <v>N/A</v>
      </c>
      <c r="I8" s="8">
        <v>-0.94699999999999995</v>
      </c>
      <c r="J8" s="8">
        <v>27.8</v>
      </c>
      <c r="K8" s="28" t="s">
        <v>734</v>
      </c>
      <c r="L8" s="105" t="str">
        <f>IF(J8="Div by 0", "N/A", IF(K8="N/A","N/A", IF(J8&gt;VALUE(MID(K8,1,2)), "No", IF(J8&lt;-1*VALUE(MID(K8,1,2)), "No", "Yes"))))</f>
        <v>Yes</v>
      </c>
    </row>
    <row r="9" spans="1:12" x14ac:dyDescent="0.2">
      <c r="A9" s="136" t="s">
        <v>939</v>
      </c>
      <c r="B9" s="5" t="s">
        <v>213</v>
      </c>
      <c r="C9" s="4">
        <v>8.6357314295999998</v>
      </c>
      <c r="D9" s="27" t="str">
        <f>IF($B9="N/A","N/A",IF(C9&gt;10,"No",IF(C9&lt;-10,"No","Yes")))</f>
        <v>N/A</v>
      </c>
      <c r="E9" s="4">
        <v>8.9420183042999994</v>
      </c>
      <c r="F9" s="27" t="str">
        <f>IF($B9="N/A","N/A",IF(E9&gt;10,"No",IF(E9&lt;-10,"No","Yes")))</f>
        <v>N/A</v>
      </c>
      <c r="G9" s="4">
        <v>4.1319460475999996</v>
      </c>
      <c r="H9" s="27" t="str">
        <f>IF($B9="N/A","N/A",IF(G9&gt;10,"No",IF(G9&lt;-10,"No","Yes")))</f>
        <v>N/A</v>
      </c>
      <c r="I9" s="8">
        <v>3.5470000000000002</v>
      </c>
      <c r="J9" s="8">
        <v>-53.8</v>
      </c>
      <c r="K9" s="5" t="s">
        <v>213</v>
      </c>
      <c r="L9" s="105" t="str">
        <f>IF(J9="Div by 0", "N/A", IF(K9="N/A","N/A", IF(J9&gt;VALUE(MID(K9,1,2)), "No", IF(J9&lt;-1*VALUE(MID(K9,1,2)), "No", "Yes"))))</f>
        <v>N/A</v>
      </c>
    </row>
    <row r="10" spans="1:12" x14ac:dyDescent="0.2">
      <c r="A10" s="136" t="s">
        <v>940</v>
      </c>
      <c r="B10" s="5" t="s">
        <v>213</v>
      </c>
      <c r="C10" s="4">
        <v>10.4581205</v>
      </c>
      <c r="D10" s="27" t="str">
        <f t="shared" ref="D10:D20" si="0">IF($B10="N/A","N/A",IF(C10&gt;10,"No",IF(C10&lt;-10,"No","Yes")))</f>
        <v>N/A</v>
      </c>
      <c r="E10" s="4">
        <v>9.9984717658999998</v>
      </c>
      <c r="F10" s="27" t="str">
        <f t="shared" ref="F10:F20" si="1">IF($B10="N/A","N/A",IF(E10&gt;10,"No",IF(E10&lt;-10,"No","Yes")))</f>
        <v>N/A</v>
      </c>
      <c r="G10" s="4">
        <v>5.8381830117</v>
      </c>
      <c r="H10" s="27" t="str">
        <f t="shared" ref="H10:H20" si="2">IF($B10="N/A","N/A",IF(G10&gt;10,"No",IF(G10&lt;-10,"No","Yes")))</f>
        <v>N/A</v>
      </c>
      <c r="I10" s="8">
        <v>-4.4000000000000004</v>
      </c>
      <c r="J10" s="8">
        <v>-41.6</v>
      </c>
      <c r="K10" s="5" t="s">
        <v>213</v>
      </c>
      <c r="L10" s="105" t="str">
        <f t="shared" ref="L10:L27" si="3">IF(J10="Div by 0", "N/A", IF(K10="N/A","N/A", IF(J10&gt;VALUE(MID(K10,1,2)), "No", IF(J10&lt;-1*VALUE(MID(K10,1,2)), "No", "Yes"))))</f>
        <v>N/A</v>
      </c>
    </row>
    <row r="11" spans="1:12" x14ac:dyDescent="0.2">
      <c r="A11" s="136" t="s">
        <v>941</v>
      </c>
      <c r="B11" s="5" t="s">
        <v>213</v>
      </c>
      <c r="C11" s="4">
        <v>7.0033848237000003</v>
      </c>
      <c r="D11" s="27" t="str">
        <f t="shared" si="0"/>
        <v>N/A</v>
      </c>
      <c r="E11" s="4">
        <v>7.5272925361</v>
      </c>
      <c r="F11" s="27" t="str">
        <f t="shared" si="1"/>
        <v>N/A</v>
      </c>
      <c r="G11" s="4">
        <v>19.084881248999999</v>
      </c>
      <c r="H11" s="27" t="str">
        <f t="shared" si="2"/>
        <v>N/A</v>
      </c>
      <c r="I11" s="8">
        <v>7.4809999999999999</v>
      </c>
      <c r="J11" s="8">
        <v>153.5</v>
      </c>
      <c r="K11" s="5" t="s">
        <v>213</v>
      </c>
      <c r="L11" s="105" t="str">
        <f t="shared" si="3"/>
        <v>N/A</v>
      </c>
    </row>
    <row r="12" spans="1:12" x14ac:dyDescent="0.2">
      <c r="A12" s="136" t="s">
        <v>942</v>
      </c>
      <c r="B12" s="5" t="s">
        <v>213</v>
      </c>
      <c r="C12" s="4">
        <v>1.2308450000000001E-4</v>
      </c>
      <c r="D12" s="27" t="str">
        <f t="shared" si="0"/>
        <v>N/A</v>
      </c>
      <c r="E12" s="4">
        <v>0</v>
      </c>
      <c r="F12" s="27" t="str">
        <f t="shared" si="1"/>
        <v>N/A</v>
      </c>
      <c r="G12" s="4">
        <v>0</v>
      </c>
      <c r="H12" s="27" t="str">
        <f t="shared" si="2"/>
        <v>N/A</v>
      </c>
      <c r="I12" s="8">
        <v>-100</v>
      </c>
      <c r="J12" s="8" t="s">
        <v>1748</v>
      </c>
      <c r="K12" s="5" t="s">
        <v>213</v>
      </c>
      <c r="L12" s="105" t="str">
        <f t="shared" si="3"/>
        <v>N/A</v>
      </c>
    </row>
    <row r="13" spans="1:12" x14ac:dyDescent="0.2">
      <c r="A13" s="136" t="s">
        <v>943</v>
      </c>
      <c r="B13" s="7" t="s">
        <v>213</v>
      </c>
      <c r="C13" s="4">
        <v>69.798879931000002</v>
      </c>
      <c r="D13" s="27" t="str">
        <f t="shared" si="0"/>
        <v>N/A</v>
      </c>
      <c r="E13" s="4">
        <v>69.202261786999998</v>
      </c>
      <c r="F13" s="27" t="str">
        <f t="shared" si="1"/>
        <v>N/A</v>
      </c>
      <c r="G13" s="4">
        <v>66.831712981999999</v>
      </c>
      <c r="H13" s="27" t="str">
        <f t="shared" si="2"/>
        <v>N/A</v>
      </c>
      <c r="I13" s="8">
        <v>-0.85499999999999998</v>
      </c>
      <c r="J13" s="8">
        <v>-3.43</v>
      </c>
      <c r="K13" s="5" t="s">
        <v>213</v>
      </c>
      <c r="L13" s="105" t="str">
        <f t="shared" si="3"/>
        <v>N/A</v>
      </c>
    </row>
    <row r="14" spans="1:12" ht="12.75" customHeight="1" x14ac:dyDescent="0.2">
      <c r="A14" s="136" t="s">
        <v>944</v>
      </c>
      <c r="B14" s="7" t="s">
        <v>213</v>
      </c>
      <c r="C14" s="4">
        <v>4.6772109000000001E-3</v>
      </c>
      <c r="D14" s="27" t="str">
        <f t="shared" si="0"/>
        <v>N/A</v>
      </c>
      <c r="E14" s="4">
        <v>8.0109046999999999E-3</v>
      </c>
      <c r="F14" s="27" t="str">
        <f t="shared" si="1"/>
        <v>N/A</v>
      </c>
      <c r="G14" s="4">
        <v>0.1218525604</v>
      </c>
      <c r="H14" s="27" t="str">
        <f t="shared" si="2"/>
        <v>N/A</v>
      </c>
      <c r="I14" s="8">
        <v>71.28</v>
      </c>
      <c r="J14" s="8">
        <v>1421</v>
      </c>
      <c r="K14" s="5" t="s">
        <v>213</v>
      </c>
      <c r="L14" s="105" t="str">
        <f t="shared" si="3"/>
        <v>N/A</v>
      </c>
    </row>
    <row r="15" spans="1:12" x14ac:dyDescent="0.2">
      <c r="A15" s="136" t="s">
        <v>945</v>
      </c>
      <c r="B15" s="7" t="s">
        <v>213</v>
      </c>
      <c r="C15" s="4">
        <v>4.3079574000000004E-3</v>
      </c>
      <c r="D15" s="27" t="str">
        <f t="shared" si="0"/>
        <v>N/A</v>
      </c>
      <c r="E15" s="4">
        <v>3.0811172E-3</v>
      </c>
      <c r="F15" s="27" t="str">
        <f t="shared" si="1"/>
        <v>N/A</v>
      </c>
      <c r="G15" s="4">
        <v>5.0186392000000002E-3</v>
      </c>
      <c r="H15" s="27" t="str">
        <f t="shared" si="2"/>
        <v>N/A</v>
      </c>
      <c r="I15" s="8">
        <v>-28.5</v>
      </c>
      <c r="J15" s="8">
        <v>62.88</v>
      </c>
      <c r="K15" s="5" t="s">
        <v>213</v>
      </c>
      <c r="L15" s="105" t="str">
        <f t="shared" si="3"/>
        <v>N/A</v>
      </c>
    </row>
    <row r="16" spans="1:12" ht="12.75" customHeight="1" x14ac:dyDescent="0.2">
      <c r="A16" s="136" t="s">
        <v>946</v>
      </c>
      <c r="B16" s="7" t="s">
        <v>213</v>
      </c>
      <c r="C16" s="4">
        <v>4.0947750631000002</v>
      </c>
      <c r="D16" s="27" t="str">
        <f t="shared" si="0"/>
        <v>N/A</v>
      </c>
      <c r="E16" s="4">
        <v>4.3188635853999999</v>
      </c>
      <c r="F16" s="27" t="str">
        <f t="shared" si="1"/>
        <v>N/A</v>
      </c>
      <c r="G16" s="4">
        <v>3.9864055101</v>
      </c>
      <c r="H16" s="27" t="str">
        <f t="shared" si="2"/>
        <v>N/A</v>
      </c>
      <c r="I16" s="8">
        <v>5.4729999999999999</v>
      </c>
      <c r="J16" s="8">
        <v>-7.7</v>
      </c>
      <c r="K16" s="5" t="s">
        <v>213</v>
      </c>
      <c r="L16" s="105" t="str">
        <f t="shared" si="3"/>
        <v>N/A</v>
      </c>
    </row>
    <row r="17" spans="1:12" ht="12.75" customHeight="1" x14ac:dyDescent="0.2">
      <c r="A17" s="137" t="s">
        <v>947</v>
      </c>
      <c r="B17" s="7" t="s">
        <v>213</v>
      </c>
      <c r="C17" s="4">
        <v>84.356083451000003</v>
      </c>
      <c r="D17" s="27" t="str">
        <f t="shared" si="0"/>
        <v>N/A</v>
      </c>
      <c r="E17" s="4">
        <v>83.522678255000002</v>
      </c>
      <c r="F17" s="27" t="str">
        <f t="shared" si="1"/>
        <v>N/A</v>
      </c>
      <c r="G17" s="4">
        <v>76.661320142999998</v>
      </c>
      <c r="H17" s="27" t="str">
        <f t="shared" si="2"/>
        <v>N/A</v>
      </c>
      <c r="I17" s="8">
        <v>-0.98799999999999999</v>
      </c>
      <c r="J17" s="8">
        <v>-8.2100000000000009</v>
      </c>
      <c r="K17" s="5" t="s">
        <v>213</v>
      </c>
      <c r="L17" s="105" t="str">
        <f t="shared" si="3"/>
        <v>N/A</v>
      </c>
    </row>
    <row r="18" spans="1:12" ht="12.75" customHeight="1" x14ac:dyDescent="0.2">
      <c r="A18" s="137" t="s">
        <v>1705</v>
      </c>
      <c r="B18" s="7" t="s">
        <v>213</v>
      </c>
      <c r="C18" s="4" t="s">
        <v>213</v>
      </c>
      <c r="D18" s="27" t="str">
        <f t="shared" si="0"/>
        <v>N/A</v>
      </c>
      <c r="E18" s="4">
        <v>73.524206488999994</v>
      </c>
      <c r="F18" s="27" t="str">
        <f t="shared" si="1"/>
        <v>N/A</v>
      </c>
      <c r="G18" s="4">
        <v>70.823137130999996</v>
      </c>
      <c r="H18" s="27" t="str">
        <f t="shared" si="2"/>
        <v>N/A</v>
      </c>
      <c r="I18" s="8" t="s">
        <v>213</v>
      </c>
      <c r="J18" s="8">
        <v>-3.67</v>
      </c>
      <c r="K18" s="5" t="s">
        <v>213</v>
      </c>
      <c r="L18" s="105" t="str">
        <f t="shared" si="3"/>
        <v>N/A</v>
      </c>
    </row>
    <row r="19" spans="1:12" ht="12.75" customHeight="1" x14ac:dyDescent="0.2">
      <c r="A19" s="137" t="s">
        <v>948</v>
      </c>
      <c r="B19" s="7" t="s">
        <v>213</v>
      </c>
      <c r="C19" s="4">
        <v>7.0081851191000002</v>
      </c>
      <c r="D19" s="27" t="str">
        <f t="shared" si="0"/>
        <v>N/A</v>
      </c>
      <c r="E19" s="4">
        <v>7.5353034406999999</v>
      </c>
      <c r="F19" s="27" t="str">
        <f t="shared" si="1"/>
        <v>N/A</v>
      </c>
      <c r="G19" s="4">
        <v>19.206733808999999</v>
      </c>
      <c r="H19" s="27" t="str">
        <f t="shared" si="2"/>
        <v>N/A</v>
      </c>
      <c r="I19" s="8">
        <v>7.5209999999999999</v>
      </c>
      <c r="J19" s="8">
        <v>154.9</v>
      </c>
      <c r="K19" s="5" t="s">
        <v>213</v>
      </c>
      <c r="L19" s="105" t="str">
        <f t="shared" si="3"/>
        <v>N/A</v>
      </c>
    </row>
    <row r="20" spans="1:12" ht="12.75" customHeight="1" x14ac:dyDescent="0.2">
      <c r="A20" s="138" t="s">
        <v>132</v>
      </c>
      <c r="B20" s="1" t="s">
        <v>213</v>
      </c>
      <c r="C20" s="23">
        <v>21587</v>
      </c>
      <c r="D20" s="27" t="str">
        <f t="shared" si="0"/>
        <v>N/A</v>
      </c>
      <c r="E20" s="23">
        <v>19979</v>
      </c>
      <c r="F20" s="27" t="str">
        <f t="shared" si="1"/>
        <v>N/A</v>
      </c>
      <c r="G20" s="23">
        <v>33044</v>
      </c>
      <c r="H20" s="27" t="str">
        <f t="shared" si="2"/>
        <v>N/A</v>
      </c>
      <c r="I20" s="8">
        <v>-7.45</v>
      </c>
      <c r="J20" s="8">
        <v>65.39</v>
      </c>
      <c r="K20" s="23" t="s">
        <v>213</v>
      </c>
      <c r="L20" s="105" t="str">
        <f t="shared" si="3"/>
        <v>N/A</v>
      </c>
    </row>
    <row r="21" spans="1:12" ht="12.75" customHeight="1" x14ac:dyDescent="0.2">
      <c r="A21" s="138" t="s">
        <v>133</v>
      </c>
      <c r="B21" s="30" t="s">
        <v>276</v>
      </c>
      <c r="C21" s="4">
        <v>2.6570250476999999</v>
      </c>
      <c r="D21" s="27" t="str">
        <f>IF($B21="N/A","N/A",IF(C21&gt;=2,"No",IF(C21&lt;0,"No","Yes")))</f>
        <v>No</v>
      </c>
      <c r="E21" s="4">
        <v>2.4623056122999998</v>
      </c>
      <c r="F21" s="27" t="str">
        <f>IF($B21="N/A","N/A",IF(E21&gt;=2,"No",IF(E21&lt;0,"No","Yes")))</f>
        <v>No</v>
      </c>
      <c r="G21" s="4">
        <v>3.3167182917</v>
      </c>
      <c r="H21" s="27" t="str">
        <f>IF($B21="N/A","N/A",IF(G21&gt;=2,"No",IF(G21&lt;0,"No","Yes")))</f>
        <v>No</v>
      </c>
      <c r="I21" s="8">
        <v>-7.33</v>
      </c>
      <c r="J21" s="8">
        <v>34.700000000000003</v>
      </c>
      <c r="K21" s="5" t="s">
        <v>213</v>
      </c>
      <c r="L21" s="105" t="str">
        <f t="shared" si="3"/>
        <v>N/A</v>
      </c>
    </row>
    <row r="22" spans="1:12" ht="25.5" x14ac:dyDescent="0.2">
      <c r="A22" s="128" t="s">
        <v>134</v>
      </c>
      <c r="B22" s="30" t="s">
        <v>213</v>
      </c>
      <c r="C22" s="29">
        <v>44082354</v>
      </c>
      <c r="D22" s="27" t="str">
        <f t="shared" ref="D22:D27" si="4">IF($B22="N/A","N/A",IF(C22&gt;10,"No",IF(C22&lt;-10,"No","Yes")))</f>
        <v>N/A</v>
      </c>
      <c r="E22" s="29">
        <v>44038516</v>
      </c>
      <c r="F22" s="27" t="str">
        <f t="shared" ref="F22:F27" si="5">IF($B22="N/A","N/A",IF(E22&gt;10,"No",IF(E22&lt;-10,"No","Yes")))</f>
        <v>N/A</v>
      </c>
      <c r="G22" s="29">
        <v>42823815</v>
      </c>
      <c r="H22" s="27" t="str">
        <f t="shared" ref="H22:H27" si="6">IF($B22="N/A","N/A",IF(G22&gt;10,"No",IF(G22&lt;-10,"No","Yes")))</f>
        <v>N/A</v>
      </c>
      <c r="I22" s="8">
        <v>-9.9000000000000005E-2</v>
      </c>
      <c r="J22" s="8">
        <v>-2.76</v>
      </c>
      <c r="K22" s="5" t="s">
        <v>213</v>
      </c>
      <c r="L22" s="105" t="str">
        <f t="shared" si="3"/>
        <v>N/A</v>
      </c>
    </row>
    <row r="23" spans="1:12" ht="25.5" x14ac:dyDescent="0.2">
      <c r="A23" s="128" t="s">
        <v>1681</v>
      </c>
      <c r="B23" s="30" t="s">
        <v>213</v>
      </c>
      <c r="C23" s="29">
        <v>2042.0787511000001</v>
      </c>
      <c r="D23" s="27" t="str">
        <f t="shared" si="4"/>
        <v>N/A</v>
      </c>
      <c r="E23" s="29">
        <v>2204.2402523000001</v>
      </c>
      <c r="F23" s="27" t="str">
        <f t="shared" si="5"/>
        <v>N/A</v>
      </c>
      <c r="G23" s="29">
        <v>1295.9634123999999</v>
      </c>
      <c r="H23" s="27" t="str">
        <f t="shared" si="6"/>
        <v>N/A</v>
      </c>
      <c r="I23" s="8">
        <v>7.9409999999999998</v>
      </c>
      <c r="J23" s="8">
        <v>-41.2</v>
      </c>
      <c r="K23" s="5" t="s">
        <v>213</v>
      </c>
      <c r="L23" s="105" t="str">
        <f t="shared" si="3"/>
        <v>N/A</v>
      </c>
    </row>
    <row r="24" spans="1:12" ht="12.75" customHeight="1" x14ac:dyDescent="0.2">
      <c r="A24" s="138" t="s">
        <v>135</v>
      </c>
      <c r="B24" s="22" t="s">
        <v>213</v>
      </c>
      <c r="C24" s="1">
        <v>14538</v>
      </c>
      <c r="D24" s="27" t="str">
        <f t="shared" si="4"/>
        <v>N/A</v>
      </c>
      <c r="E24" s="1">
        <v>12096</v>
      </c>
      <c r="F24" s="27" t="str">
        <f t="shared" si="5"/>
        <v>N/A</v>
      </c>
      <c r="G24" s="1">
        <v>21851</v>
      </c>
      <c r="H24" s="27" t="str">
        <f t="shared" si="6"/>
        <v>N/A</v>
      </c>
      <c r="I24" s="8">
        <v>-16.8</v>
      </c>
      <c r="J24" s="8">
        <v>80.650000000000006</v>
      </c>
      <c r="K24" s="23" t="s">
        <v>213</v>
      </c>
      <c r="L24" s="105" t="str">
        <f t="shared" si="3"/>
        <v>N/A</v>
      </c>
    </row>
    <row r="25" spans="1:12" ht="12.75" customHeight="1" x14ac:dyDescent="0.2">
      <c r="A25" s="138" t="s">
        <v>136</v>
      </c>
      <c r="B25" s="22" t="s">
        <v>213</v>
      </c>
      <c r="C25" s="9">
        <v>1.7894024248</v>
      </c>
      <c r="D25" s="27" t="str">
        <f t="shared" si="4"/>
        <v>N/A</v>
      </c>
      <c r="E25" s="9">
        <v>1.4907677404999999</v>
      </c>
      <c r="F25" s="27" t="str">
        <f t="shared" si="5"/>
        <v>N/A</v>
      </c>
      <c r="G25" s="9">
        <v>2.1932457146000002</v>
      </c>
      <c r="H25" s="27" t="str">
        <f t="shared" si="6"/>
        <v>N/A</v>
      </c>
      <c r="I25" s="8">
        <v>-16.7</v>
      </c>
      <c r="J25" s="8">
        <v>47.12</v>
      </c>
      <c r="K25" s="5" t="s">
        <v>213</v>
      </c>
      <c r="L25" s="105" t="str">
        <f t="shared" si="3"/>
        <v>N/A</v>
      </c>
    </row>
    <row r="26" spans="1:12" ht="25.5" x14ac:dyDescent="0.2">
      <c r="A26" s="128" t="s">
        <v>137</v>
      </c>
      <c r="B26" s="22" t="s">
        <v>213</v>
      </c>
      <c r="C26" s="10">
        <v>43942401</v>
      </c>
      <c r="D26" s="27" t="str">
        <f t="shared" si="4"/>
        <v>N/A</v>
      </c>
      <c r="E26" s="10">
        <v>43882362</v>
      </c>
      <c r="F26" s="27" t="str">
        <f t="shared" si="5"/>
        <v>N/A</v>
      </c>
      <c r="G26" s="10">
        <v>41263999</v>
      </c>
      <c r="H26" s="27" t="str">
        <f t="shared" si="6"/>
        <v>N/A</v>
      </c>
      <c r="I26" s="8">
        <v>-0.13700000000000001</v>
      </c>
      <c r="J26" s="8">
        <v>-5.97</v>
      </c>
      <c r="K26" s="5" t="s">
        <v>213</v>
      </c>
      <c r="L26" s="105" t="str">
        <f t="shared" si="3"/>
        <v>N/A</v>
      </c>
    </row>
    <row r="27" spans="1:12" ht="25.5" x14ac:dyDescent="0.2">
      <c r="A27" s="128" t="s">
        <v>949</v>
      </c>
      <c r="B27" s="22" t="s">
        <v>213</v>
      </c>
      <c r="C27" s="10">
        <v>3022.5891456999998</v>
      </c>
      <c r="D27" s="27" t="str">
        <f t="shared" si="4"/>
        <v>N/A</v>
      </c>
      <c r="E27" s="10">
        <v>3627.8407738000001</v>
      </c>
      <c r="F27" s="27" t="str">
        <f t="shared" si="5"/>
        <v>N/A</v>
      </c>
      <c r="G27" s="10">
        <v>1888.4261131999999</v>
      </c>
      <c r="H27" s="27" t="str">
        <f t="shared" si="6"/>
        <v>N/A</v>
      </c>
      <c r="I27" s="8">
        <v>20.02</v>
      </c>
      <c r="J27" s="8">
        <v>-47.9</v>
      </c>
      <c r="K27" s="5" t="s">
        <v>213</v>
      </c>
      <c r="L27" s="105" t="str">
        <f t="shared" si="3"/>
        <v>N/A</v>
      </c>
    </row>
    <row r="28" spans="1:12" x14ac:dyDescent="0.2">
      <c r="A28" s="138" t="s">
        <v>138</v>
      </c>
      <c r="B28" s="1" t="s">
        <v>213</v>
      </c>
      <c r="C28" s="23">
        <v>2666</v>
      </c>
      <c r="D28" s="27" t="str">
        <f>IF($B28="N/A","N/A",IF(C28&gt;10,"No",IF(C28&lt;-10,"No","Yes")))</f>
        <v>N/A</v>
      </c>
      <c r="E28" s="23">
        <v>2550</v>
      </c>
      <c r="F28" s="27" t="str">
        <f>IF($B28="N/A","N/A",IF(E28&gt;10,"No",IF(E28&lt;-10,"No","Yes")))</f>
        <v>N/A</v>
      </c>
      <c r="G28" s="23">
        <v>751</v>
      </c>
      <c r="H28" s="27" t="str">
        <f>IF($B28="N/A","N/A",IF(G28&gt;10,"No",IF(G28&lt;-10,"No","Yes")))</f>
        <v>N/A</v>
      </c>
      <c r="I28" s="8">
        <v>-4.3499999999999996</v>
      </c>
      <c r="J28" s="8">
        <v>-70.5</v>
      </c>
      <c r="K28" s="23" t="s">
        <v>213</v>
      </c>
      <c r="L28" s="105" t="str">
        <f>IF(J28="Div by 0", "N/A", IF(K28="N/A","N/A", IF(J28&gt;VALUE(MID(K28,1,2)), "No", IF(J28&lt;-1*VALUE(MID(K28,1,2)), "No", "Yes"))))</f>
        <v>N/A</v>
      </c>
    </row>
    <row r="29" spans="1:12" x14ac:dyDescent="0.2">
      <c r="A29" s="128" t="s">
        <v>139</v>
      </c>
      <c r="B29" s="30" t="s">
        <v>213</v>
      </c>
      <c r="C29" s="4">
        <v>0.32814327040000002</v>
      </c>
      <c r="D29" s="27" t="str">
        <f>IF($B29="N/A","N/A",IF(C29&gt;10,"No",IF(C29&lt;-10,"No","Yes")))</f>
        <v>N/A</v>
      </c>
      <c r="E29" s="4">
        <v>0.31427395320000001</v>
      </c>
      <c r="F29" s="27" t="str">
        <f>IF($B29="N/A","N/A",IF(E29&gt;10,"No",IF(E29&lt;-10,"No","Yes")))</f>
        <v>N/A</v>
      </c>
      <c r="G29" s="4">
        <v>7.5379961199999998E-2</v>
      </c>
      <c r="H29" s="27" t="str">
        <f>IF($B29="N/A","N/A",IF(G29&gt;10,"No",IF(G29&lt;-10,"No","Yes")))</f>
        <v>N/A</v>
      </c>
      <c r="I29" s="8">
        <v>-4.2300000000000004</v>
      </c>
      <c r="J29" s="8">
        <v>-76</v>
      </c>
      <c r="K29" s="5" t="s">
        <v>213</v>
      </c>
      <c r="L29" s="105" t="str">
        <f>IF(J29="Div by 0", "N/A", IF(K29="N/A","N/A", IF(J29&gt;VALUE(MID(K29,1,2)), "No", IF(J29&lt;-1*VALUE(MID(K29,1,2)), "No", "Yes"))))</f>
        <v>N/A</v>
      </c>
    </row>
    <row r="30" spans="1:12" x14ac:dyDescent="0.2">
      <c r="A30" s="138" t="s">
        <v>140</v>
      </c>
      <c r="B30" s="23" t="s">
        <v>213</v>
      </c>
      <c r="C30" s="23">
        <v>2724</v>
      </c>
      <c r="D30" s="27" t="str">
        <f>IF($B30="N/A","N/A",IF(C30&gt;10,"No",IF(C30&lt;-10,"No","Yes")))</f>
        <v>N/A</v>
      </c>
      <c r="E30" s="23">
        <v>3675</v>
      </c>
      <c r="F30" s="27" t="str">
        <f>IF($B30="N/A","N/A",IF(E30&gt;10,"No",IF(E30&lt;-10,"No","Yes")))</f>
        <v>N/A</v>
      </c>
      <c r="G30" s="23">
        <v>958</v>
      </c>
      <c r="H30" s="27" t="str">
        <f>IF($B30="N/A","N/A",IF(G30&gt;10,"No",IF(G30&lt;-10,"No","Yes")))</f>
        <v>N/A</v>
      </c>
      <c r="I30" s="8">
        <v>34.909999999999997</v>
      </c>
      <c r="J30" s="8">
        <v>-73.900000000000006</v>
      </c>
      <c r="K30" s="23" t="s">
        <v>213</v>
      </c>
      <c r="L30" s="105" t="str">
        <f>IF(J30="Div by 0", "N/A", IF(K30="N/A","N/A", IF(J30&gt;VALUE(MID(K30,1,2)), "No", IF(J30&lt;-1*VALUE(MID(K30,1,2)), "No", "Yes"))))</f>
        <v>N/A</v>
      </c>
    </row>
    <row r="31" spans="1:12" x14ac:dyDescent="0.2">
      <c r="A31" s="128" t="s">
        <v>141</v>
      </c>
      <c r="B31" s="22" t="s">
        <v>213</v>
      </c>
      <c r="C31" s="4">
        <v>0.33528217119999998</v>
      </c>
      <c r="D31" s="27" t="str">
        <f>IF($B31="N/A","N/A",IF(C31&gt;10,"No",IF(C31&lt;-10,"No","Yes")))</f>
        <v>N/A</v>
      </c>
      <c r="E31" s="4">
        <v>0.45292422669999999</v>
      </c>
      <c r="F31" s="27" t="str">
        <f>IF($B31="N/A","N/A",IF(E31&gt;10,"No",IF(E31&lt;-10,"No","Yes")))</f>
        <v>N/A</v>
      </c>
      <c r="G31" s="4">
        <v>9.6157127600000003E-2</v>
      </c>
      <c r="H31" s="27" t="str">
        <f>IF($B31="N/A","N/A",IF(G31&gt;10,"No",IF(G31&lt;-10,"No","Yes")))</f>
        <v>N/A</v>
      </c>
      <c r="I31" s="8">
        <v>35.090000000000003</v>
      </c>
      <c r="J31" s="8">
        <v>-78.8</v>
      </c>
      <c r="K31" s="5" t="s">
        <v>213</v>
      </c>
      <c r="L31" s="105" t="str">
        <f>IF(J31="Div by 0", "N/A", IF(K31="N/A","N/A", IF(J31&gt;VALUE(MID(K31,1,2)), "No", IF(J31&lt;-1*VALUE(MID(K31,1,2)), "No", "Yes"))))</f>
        <v>N/A</v>
      </c>
    </row>
    <row r="32" spans="1:12" ht="12.75" customHeight="1" x14ac:dyDescent="0.2">
      <c r="A32" s="138" t="s">
        <v>142</v>
      </c>
      <c r="B32" s="1" t="s">
        <v>213</v>
      </c>
      <c r="C32" s="1">
        <v>1188.6666667</v>
      </c>
      <c r="D32" s="27" t="str">
        <f>IF($B32="N/A","N/A",IF(C32&gt;10,"No",IF(C32&lt;-10,"No","Yes")))</f>
        <v>N/A</v>
      </c>
      <c r="E32" s="1">
        <v>1285.5</v>
      </c>
      <c r="F32" s="27" t="str">
        <f>IF($B32="N/A","N/A",IF(E32&gt;10,"No",IF(E32&lt;-10,"No","Yes")))</f>
        <v>N/A</v>
      </c>
      <c r="G32" s="1">
        <v>276</v>
      </c>
      <c r="H32" s="27" t="str">
        <f>IF($B32="N/A","N/A",IF(G32&gt;10,"No",IF(G32&lt;-10,"No","Yes")))</f>
        <v>N/A</v>
      </c>
      <c r="I32" s="8">
        <v>8.1460000000000008</v>
      </c>
      <c r="J32" s="8">
        <v>-78.5</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228684</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22.970965360000001</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1006853971</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788197</v>
      </c>
      <c r="D6" s="27" t="str">
        <f>IF($B6="N/A","N/A",IF(C6&gt;10,"No",IF(C6&lt;-10,"No","Yes")))</f>
        <v>N/A</v>
      </c>
      <c r="E6" s="23">
        <v>788865</v>
      </c>
      <c r="F6" s="27" t="str">
        <f>IF($B6="N/A","N/A",IF(E6&gt;10,"No",IF(E6&lt;-10,"No","Yes")))</f>
        <v>N/A</v>
      </c>
      <c r="G6" s="23">
        <v>962491</v>
      </c>
      <c r="H6" s="27" t="str">
        <f>IF($B6="N/A","N/A",IF(G6&gt;10,"No",IF(G6&lt;-10,"No","Yes")))</f>
        <v>N/A</v>
      </c>
      <c r="I6" s="8">
        <v>8.48E-2</v>
      </c>
      <c r="J6" s="8">
        <v>22.01</v>
      </c>
      <c r="K6" s="31" t="s">
        <v>734</v>
      </c>
      <c r="L6" s="105" t="str">
        <f>IF(J6="Div by 0", "N/A", IF(K6="N/A","N/A", IF(J6&gt;VALUE(MID(K6,1,2)), "No", IF(J6&lt;-1*VALUE(MID(K6,1,2)), "No", "Yes"))))</f>
        <v>Yes</v>
      </c>
    </row>
    <row r="7" spans="1:14" x14ac:dyDescent="0.2">
      <c r="A7" s="138" t="s">
        <v>59</v>
      </c>
      <c r="B7" s="23" t="s">
        <v>213</v>
      </c>
      <c r="C7" s="23">
        <v>673290.26</v>
      </c>
      <c r="D7" s="27" t="str">
        <f>IF($B7="N/A","N/A",IF(C7&gt;10,"No",IF(C7&lt;-10,"No","Yes")))</f>
        <v>N/A</v>
      </c>
      <c r="E7" s="23">
        <v>679126.48</v>
      </c>
      <c r="F7" s="27" t="str">
        <f>IF($B7="N/A","N/A",IF(E7&gt;10,"No",IF(E7&lt;-10,"No","Yes")))</f>
        <v>N/A</v>
      </c>
      <c r="G7" s="23">
        <v>839791.73</v>
      </c>
      <c r="H7" s="27" t="str">
        <f>IF($B7="N/A","N/A",IF(G7&gt;10,"No",IF(G7&lt;-10,"No","Yes")))</f>
        <v>N/A</v>
      </c>
      <c r="I7" s="8">
        <v>0.86680000000000001</v>
      </c>
      <c r="J7" s="8">
        <v>23.66</v>
      </c>
      <c r="K7" s="31" t="s">
        <v>735</v>
      </c>
      <c r="L7" s="105" t="str">
        <f>IF(J7="Div by 0", "N/A", IF(K7="N/A","N/A", IF(J7&gt;VALUE(MID(K7,1,2)), "No", IF(J7&lt;-1*VALUE(MID(K7,1,2)), "No", "Yes"))))</f>
        <v>No</v>
      </c>
    </row>
    <row r="8" spans="1:14" x14ac:dyDescent="0.2">
      <c r="A8" s="148" t="s">
        <v>143</v>
      </c>
      <c r="B8" s="23" t="s">
        <v>213</v>
      </c>
      <c r="C8" s="23">
        <v>109904</v>
      </c>
      <c r="D8" s="27" t="str">
        <f>IF($B8="N/A","N/A",IF(C8&gt;10,"No",IF(C8&lt;-10,"No","Yes")))</f>
        <v>N/A</v>
      </c>
      <c r="E8" s="23">
        <v>107187</v>
      </c>
      <c r="F8" s="27" t="str">
        <f>IF($B8="N/A","N/A",IF(E8&gt;10,"No",IF(E8&lt;-10,"No","Yes")))</f>
        <v>N/A</v>
      </c>
      <c r="G8" s="23">
        <v>94123</v>
      </c>
      <c r="H8" s="27" t="str">
        <f>IF($B8="N/A","N/A",IF(G8&gt;10,"No",IF(G8&lt;-10,"No","Yes")))</f>
        <v>N/A</v>
      </c>
      <c r="I8" s="8">
        <v>-2.4700000000000002</v>
      </c>
      <c r="J8" s="8">
        <v>-12.2</v>
      </c>
      <c r="K8" s="23" t="s">
        <v>213</v>
      </c>
      <c r="L8" s="105" t="str">
        <f>IF(J8="Div by 0", "N/A", IF(K8="N/A","N/A", IF(J8&gt;VALUE(MID(K8,1,2)), "No", IF(J8&lt;-1*VALUE(MID(K8,1,2)), "No", "Yes"))))</f>
        <v>N/A</v>
      </c>
    </row>
    <row r="9" spans="1:14" x14ac:dyDescent="0.2">
      <c r="A9" s="138" t="s">
        <v>676</v>
      </c>
      <c r="B9" s="23" t="s">
        <v>213</v>
      </c>
      <c r="C9" s="23">
        <v>105699</v>
      </c>
      <c r="D9" s="27" t="str">
        <f t="shared" ref="D9:D11" si="0">IF($B9="N/A","N/A",IF(C9&gt;10,"No",IF(C9&lt;-10,"No","Yes")))</f>
        <v>N/A</v>
      </c>
      <c r="E9" s="23">
        <v>102903</v>
      </c>
      <c r="F9" s="27" t="str">
        <f t="shared" ref="F9:F11" si="1">IF($B9="N/A","N/A",IF(E9&gt;10,"No",IF(E9&lt;-10,"No","Yes")))</f>
        <v>N/A</v>
      </c>
      <c r="G9" s="23">
        <v>89502</v>
      </c>
      <c r="H9" s="27" t="str">
        <f t="shared" ref="H9:H11" si="2">IF($B9="N/A","N/A",IF(G9&gt;10,"No",IF(G9&lt;-10,"No","Yes")))</f>
        <v>N/A</v>
      </c>
      <c r="I9" s="8">
        <v>-2.65</v>
      </c>
      <c r="J9" s="8">
        <v>-13</v>
      </c>
      <c r="K9" s="23" t="s">
        <v>213</v>
      </c>
      <c r="L9" s="105" t="str">
        <f t="shared" ref="L9:L11" si="3">IF(J9="Div by 0", "N/A", IF(K9="N/A","N/A", IF(J9&gt;VALUE(MID(K9,1,2)), "No", IF(J9&lt;-1*VALUE(MID(K9,1,2)), "No", "Yes"))))</f>
        <v>N/A</v>
      </c>
    </row>
    <row r="10" spans="1:14" x14ac:dyDescent="0.2">
      <c r="A10" s="138" t="s">
        <v>423</v>
      </c>
      <c r="B10" s="23" t="s">
        <v>213</v>
      </c>
      <c r="C10" s="23">
        <v>4205</v>
      </c>
      <c r="D10" s="27" t="str">
        <f t="shared" si="0"/>
        <v>N/A</v>
      </c>
      <c r="E10" s="23">
        <v>4284</v>
      </c>
      <c r="F10" s="27" t="str">
        <f t="shared" si="1"/>
        <v>N/A</v>
      </c>
      <c r="G10" s="23">
        <v>4621</v>
      </c>
      <c r="H10" s="27" t="str">
        <f t="shared" si="2"/>
        <v>N/A</v>
      </c>
      <c r="I10" s="8">
        <v>1.879</v>
      </c>
      <c r="J10" s="8">
        <v>7.8659999999999997</v>
      </c>
      <c r="K10" s="23" t="s">
        <v>213</v>
      </c>
      <c r="L10" s="105" t="str">
        <f t="shared" si="3"/>
        <v>N/A</v>
      </c>
    </row>
    <row r="11" spans="1:14" x14ac:dyDescent="0.2">
      <c r="A11" s="138" t="s">
        <v>169</v>
      </c>
      <c r="B11" s="23" t="s">
        <v>213</v>
      </c>
      <c r="C11" s="4">
        <v>13.943722191000001</v>
      </c>
      <c r="D11" s="27" t="str">
        <f t="shared" si="0"/>
        <v>N/A</v>
      </c>
      <c r="E11" s="4">
        <v>13.587495959</v>
      </c>
      <c r="F11" s="27" t="str">
        <f t="shared" si="1"/>
        <v>N/A</v>
      </c>
      <c r="G11" s="4">
        <v>9.7791044280000001</v>
      </c>
      <c r="H11" s="27" t="str">
        <f t="shared" si="2"/>
        <v>N/A</v>
      </c>
      <c r="I11" s="8">
        <v>-2.5499999999999998</v>
      </c>
      <c r="J11" s="8">
        <v>-28</v>
      </c>
      <c r="K11" s="23" t="s">
        <v>213</v>
      </c>
      <c r="L11" s="105" t="str">
        <f t="shared" si="3"/>
        <v>N/A</v>
      </c>
    </row>
    <row r="12" spans="1:14" x14ac:dyDescent="0.2">
      <c r="A12" s="138" t="s">
        <v>144</v>
      </c>
      <c r="B12" s="23" t="s">
        <v>213</v>
      </c>
      <c r="C12" s="23">
        <v>74075</v>
      </c>
      <c r="D12" s="27" t="str">
        <f>IF($B12="N/A","N/A",IF(C12&gt;10,"No",IF(C12&lt;-10,"No","Yes")))</f>
        <v>N/A</v>
      </c>
      <c r="E12" s="23">
        <v>75122.583333000002</v>
      </c>
      <c r="F12" s="27" t="str">
        <f>IF($B12="N/A","N/A",IF(E12&gt;10,"No",IF(E12&lt;-10,"No","Yes")))</f>
        <v>N/A</v>
      </c>
      <c r="G12" s="23">
        <v>70587.416666999998</v>
      </c>
      <c r="H12" s="27" t="str">
        <f>IF($B12="N/A","N/A",IF(G12&gt;10,"No",IF(G12&lt;-10,"No","Yes")))</f>
        <v>N/A</v>
      </c>
      <c r="I12" s="8">
        <v>1.4139999999999999</v>
      </c>
      <c r="J12" s="8">
        <v>-6.04</v>
      </c>
      <c r="K12" s="23" t="s">
        <v>213</v>
      </c>
      <c r="L12" s="105" t="str">
        <f>IF(J12="Div by 0", "N/A", IF(K12="N/A","N/A", IF(J12&gt;VALUE(MID(K12,1,2)), "No", IF(J12&lt;-1*VALUE(MID(K12,1,2)), "No", "Yes"))))</f>
        <v>N/A</v>
      </c>
    </row>
    <row r="13" spans="1:14" x14ac:dyDescent="0.2">
      <c r="A13" s="104" t="s">
        <v>364</v>
      </c>
      <c r="B13" s="43" t="s">
        <v>213</v>
      </c>
      <c r="C13" s="4">
        <v>97.788750781999994</v>
      </c>
      <c r="D13" s="40" t="str">
        <f>IF($B13="N/A","N/A",IF(C13&gt;=95,"Yes","No"))</f>
        <v>N/A</v>
      </c>
      <c r="E13" s="4">
        <v>96.861947228000005</v>
      </c>
      <c r="F13" s="40" t="str">
        <f>IF($B13="N/A","N/A",IF(E13&gt;=95,"Yes","No"))</f>
        <v>N/A</v>
      </c>
      <c r="G13" s="4">
        <v>95.464165378999994</v>
      </c>
      <c r="H13" s="27" t="str">
        <f>IF($B13="N/A","N/A",IF(G13&gt;=95,"Yes","No"))</f>
        <v>N/A</v>
      </c>
      <c r="I13" s="8">
        <v>-0.94799999999999995</v>
      </c>
      <c r="J13" s="8">
        <v>-1.44</v>
      </c>
      <c r="K13" s="28" t="s">
        <v>735</v>
      </c>
      <c r="L13" s="105" t="str">
        <f t="shared" ref="L13:L70" si="4">IF(J13="Div by 0", "N/A", IF(K13="N/A","N/A", IF(J13&gt;VALUE(MID(K13,1,2)), "No", IF(J13&lt;-1*VALUE(MID(K13,1,2)), "No", "Yes"))))</f>
        <v>Yes</v>
      </c>
    </row>
    <row r="14" spans="1:14" x14ac:dyDescent="0.2">
      <c r="A14" s="149" t="s">
        <v>365</v>
      </c>
      <c r="B14" s="43" t="s">
        <v>213</v>
      </c>
      <c r="C14" s="44">
        <v>2.2111223462999998</v>
      </c>
      <c r="D14" s="45" t="str">
        <f>IF($B14="N/A","N/A",IF(C14&gt;10,"No",IF(C14&lt;-10,"No","Yes")))</f>
        <v>N/A</v>
      </c>
      <c r="E14" s="44">
        <v>3.138052772</v>
      </c>
      <c r="F14" s="40" t="str">
        <f>IF($B14="N/A","N/A",IF(E14&gt;95,"Yes","No"))</f>
        <v>N/A</v>
      </c>
      <c r="G14" s="44">
        <v>4.5356268265999997</v>
      </c>
      <c r="H14" s="27" t="str">
        <f>IF($B14="N/A","N/A",IF(G14&gt;95,"Yes","No"))</f>
        <v>N/A</v>
      </c>
      <c r="I14" s="46">
        <v>41.92</v>
      </c>
      <c r="J14" s="46">
        <v>44.54</v>
      </c>
      <c r="K14" s="47" t="s">
        <v>213</v>
      </c>
      <c r="L14" s="105" t="str">
        <f t="shared" si="4"/>
        <v>N/A</v>
      </c>
      <c r="M14" s="34"/>
      <c r="N14" s="34"/>
    </row>
    <row r="15" spans="1:14" s="34" customFormat="1" x14ac:dyDescent="0.2">
      <c r="A15" s="149" t="s">
        <v>366</v>
      </c>
      <c r="B15" s="43" t="s">
        <v>213</v>
      </c>
      <c r="C15" s="44">
        <v>1.268718E-4</v>
      </c>
      <c r="D15" s="45" t="str">
        <f t="shared" ref="D15:D21" si="5">IF($B15="N/A","N/A",IF(C15&gt;10,"No",IF(C15&lt;-10,"No","Yes")))</f>
        <v>N/A</v>
      </c>
      <c r="E15" s="44">
        <v>0</v>
      </c>
      <c r="F15" s="45" t="str">
        <f t="shared" ref="F15:F21" si="6">IF($B15="N/A","N/A",IF(E15&gt;10,"No",IF(E15&lt;-10,"No","Yes")))</f>
        <v>N/A</v>
      </c>
      <c r="G15" s="44">
        <v>2.0779420000000001E-4</v>
      </c>
      <c r="H15" s="48" t="str">
        <f t="shared" ref="H15:H21" si="7">IF($B15="N/A","N/A",IF(G15&gt;10,"No",IF(G15&lt;-10,"No","Yes")))</f>
        <v>N/A</v>
      </c>
      <c r="I15" s="46">
        <v>-100</v>
      </c>
      <c r="J15" s="46" t="s">
        <v>1748</v>
      </c>
      <c r="K15" s="47" t="s">
        <v>213</v>
      </c>
      <c r="L15" s="105" t="str">
        <f t="shared" si="4"/>
        <v>N/A</v>
      </c>
    </row>
    <row r="16" spans="1:14" s="34" customFormat="1" x14ac:dyDescent="0.2">
      <c r="A16" s="149" t="s">
        <v>367</v>
      </c>
      <c r="B16" s="43" t="s">
        <v>213</v>
      </c>
      <c r="C16" s="49">
        <v>17429</v>
      </c>
      <c r="D16" s="50" t="str">
        <f t="shared" si="5"/>
        <v>N/A</v>
      </c>
      <c r="E16" s="49">
        <v>24755</v>
      </c>
      <c r="F16" s="50" t="str">
        <f t="shared" si="6"/>
        <v>N/A</v>
      </c>
      <c r="G16" s="49">
        <v>43657</v>
      </c>
      <c r="H16" s="48" t="str">
        <f t="shared" si="7"/>
        <v>N/A</v>
      </c>
      <c r="I16" s="46">
        <v>42.03</v>
      </c>
      <c r="J16" s="46">
        <v>76.36</v>
      </c>
      <c r="K16" s="47" t="s">
        <v>213</v>
      </c>
      <c r="L16" s="105" t="str">
        <f t="shared" si="4"/>
        <v>N/A</v>
      </c>
    </row>
    <row r="17" spans="1:14" s="34" customFormat="1" x14ac:dyDescent="0.2">
      <c r="A17" s="150" t="s">
        <v>368</v>
      </c>
      <c r="B17" s="43" t="s">
        <v>213</v>
      </c>
      <c r="C17" s="44">
        <v>2.2112492181999999</v>
      </c>
      <c r="D17" s="48" t="str">
        <f t="shared" si="5"/>
        <v>N/A</v>
      </c>
      <c r="E17" s="44">
        <v>3.138052772</v>
      </c>
      <c r="F17" s="48" t="str">
        <f t="shared" si="6"/>
        <v>N/A</v>
      </c>
      <c r="G17" s="44">
        <v>4.5358346208000002</v>
      </c>
      <c r="H17" s="48" t="str">
        <f t="shared" si="7"/>
        <v>N/A</v>
      </c>
      <c r="I17" s="46">
        <v>41.91</v>
      </c>
      <c r="J17" s="46">
        <v>44.54</v>
      </c>
      <c r="K17" s="47" t="s">
        <v>213</v>
      </c>
      <c r="L17" s="105" t="str">
        <f t="shared" si="4"/>
        <v>N/A</v>
      </c>
      <c r="M17" s="26"/>
      <c r="N17" s="26"/>
    </row>
    <row r="18" spans="1:14" x14ac:dyDescent="0.2">
      <c r="A18" s="149" t="s">
        <v>677</v>
      </c>
      <c r="B18" s="43" t="s">
        <v>213</v>
      </c>
      <c r="C18" s="44">
        <v>89.207642434999997</v>
      </c>
      <c r="D18" s="48" t="str">
        <f t="shared" si="5"/>
        <v>N/A</v>
      </c>
      <c r="E18" s="44">
        <v>91.969299131</v>
      </c>
      <c r="F18" s="48" t="str">
        <f t="shared" si="6"/>
        <v>N/A</v>
      </c>
      <c r="G18" s="44">
        <v>69.420711455000003</v>
      </c>
      <c r="H18" s="48" t="str">
        <f t="shared" si="7"/>
        <v>N/A</v>
      </c>
      <c r="I18" s="8">
        <v>3.0960000000000001</v>
      </c>
      <c r="J18" s="8">
        <v>-24.5</v>
      </c>
      <c r="K18" s="47" t="s">
        <v>213</v>
      </c>
      <c r="L18" s="105" t="str">
        <f t="shared" si="4"/>
        <v>N/A</v>
      </c>
    </row>
    <row r="19" spans="1:14" x14ac:dyDescent="0.2">
      <c r="A19" s="149" t="s">
        <v>678</v>
      </c>
      <c r="B19" s="43" t="s">
        <v>213</v>
      </c>
      <c r="C19" s="44">
        <v>39.939181822999998</v>
      </c>
      <c r="D19" s="48" t="str">
        <f t="shared" si="5"/>
        <v>N/A</v>
      </c>
      <c r="E19" s="44">
        <v>29.408200363999999</v>
      </c>
      <c r="F19" s="48" t="str">
        <f t="shared" si="6"/>
        <v>N/A</v>
      </c>
      <c r="G19" s="44">
        <v>14.74448542</v>
      </c>
      <c r="H19" s="48" t="str">
        <f t="shared" si="7"/>
        <v>N/A</v>
      </c>
      <c r="I19" s="8">
        <v>-26.4</v>
      </c>
      <c r="J19" s="8">
        <v>-49.9</v>
      </c>
      <c r="K19" s="47" t="s">
        <v>213</v>
      </c>
      <c r="L19" s="105" t="str">
        <f t="shared" si="4"/>
        <v>N/A</v>
      </c>
    </row>
    <row r="20" spans="1:14" ht="25.5" x14ac:dyDescent="0.2">
      <c r="A20" s="149" t="s">
        <v>679</v>
      </c>
      <c r="B20" s="43" t="s">
        <v>213</v>
      </c>
      <c r="C20" s="44">
        <v>0</v>
      </c>
      <c r="D20" s="48" t="str">
        <f t="shared" si="5"/>
        <v>N/A</v>
      </c>
      <c r="E20" s="44">
        <v>0</v>
      </c>
      <c r="F20" s="48" t="str">
        <f t="shared" si="6"/>
        <v>N/A</v>
      </c>
      <c r="G20" s="44">
        <v>0</v>
      </c>
      <c r="H20" s="48" t="str">
        <f t="shared" si="7"/>
        <v>N/A</v>
      </c>
      <c r="I20" s="8" t="s">
        <v>1748</v>
      </c>
      <c r="J20" s="8" t="s">
        <v>1748</v>
      </c>
      <c r="K20" s="47" t="s">
        <v>213</v>
      </c>
      <c r="L20" s="105" t="str">
        <f t="shared" si="4"/>
        <v>N/A</v>
      </c>
    </row>
    <row r="21" spans="1:14" ht="25.5" x14ac:dyDescent="0.2">
      <c r="A21" s="149" t="s">
        <v>680</v>
      </c>
      <c r="B21" s="43" t="s">
        <v>213</v>
      </c>
      <c r="C21" s="44">
        <v>0.17212691490000001</v>
      </c>
      <c r="D21" s="48" t="str">
        <f t="shared" si="5"/>
        <v>N/A</v>
      </c>
      <c r="E21" s="44">
        <v>0.13330640269999999</v>
      </c>
      <c r="F21" s="48" t="str">
        <f t="shared" si="6"/>
        <v>N/A</v>
      </c>
      <c r="G21" s="44">
        <v>9.1623335999999993E-3</v>
      </c>
      <c r="H21" s="48" t="str">
        <f t="shared" si="7"/>
        <v>N/A</v>
      </c>
      <c r="I21" s="8">
        <v>-22.6</v>
      </c>
      <c r="J21" s="8">
        <v>-93.1</v>
      </c>
      <c r="K21" s="47" t="s">
        <v>213</v>
      </c>
      <c r="L21" s="105" t="str">
        <f t="shared" si="4"/>
        <v>N/A</v>
      </c>
    </row>
    <row r="22" spans="1:14" x14ac:dyDescent="0.2">
      <c r="A22" s="128" t="s">
        <v>1688</v>
      </c>
      <c r="B22" s="30" t="s">
        <v>217</v>
      </c>
      <c r="C22" s="1">
        <v>2700</v>
      </c>
      <c r="D22" s="27" t="str">
        <f>IF($B22="N/A","N/A",IF(C22&gt;0,"No",IF(C22&lt;0,"No","Yes")))</f>
        <v>No</v>
      </c>
      <c r="E22" s="1">
        <v>2125</v>
      </c>
      <c r="F22" s="27" t="str">
        <f>IF($B22="N/A","N/A",IF(E22&gt;0,"No",IF(E22&lt;0,"No","Yes")))</f>
        <v>No</v>
      </c>
      <c r="G22" s="1">
        <v>2036</v>
      </c>
      <c r="H22" s="27" t="str">
        <f>IF($B22="N/A","N/A",IF(G22&gt;0,"No",IF(G22&lt;0,"No","Yes")))</f>
        <v>No</v>
      </c>
      <c r="I22" s="8">
        <v>-21.3</v>
      </c>
      <c r="J22" s="8">
        <v>-4.1900000000000004</v>
      </c>
      <c r="K22" s="28" t="s">
        <v>213</v>
      </c>
      <c r="L22" s="105" t="str">
        <f t="shared" si="4"/>
        <v>N/A</v>
      </c>
    </row>
    <row r="23" spans="1:14" x14ac:dyDescent="0.2">
      <c r="A23" s="151" t="s">
        <v>145</v>
      </c>
      <c r="B23" s="30" t="s">
        <v>279</v>
      </c>
      <c r="C23" s="4">
        <v>0.68688411650000003</v>
      </c>
      <c r="D23" s="27" t="str">
        <f>IF($B23="N/A","N/A",IF(C23&gt;=10,"No",IF(C23&lt;0,"No","Yes")))</f>
        <v>Yes</v>
      </c>
      <c r="E23" s="4">
        <v>0.54039664580000002</v>
      </c>
      <c r="F23" s="27" t="str">
        <f>IF($B23="N/A","N/A",IF(E23&gt;=10,"No",IF(E23&lt;0,"No","Yes")))</f>
        <v>Yes</v>
      </c>
      <c r="G23" s="4">
        <v>0.42400396470000001</v>
      </c>
      <c r="H23" s="27" t="str">
        <f>IF($B23="N/A","N/A",IF(G23&gt;=10,"No",IF(G23&lt;0,"No","Yes")))</f>
        <v>Yes</v>
      </c>
      <c r="I23" s="8">
        <v>-21.3</v>
      </c>
      <c r="J23" s="8">
        <v>-21.5</v>
      </c>
      <c r="K23" s="28" t="s">
        <v>213</v>
      </c>
      <c r="L23" s="105" t="str">
        <f t="shared" si="4"/>
        <v>N/A</v>
      </c>
    </row>
    <row r="24" spans="1:14" x14ac:dyDescent="0.2">
      <c r="A24" s="128" t="s">
        <v>424</v>
      </c>
      <c r="B24" s="22" t="s">
        <v>213</v>
      </c>
      <c r="C24" s="9">
        <v>61.414850387999998</v>
      </c>
      <c r="D24" s="48" t="str">
        <f t="shared" ref="D24:D27" si="8">IF($B24="N/A","N/A",IF(C24&gt;10,"No",IF(C24&lt;-10,"No","Yes")))</f>
        <v>N/A</v>
      </c>
      <c r="E24" s="9">
        <v>63.992493549000002</v>
      </c>
      <c r="F24" s="27" t="str">
        <f t="shared" ref="F24:F27" si="9">IF($B24="N/A","N/A",IF(E24&gt;10,"No",IF(E24&lt;-10,"No","Yes")))</f>
        <v>N/A</v>
      </c>
      <c r="G24" s="9">
        <v>45.822102426000001</v>
      </c>
      <c r="H24" s="27" t="str">
        <f t="shared" ref="H24:H27" si="10">IF($B24="N/A","N/A",IF(G24&gt;10,"No",IF(G24&lt;-10,"No","Yes")))</f>
        <v>N/A</v>
      </c>
      <c r="I24" s="8">
        <v>4.1970000000000001</v>
      </c>
      <c r="J24" s="8">
        <v>-28.4</v>
      </c>
      <c r="K24" s="28" t="s">
        <v>213</v>
      </c>
      <c r="L24" s="105" t="str">
        <f t="shared" si="4"/>
        <v>N/A</v>
      </c>
    </row>
    <row r="25" spans="1:14" x14ac:dyDescent="0.2">
      <c r="A25" s="128" t="s">
        <v>425</v>
      </c>
      <c r="B25" s="22" t="s">
        <v>213</v>
      </c>
      <c r="C25" s="9">
        <v>0.44329516070000002</v>
      </c>
      <c r="D25" s="48" t="str">
        <f t="shared" si="8"/>
        <v>N/A</v>
      </c>
      <c r="E25" s="9">
        <v>0.56298381419999999</v>
      </c>
      <c r="F25" s="27" t="str">
        <f t="shared" si="9"/>
        <v>N/A</v>
      </c>
      <c r="G25" s="9">
        <v>1.5682430777</v>
      </c>
      <c r="H25" s="27" t="str">
        <f t="shared" si="10"/>
        <v>N/A</v>
      </c>
      <c r="I25" s="8">
        <v>27</v>
      </c>
      <c r="J25" s="8">
        <v>178.6</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1748</v>
      </c>
      <c r="J26" s="8" t="s">
        <v>1748</v>
      </c>
      <c r="K26" s="28" t="s">
        <v>213</v>
      </c>
      <c r="L26" s="105" t="str">
        <f t="shared" si="4"/>
        <v>N/A</v>
      </c>
    </row>
    <row r="27" spans="1:14" x14ac:dyDescent="0.2">
      <c r="A27" s="128" t="s">
        <v>422</v>
      </c>
      <c r="B27" s="22" t="s">
        <v>213</v>
      </c>
      <c r="C27" s="9">
        <v>13.003324714</v>
      </c>
      <c r="D27" s="48" t="str">
        <f t="shared" si="8"/>
        <v>N/A</v>
      </c>
      <c r="E27" s="9">
        <v>13.769645789</v>
      </c>
      <c r="F27" s="27" t="str">
        <f t="shared" si="9"/>
        <v>N/A</v>
      </c>
      <c r="G27" s="9">
        <v>7.3511394300000005E-2</v>
      </c>
      <c r="H27" s="27" t="str">
        <f t="shared" si="10"/>
        <v>N/A</v>
      </c>
      <c r="I27" s="8">
        <v>5.8929999999999998</v>
      </c>
      <c r="J27" s="8">
        <v>-99.5</v>
      </c>
      <c r="K27" s="28" t="s">
        <v>213</v>
      </c>
      <c r="L27" s="105" t="str">
        <f t="shared" si="4"/>
        <v>N/A</v>
      </c>
    </row>
    <row r="28" spans="1:14" x14ac:dyDescent="0.2">
      <c r="A28" s="128" t="s">
        <v>950</v>
      </c>
      <c r="B28" s="22" t="s">
        <v>213</v>
      </c>
      <c r="C28" s="44">
        <v>18.610702654000001</v>
      </c>
      <c r="D28" s="48" t="str">
        <f>IF($B28="N/A","N/A",IF(C28&gt;10,"No",IF(C28&lt;-10,"No","Yes")))</f>
        <v>N/A</v>
      </c>
      <c r="E28" s="44">
        <v>18.786864673</v>
      </c>
      <c r="F28" s="48" t="str">
        <f>IF($B28="N/A","N/A",IF(E28&gt;10,"No",IF(E28&lt;-10,"No","Yes")))</f>
        <v>N/A</v>
      </c>
      <c r="G28" s="44">
        <v>17.051276324</v>
      </c>
      <c r="H28" s="48" t="str">
        <f>IF($B28="N/A","N/A",IF(G28&gt;10,"No",IF(G28&lt;-10,"No","Yes")))</f>
        <v>N/A</v>
      </c>
      <c r="I28" s="8">
        <v>0.9466</v>
      </c>
      <c r="J28" s="8">
        <v>-9.24</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99.999896102999998</v>
      </c>
      <c r="H30" s="27" t="str">
        <f>IF($B30="N/A","N/A",IF(G30&gt;=98,"Yes","No"))</f>
        <v>Yes</v>
      </c>
      <c r="I30" s="8">
        <v>0</v>
      </c>
      <c r="J30" s="8">
        <v>0</v>
      </c>
      <c r="K30" s="28" t="s">
        <v>735</v>
      </c>
      <c r="L30" s="105" t="str">
        <f t="shared" si="4"/>
        <v>Yes</v>
      </c>
    </row>
    <row r="31" spans="1:14" x14ac:dyDescent="0.2">
      <c r="A31" s="128" t="s">
        <v>18</v>
      </c>
      <c r="B31" s="30" t="s">
        <v>277</v>
      </c>
      <c r="C31" s="9">
        <v>99.967901425999997</v>
      </c>
      <c r="D31" s="27" t="str">
        <f>IF($B31="N/A","N/A",IF(C31&gt;=95,"Yes","No"))</f>
        <v>Yes</v>
      </c>
      <c r="E31" s="9">
        <v>99.893391137999998</v>
      </c>
      <c r="F31" s="27" t="str">
        <f>IF($B31="N/A","N/A",IF(E31&gt;=95,"Yes","No"))</f>
        <v>Yes</v>
      </c>
      <c r="G31" s="9">
        <v>99.726750691999996</v>
      </c>
      <c r="H31" s="27" t="str">
        <f>IF($B31="N/A","N/A",IF(G31&gt;=95,"Yes","No"))</f>
        <v>Yes</v>
      </c>
      <c r="I31" s="8">
        <v>-7.4999999999999997E-2</v>
      </c>
      <c r="J31" s="8">
        <v>-0.16700000000000001</v>
      </c>
      <c r="K31" s="28" t="s">
        <v>735</v>
      </c>
      <c r="L31" s="105" t="str">
        <f t="shared" si="4"/>
        <v>Yes</v>
      </c>
    </row>
    <row r="32" spans="1:14" x14ac:dyDescent="0.2">
      <c r="A32" s="128" t="s">
        <v>23</v>
      </c>
      <c r="B32" s="22" t="s">
        <v>213</v>
      </c>
      <c r="C32" s="9">
        <v>58.383881187</v>
      </c>
      <c r="D32" s="27" t="str">
        <f t="shared" ref="D32:D37" si="11">IF($B32="N/A","N/A",IF(C32&gt;10,"No",IF(C32&lt;-10,"No","Yes")))</f>
        <v>N/A</v>
      </c>
      <c r="E32" s="9">
        <v>57.764890063999999</v>
      </c>
      <c r="F32" s="27" t="str">
        <f t="shared" ref="F32:F37" si="12">IF($B32="N/A","N/A",IF(E32&gt;10,"No",IF(E32&lt;-10,"No","Yes")))</f>
        <v>N/A</v>
      </c>
      <c r="G32" s="9">
        <v>57.233366338000003</v>
      </c>
      <c r="H32" s="27" t="str">
        <f t="shared" ref="H32:H37" si="13">IF($B32="N/A","N/A",IF(G32&gt;10,"No",IF(G32&lt;-10,"No","Yes")))</f>
        <v>N/A</v>
      </c>
      <c r="I32" s="8">
        <v>-1.06</v>
      </c>
      <c r="J32" s="8">
        <v>-0.92</v>
      </c>
      <c r="K32" s="28" t="s">
        <v>735</v>
      </c>
      <c r="L32" s="105" t="str">
        <f t="shared" si="4"/>
        <v>Yes</v>
      </c>
    </row>
    <row r="33" spans="1:12" x14ac:dyDescent="0.2">
      <c r="A33" s="128" t="s">
        <v>24</v>
      </c>
      <c r="B33" s="22" t="s">
        <v>213</v>
      </c>
      <c r="C33" s="9">
        <v>26.120880947</v>
      </c>
      <c r="D33" s="27" t="str">
        <f t="shared" si="11"/>
        <v>N/A</v>
      </c>
      <c r="E33" s="9">
        <v>25.783118784999999</v>
      </c>
      <c r="F33" s="27" t="str">
        <f t="shared" si="12"/>
        <v>N/A</v>
      </c>
      <c r="G33" s="9">
        <v>24.46765736</v>
      </c>
      <c r="H33" s="27" t="str">
        <f t="shared" si="13"/>
        <v>N/A</v>
      </c>
      <c r="I33" s="8">
        <v>-1.29</v>
      </c>
      <c r="J33" s="8">
        <v>-5.0999999999999996</v>
      </c>
      <c r="K33" s="28" t="s">
        <v>735</v>
      </c>
      <c r="L33" s="105" t="str">
        <f t="shared" si="4"/>
        <v>Yes</v>
      </c>
    </row>
    <row r="34" spans="1:12" x14ac:dyDescent="0.2">
      <c r="A34" s="128" t="s">
        <v>25</v>
      </c>
      <c r="B34" s="22" t="s">
        <v>213</v>
      </c>
      <c r="C34" s="9">
        <v>0.60073814029999995</v>
      </c>
      <c r="D34" s="27" t="str">
        <f t="shared" si="11"/>
        <v>N/A</v>
      </c>
      <c r="E34" s="9">
        <v>0.67996425240000002</v>
      </c>
      <c r="F34" s="27" t="str">
        <f t="shared" si="12"/>
        <v>N/A</v>
      </c>
      <c r="G34" s="9">
        <v>0.97559353800000004</v>
      </c>
      <c r="H34" s="27" t="str">
        <f t="shared" si="13"/>
        <v>N/A</v>
      </c>
      <c r="I34" s="8">
        <v>13.19</v>
      </c>
      <c r="J34" s="8">
        <v>43.48</v>
      </c>
      <c r="K34" s="28" t="s">
        <v>735</v>
      </c>
      <c r="L34" s="105" t="str">
        <f t="shared" si="4"/>
        <v>No</v>
      </c>
    </row>
    <row r="35" spans="1:12" x14ac:dyDescent="0.2">
      <c r="A35" s="128" t="s">
        <v>26</v>
      </c>
      <c r="B35" s="30" t="s">
        <v>213</v>
      </c>
      <c r="C35" s="9">
        <v>0.64958379690000001</v>
      </c>
      <c r="D35" s="7" t="str">
        <f t="shared" si="11"/>
        <v>N/A</v>
      </c>
      <c r="E35" s="9">
        <v>0.67679514240000005</v>
      </c>
      <c r="F35" s="7" t="str">
        <f t="shared" si="12"/>
        <v>N/A</v>
      </c>
      <c r="G35" s="9">
        <v>0.83221557400000001</v>
      </c>
      <c r="H35" s="7" t="str">
        <f t="shared" si="13"/>
        <v>N/A</v>
      </c>
      <c r="I35" s="8">
        <v>4.1890000000000001</v>
      </c>
      <c r="J35" s="8">
        <v>22.96</v>
      </c>
      <c r="K35" s="30" t="s">
        <v>213</v>
      </c>
      <c r="L35" s="105" t="str">
        <f t="shared" si="4"/>
        <v>N/A</v>
      </c>
    </row>
    <row r="36" spans="1:12" x14ac:dyDescent="0.2">
      <c r="A36" s="128" t="s">
        <v>60</v>
      </c>
      <c r="B36" s="30" t="s">
        <v>213</v>
      </c>
      <c r="C36" s="9">
        <v>0.36678647599999997</v>
      </c>
      <c r="D36" s="7" t="str">
        <f t="shared" si="11"/>
        <v>N/A</v>
      </c>
      <c r="E36" s="9">
        <v>0.39765992909999998</v>
      </c>
      <c r="F36" s="7" t="str">
        <f t="shared" si="12"/>
        <v>N/A</v>
      </c>
      <c r="G36" s="9">
        <v>0.38088667840000001</v>
      </c>
      <c r="H36" s="7" t="str">
        <f t="shared" si="13"/>
        <v>N/A</v>
      </c>
      <c r="I36" s="8">
        <v>8.4169999999999998</v>
      </c>
      <c r="J36" s="8">
        <v>-4.22</v>
      </c>
      <c r="K36" s="30" t="s">
        <v>213</v>
      </c>
      <c r="L36" s="105" t="str">
        <f t="shared" si="4"/>
        <v>N/A</v>
      </c>
    </row>
    <row r="37" spans="1:12" x14ac:dyDescent="0.2">
      <c r="A37" s="128" t="s">
        <v>61</v>
      </c>
      <c r="B37" s="30" t="s">
        <v>213</v>
      </c>
      <c r="C37" s="9">
        <v>0.68992904060000004</v>
      </c>
      <c r="D37" s="7" t="str">
        <f t="shared" si="11"/>
        <v>N/A</v>
      </c>
      <c r="E37" s="9">
        <v>0.82650390119999995</v>
      </c>
      <c r="F37" s="7" t="str">
        <f t="shared" si="12"/>
        <v>N/A</v>
      </c>
      <c r="G37" s="9">
        <v>1.1131532658000001</v>
      </c>
      <c r="H37" s="7" t="str">
        <f t="shared" si="13"/>
        <v>N/A</v>
      </c>
      <c r="I37" s="8">
        <v>19.8</v>
      </c>
      <c r="J37" s="8">
        <v>34.68</v>
      </c>
      <c r="K37" s="30" t="s">
        <v>213</v>
      </c>
      <c r="L37" s="105" t="str">
        <f t="shared" si="4"/>
        <v>N/A</v>
      </c>
    </row>
    <row r="38" spans="1:12" x14ac:dyDescent="0.2">
      <c r="A38" s="128" t="s">
        <v>62</v>
      </c>
      <c r="B38" s="30" t="s">
        <v>278</v>
      </c>
      <c r="C38" s="9">
        <v>14.568058493000001</v>
      </c>
      <c r="D38" s="7" t="str">
        <f>IF($B38="N/A","N/A",IF(C38&gt;=5,"No",IF(C38&lt;0,"No","Yes")))</f>
        <v>No</v>
      </c>
      <c r="E38" s="9">
        <v>15.524075729</v>
      </c>
      <c r="F38" s="7" t="str">
        <f>IF($B38="N/A","N/A",IF(E38&gt;=5,"No",IF(E38&lt;0,"No","Yes")))</f>
        <v>No</v>
      </c>
      <c r="G38" s="9">
        <v>17.223433778</v>
      </c>
      <c r="H38" s="7" t="str">
        <f>IF($B38="N/A","N/A",IF(G38&gt;=5,"No",IF(G38&lt;0,"No","Yes")))</f>
        <v>No</v>
      </c>
      <c r="I38" s="8">
        <v>6.5620000000000003</v>
      </c>
      <c r="J38" s="8">
        <v>10.95</v>
      </c>
      <c r="K38" s="28" t="s">
        <v>735</v>
      </c>
      <c r="L38" s="105" t="str">
        <f t="shared" si="4"/>
        <v>No</v>
      </c>
    </row>
    <row r="39" spans="1:12" x14ac:dyDescent="0.2">
      <c r="A39" s="128" t="s">
        <v>63</v>
      </c>
      <c r="B39" s="30" t="s">
        <v>213</v>
      </c>
      <c r="C39" s="9">
        <v>8.3250760913999997</v>
      </c>
      <c r="D39" s="7" t="str">
        <f>IF($B39="N/A","N/A",IF(C39&gt;10,"No",IF(C39&lt;-10,"No","Yes")))</f>
        <v>N/A</v>
      </c>
      <c r="E39" s="9">
        <v>8.6012182059000004</v>
      </c>
      <c r="F39" s="7" t="str">
        <f>IF($B39="N/A","N/A",IF(E39&gt;10,"No",IF(E39&lt;-10,"No","Yes")))</f>
        <v>N/A</v>
      </c>
      <c r="G39" s="9">
        <v>7.4482774383999999</v>
      </c>
      <c r="H39" s="7" t="str">
        <f>IF($B39="N/A","N/A",IF(G39&gt;10,"No",IF(G39&lt;-10,"No","Yes")))</f>
        <v>N/A</v>
      </c>
      <c r="I39" s="8">
        <v>3.3170000000000002</v>
      </c>
      <c r="J39" s="8">
        <v>-13.4</v>
      </c>
      <c r="K39" s="30" t="s">
        <v>735</v>
      </c>
      <c r="L39" s="105" t="str">
        <f t="shared" si="4"/>
        <v>No</v>
      </c>
    </row>
    <row r="40" spans="1:12" x14ac:dyDescent="0.2">
      <c r="A40" s="128" t="s">
        <v>64</v>
      </c>
      <c r="B40" s="30" t="s">
        <v>213</v>
      </c>
      <c r="C40" s="9">
        <v>90.441647109000002</v>
      </c>
      <c r="D40" s="7" t="str">
        <f>IF($B40="N/A","N/A",IF(C40&gt;10,"No",IF(C40&lt;-10,"No","Yes")))</f>
        <v>N/A</v>
      </c>
      <c r="E40" s="9">
        <v>89.497730353999998</v>
      </c>
      <c r="F40" s="7" t="str">
        <f>IF($B40="N/A","N/A",IF(E40&gt;10,"No",IF(E40&lt;-10,"No","Yes")))</f>
        <v>N/A</v>
      </c>
      <c r="G40" s="9">
        <v>88.504512547000004</v>
      </c>
      <c r="H40" s="7" t="str">
        <f>IF($B40="N/A","N/A",IF(G40&gt;10,"No",IF(G40&lt;-10,"No","Yes")))</f>
        <v>N/A</v>
      </c>
      <c r="I40" s="8">
        <v>-1.04</v>
      </c>
      <c r="J40" s="8">
        <v>-1.1100000000000001</v>
      </c>
      <c r="K40" s="28" t="s">
        <v>735</v>
      </c>
      <c r="L40" s="105" t="str">
        <f t="shared" si="4"/>
        <v>Yes</v>
      </c>
    </row>
    <row r="41" spans="1:12" x14ac:dyDescent="0.2">
      <c r="A41" s="104" t="s">
        <v>19</v>
      </c>
      <c r="B41" s="22" t="s">
        <v>281</v>
      </c>
      <c r="C41" s="4">
        <v>2.7982852003000001</v>
      </c>
      <c r="D41" s="27" t="str">
        <f>IF($B41="N/A","N/A",IF(C41&gt;8,"No",IF(C41&lt;2,"No","Yes")))</f>
        <v>Yes</v>
      </c>
      <c r="E41" s="4">
        <v>2.7618160268</v>
      </c>
      <c r="F41" s="27" t="str">
        <f>IF($B41="N/A","N/A",IF(E41&gt;8,"No",IF(E41&lt;2,"No","Yes")))</f>
        <v>Yes</v>
      </c>
      <c r="G41" s="4">
        <v>2.1582539473</v>
      </c>
      <c r="H41" s="27" t="str">
        <f>IF($B41="N/A","N/A",IF(G41&gt;8,"No",IF(G41&lt;2,"No","Yes")))</f>
        <v>Yes</v>
      </c>
      <c r="I41" s="8">
        <v>-1.3</v>
      </c>
      <c r="J41" s="8">
        <v>-21.9</v>
      </c>
      <c r="K41" s="28" t="s">
        <v>735</v>
      </c>
      <c r="L41" s="105" t="str">
        <f t="shared" si="4"/>
        <v>No</v>
      </c>
    </row>
    <row r="42" spans="1:12" x14ac:dyDescent="0.2">
      <c r="A42" s="104" t="s">
        <v>170</v>
      </c>
      <c r="B42" s="22" t="s">
        <v>213</v>
      </c>
      <c r="C42" s="4">
        <v>18.052085963</v>
      </c>
      <c r="D42" s="7" t="str">
        <f t="shared" ref="D42:D49" si="14">IF($B42="N/A","N/A",IF(C42&gt;10,"No",IF(C42&lt;-10,"No","Yes")))</f>
        <v>N/A</v>
      </c>
      <c r="E42" s="4">
        <v>17.701381097999999</v>
      </c>
      <c r="F42" s="7" t="str">
        <f t="shared" ref="F42:F49" si="15">IF($B42="N/A","N/A",IF(E42&gt;10,"No",IF(E42&lt;-10,"No","Yes")))</f>
        <v>N/A</v>
      </c>
      <c r="G42" s="4">
        <v>14.203353590000001</v>
      </c>
      <c r="H42" s="7" t="str">
        <f t="shared" ref="H42:H49" si="16">IF($B42="N/A","N/A",IF(G42&gt;10,"No",IF(G42&lt;-10,"No","Yes")))</f>
        <v>N/A</v>
      </c>
      <c r="I42" s="8">
        <v>-1.94</v>
      </c>
      <c r="J42" s="8">
        <v>-19.8</v>
      </c>
      <c r="K42" s="28" t="s">
        <v>735</v>
      </c>
      <c r="L42" s="105" t="str">
        <f>IF(J42="Div by 0", "N/A", IF(OR(J42="N/A",K42="N/A"),"N/A", IF(J42&gt;VALUE(MID(K42,1,2)), "No", IF(J42&lt;-1*VALUE(MID(K42,1,2)), "No", "Yes"))))</f>
        <v>No</v>
      </c>
    </row>
    <row r="43" spans="1:12" x14ac:dyDescent="0.2">
      <c r="A43" s="104" t="s">
        <v>171</v>
      </c>
      <c r="B43" s="22" t="s">
        <v>213</v>
      </c>
      <c r="C43" s="4">
        <v>37.910573118000002</v>
      </c>
      <c r="D43" s="7" t="str">
        <f t="shared" si="14"/>
        <v>N/A</v>
      </c>
      <c r="E43" s="4">
        <v>38.585562801999998</v>
      </c>
      <c r="F43" s="7" t="str">
        <f t="shared" si="15"/>
        <v>N/A</v>
      </c>
      <c r="G43" s="4">
        <v>31.969233998</v>
      </c>
      <c r="H43" s="7" t="str">
        <f t="shared" si="16"/>
        <v>N/A</v>
      </c>
      <c r="I43" s="8">
        <v>1.78</v>
      </c>
      <c r="J43" s="8">
        <v>-17.100000000000001</v>
      </c>
      <c r="K43" s="28" t="s">
        <v>735</v>
      </c>
      <c r="L43" s="105" t="str">
        <f>IF(J43="Div by 0", "N/A", IF(OR(J43="N/A",K43="N/A"),"N/A", IF(J43&gt;VALUE(MID(K43,1,2)), "No", IF(J43&lt;-1*VALUE(MID(K43,1,2)), "No", "Yes"))))</f>
        <v>No</v>
      </c>
    </row>
    <row r="44" spans="1:12" x14ac:dyDescent="0.2">
      <c r="A44" s="104" t="s">
        <v>172</v>
      </c>
      <c r="B44" s="22" t="s">
        <v>213</v>
      </c>
      <c r="C44" s="4">
        <v>3.4485033563999998</v>
      </c>
      <c r="D44" s="7" t="str">
        <f t="shared" si="14"/>
        <v>N/A</v>
      </c>
      <c r="E44" s="4">
        <v>3.3221146838000002</v>
      </c>
      <c r="F44" s="7" t="str">
        <f t="shared" si="15"/>
        <v>N/A</v>
      </c>
      <c r="G44" s="4">
        <v>2.9879759914999999</v>
      </c>
      <c r="H44" s="7" t="str">
        <f t="shared" si="16"/>
        <v>N/A</v>
      </c>
      <c r="I44" s="8">
        <v>-3.67</v>
      </c>
      <c r="J44" s="8">
        <v>-10.1</v>
      </c>
      <c r="K44" s="28" t="s">
        <v>735</v>
      </c>
      <c r="L44" s="105" t="str">
        <f t="shared" ref="L44:L53" si="17">IF(J44="Div by 0", "N/A", IF(OR(J44="N/A",K44="N/A"),"N/A", IF(J44&gt;VALUE(MID(K44,1,2)), "No", IF(J44&lt;-1*VALUE(MID(K44,1,2)), "No", "Yes"))))</f>
        <v>No</v>
      </c>
    </row>
    <row r="45" spans="1:12" x14ac:dyDescent="0.2">
      <c r="A45" s="104" t="s">
        <v>173</v>
      </c>
      <c r="B45" s="22" t="s">
        <v>213</v>
      </c>
      <c r="C45" s="4">
        <v>18.811540770000001</v>
      </c>
      <c r="D45" s="7" t="str">
        <f t="shared" si="14"/>
        <v>N/A</v>
      </c>
      <c r="E45" s="4">
        <v>18.424445247000001</v>
      </c>
      <c r="F45" s="7" t="str">
        <f t="shared" si="15"/>
        <v>N/A</v>
      </c>
      <c r="G45" s="4">
        <v>24.582463627999999</v>
      </c>
      <c r="H45" s="7" t="str">
        <f t="shared" si="16"/>
        <v>N/A</v>
      </c>
      <c r="I45" s="8">
        <v>-2.06</v>
      </c>
      <c r="J45" s="8">
        <v>33.42</v>
      </c>
      <c r="K45" s="28" t="s">
        <v>735</v>
      </c>
      <c r="L45" s="105" t="str">
        <f t="shared" si="17"/>
        <v>No</v>
      </c>
    </row>
    <row r="46" spans="1:12" x14ac:dyDescent="0.2">
      <c r="A46" s="104" t="s">
        <v>174</v>
      </c>
      <c r="B46" s="22" t="s">
        <v>213</v>
      </c>
      <c r="C46" s="4">
        <v>9.8241936978000002</v>
      </c>
      <c r="D46" s="7" t="str">
        <f t="shared" si="14"/>
        <v>N/A</v>
      </c>
      <c r="E46" s="4">
        <v>9.9658369937</v>
      </c>
      <c r="F46" s="7" t="str">
        <f t="shared" si="15"/>
        <v>N/A</v>
      </c>
      <c r="G46" s="4">
        <v>16.316100618</v>
      </c>
      <c r="H46" s="7" t="str">
        <f t="shared" si="16"/>
        <v>N/A</v>
      </c>
      <c r="I46" s="8">
        <v>1.4419999999999999</v>
      </c>
      <c r="J46" s="8">
        <v>63.72</v>
      </c>
      <c r="K46" s="28" t="s">
        <v>735</v>
      </c>
      <c r="L46" s="105" t="str">
        <f t="shared" si="17"/>
        <v>No</v>
      </c>
    </row>
    <row r="47" spans="1:12" x14ac:dyDescent="0.2">
      <c r="A47" s="104" t="s">
        <v>175</v>
      </c>
      <c r="B47" s="22" t="s">
        <v>213</v>
      </c>
      <c r="C47" s="4">
        <v>4.1728146643999997</v>
      </c>
      <c r="D47" s="7" t="str">
        <f t="shared" si="14"/>
        <v>N/A</v>
      </c>
      <c r="E47" s="4">
        <v>4.3030176266</v>
      </c>
      <c r="F47" s="7" t="str">
        <f t="shared" si="15"/>
        <v>N/A</v>
      </c>
      <c r="G47" s="4">
        <v>3.7800872942999999</v>
      </c>
      <c r="H47" s="7" t="str">
        <f t="shared" si="16"/>
        <v>N/A</v>
      </c>
      <c r="I47" s="8">
        <v>3.12</v>
      </c>
      <c r="J47" s="8">
        <v>-12.2</v>
      </c>
      <c r="K47" s="28" t="s">
        <v>735</v>
      </c>
      <c r="L47" s="105" t="str">
        <f t="shared" si="17"/>
        <v>No</v>
      </c>
    </row>
    <row r="48" spans="1:12" x14ac:dyDescent="0.2">
      <c r="A48" s="104" t="s">
        <v>176</v>
      </c>
      <c r="B48" s="22" t="s">
        <v>213</v>
      </c>
      <c r="C48" s="4">
        <v>2.9821224897</v>
      </c>
      <c r="D48" s="7" t="str">
        <f t="shared" si="14"/>
        <v>N/A</v>
      </c>
      <c r="E48" s="4">
        <v>2.9771887458999999</v>
      </c>
      <c r="F48" s="7" t="str">
        <f t="shared" si="15"/>
        <v>N/A</v>
      </c>
      <c r="G48" s="4">
        <v>2.4217369304999998</v>
      </c>
      <c r="H48" s="7" t="str">
        <f t="shared" si="16"/>
        <v>N/A</v>
      </c>
      <c r="I48" s="8">
        <v>-0.16500000000000001</v>
      </c>
      <c r="J48" s="8">
        <v>-18.7</v>
      </c>
      <c r="K48" s="28" t="s">
        <v>735</v>
      </c>
      <c r="L48" s="105" t="str">
        <f t="shared" si="17"/>
        <v>No</v>
      </c>
    </row>
    <row r="49" spans="1:12" x14ac:dyDescent="0.2">
      <c r="A49" s="104" t="s">
        <v>952</v>
      </c>
      <c r="B49" s="22" t="s">
        <v>213</v>
      </c>
      <c r="C49" s="4">
        <v>1.9998807405000001</v>
      </c>
      <c r="D49" s="7" t="str">
        <f t="shared" si="14"/>
        <v>N/A</v>
      </c>
      <c r="E49" s="4">
        <v>1.9586367756</v>
      </c>
      <c r="F49" s="7" t="str">
        <f t="shared" si="15"/>
        <v>N/A</v>
      </c>
      <c r="G49" s="4">
        <v>1.5807940022</v>
      </c>
      <c r="H49" s="7" t="str">
        <f t="shared" si="16"/>
        <v>N/A</v>
      </c>
      <c r="I49" s="8">
        <v>-2.06</v>
      </c>
      <c r="J49" s="8">
        <v>-19.3</v>
      </c>
      <c r="K49" s="28" t="s">
        <v>735</v>
      </c>
      <c r="L49" s="105" t="str">
        <f t="shared" si="17"/>
        <v>No</v>
      </c>
    </row>
    <row r="50" spans="1:12" x14ac:dyDescent="0.2">
      <c r="A50" s="128" t="s">
        <v>208</v>
      </c>
      <c r="B50" s="22" t="s">
        <v>213</v>
      </c>
      <c r="C50" s="23">
        <v>456855</v>
      </c>
      <c r="D50" s="5" t="str">
        <f t="shared" ref="D50:D53" si="18">IF($B50="N/A","N/A",IF(C50&lt;0,"No","Yes"))</f>
        <v>N/A</v>
      </c>
      <c r="E50" s="23">
        <v>459538</v>
      </c>
      <c r="F50" s="5" t="str">
        <f t="shared" ref="F50:F53" si="19">IF($B50="N/A","N/A",IF(E50&lt;0,"No","Yes"))</f>
        <v>N/A</v>
      </c>
      <c r="G50" s="23">
        <v>459101</v>
      </c>
      <c r="H50" s="5" t="str">
        <f t="shared" ref="H50:H53" si="20">IF($B50="N/A","N/A",IF(G50&lt;0,"No","Yes"))</f>
        <v>N/A</v>
      </c>
      <c r="I50" s="8">
        <v>0.58730000000000004</v>
      </c>
      <c r="J50" s="8">
        <v>-9.5000000000000001E-2</v>
      </c>
      <c r="K50" s="28" t="s">
        <v>735</v>
      </c>
      <c r="L50" s="105" t="str">
        <f t="shared" si="17"/>
        <v>Yes</v>
      </c>
    </row>
    <row r="51" spans="1:12" x14ac:dyDescent="0.2">
      <c r="A51" s="128" t="s">
        <v>209</v>
      </c>
      <c r="B51" s="22" t="s">
        <v>213</v>
      </c>
      <c r="C51" s="23">
        <v>27003</v>
      </c>
      <c r="D51" s="5" t="str">
        <f t="shared" si="18"/>
        <v>N/A</v>
      </c>
      <c r="E51" s="23">
        <v>26032</v>
      </c>
      <c r="F51" s="5" t="str">
        <f t="shared" si="19"/>
        <v>N/A</v>
      </c>
      <c r="G51" s="23">
        <v>28580</v>
      </c>
      <c r="H51" s="5" t="str">
        <f t="shared" si="20"/>
        <v>N/A</v>
      </c>
      <c r="I51" s="8">
        <v>-3.6</v>
      </c>
      <c r="J51" s="8">
        <v>9.7880000000000003</v>
      </c>
      <c r="K51" s="28" t="s">
        <v>735</v>
      </c>
      <c r="L51" s="105" t="str">
        <f t="shared" si="17"/>
        <v>Yes</v>
      </c>
    </row>
    <row r="52" spans="1:12" x14ac:dyDescent="0.2">
      <c r="A52" s="128" t="s">
        <v>210</v>
      </c>
      <c r="B52" s="22" t="s">
        <v>213</v>
      </c>
      <c r="C52" s="23">
        <v>220750</v>
      </c>
      <c r="D52" s="5" t="str">
        <f t="shared" si="18"/>
        <v>N/A</v>
      </c>
      <c r="E52" s="23">
        <v>218912</v>
      </c>
      <c r="F52" s="5" t="str">
        <f t="shared" si="19"/>
        <v>N/A</v>
      </c>
      <c r="G52" s="23">
        <v>388554</v>
      </c>
      <c r="H52" s="5" t="str">
        <f t="shared" si="20"/>
        <v>N/A</v>
      </c>
      <c r="I52" s="8">
        <v>-0.83299999999999996</v>
      </c>
      <c r="J52" s="8">
        <v>77.489999999999995</v>
      </c>
      <c r="K52" s="28" t="s">
        <v>735</v>
      </c>
      <c r="L52" s="105" t="str">
        <f t="shared" si="17"/>
        <v>No</v>
      </c>
    </row>
    <row r="53" spans="1:12" x14ac:dyDescent="0.2">
      <c r="A53" s="128" t="s">
        <v>953</v>
      </c>
      <c r="B53" s="22" t="s">
        <v>213</v>
      </c>
      <c r="C53" s="23">
        <v>56872</v>
      </c>
      <c r="D53" s="5" t="str">
        <f t="shared" si="18"/>
        <v>N/A</v>
      </c>
      <c r="E53" s="23">
        <v>58058</v>
      </c>
      <c r="F53" s="5" t="str">
        <f t="shared" si="19"/>
        <v>N/A</v>
      </c>
      <c r="G53" s="23">
        <v>60259</v>
      </c>
      <c r="H53" s="5" t="str">
        <f t="shared" si="20"/>
        <v>N/A</v>
      </c>
      <c r="I53" s="8">
        <v>2.085</v>
      </c>
      <c r="J53" s="8">
        <v>3.7909999999999999</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99.999873128000004</v>
      </c>
      <c r="D55" s="27" t="str">
        <f>IF($B55="N/A","N/A",IF(C55&gt;10,"No",IF(C55&lt;-10,"No","Yes")))</f>
        <v>N/A</v>
      </c>
      <c r="E55" s="4">
        <v>99.999873235999999</v>
      </c>
      <c r="F55" s="27" t="str">
        <f>IF($B55="N/A","N/A",IF(E55&gt;10,"No",IF(E55&lt;-10,"No","Yes")))</f>
        <v>N/A</v>
      </c>
      <c r="G55" s="4">
        <v>99.998441544000002</v>
      </c>
      <c r="H55" s="27" t="str">
        <f>IF($B55="N/A","N/A",IF(G55&gt;10,"No",IF(G55&lt;-10,"No","Yes")))</f>
        <v>N/A</v>
      </c>
      <c r="I55" s="8">
        <v>0</v>
      </c>
      <c r="J55" s="8">
        <v>-1E-3</v>
      </c>
      <c r="K55" s="22" t="s">
        <v>213</v>
      </c>
      <c r="L55" s="105" t="str">
        <f t="shared" si="4"/>
        <v>N/A</v>
      </c>
    </row>
    <row r="56" spans="1:12" x14ac:dyDescent="0.2">
      <c r="A56" s="128" t="s">
        <v>177</v>
      </c>
      <c r="B56" s="22" t="s">
        <v>213</v>
      </c>
      <c r="C56" s="4">
        <v>58.996925894999997</v>
      </c>
      <c r="D56" s="27" t="str">
        <f t="shared" ref="D56:D57" si="21">IF($B56="N/A","N/A",IF(C56&gt;10,"No",IF(C56&lt;-10,"No","Yes")))</f>
        <v>N/A</v>
      </c>
      <c r="E56" s="4">
        <v>58.647804123999997</v>
      </c>
      <c r="F56" s="27" t="str">
        <f t="shared" ref="F56:F57" si="22">IF($B56="N/A","N/A",IF(E56&gt;10,"No",IF(E56&lt;-10,"No","Yes")))</f>
        <v>N/A</v>
      </c>
      <c r="G56" s="4">
        <v>55.439167742999999</v>
      </c>
      <c r="H56" s="27" t="str">
        <f t="shared" ref="H56:H57" si="23">IF($B56="N/A","N/A",IF(G56&gt;10,"No",IF(G56&lt;-10,"No","Yes")))</f>
        <v>N/A</v>
      </c>
      <c r="I56" s="8">
        <v>-0.59199999999999997</v>
      </c>
      <c r="J56" s="8">
        <v>-5.47</v>
      </c>
      <c r="K56" s="28" t="s">
        <v>735</v>
      </c>
      <c r="L56" s="105" t="str">
        <f>IF(J56="Div by 0", "N/A", IF(OR(J56="N/A",K56="N/A"),"N/A", IF(J56&gt;VALUE(MID(K56,1,2)), "No", IF(J56&lt;-1*VALUE(MID(K56,1,2)), "No", "Yes"))))</f>
        <v>Yes</v>
      </c>
    </row>
    <row r="57" spans="1:12" x14ac:dyDescent="0.2">
      <c r="A57" s="151" t="s">
        <v>178</v>
      </c>
      <c r="B57" s="22" t="s">
        <v>213</v>
      </c>
      <c r="C57" s="4">
        <v>41.002947233</v>
      </c>
      <c r="D57" s="27" t="str">
        <f t="shared" si="21"/>
        <v>N/A</v>
      </c>
      <c r="E57" s="4">
        <v>41.352069112000002</v>
      </c>
      <c r="F57" s="27" t="str">
        <f t="shared" si="22"/>
        <v>N/A</v>
      </c>
      <c r="G57" s="4">
        <v>44.559273801000003</v>
      </c>
      <c r="H57" s="27" t="str">
        <f t="shared" si="23"/>
        <v>N/A</v>
      </c>
      <c r="I57" s="8">
        <v>0.85150000000000003</v>
      </c>
      <c r="J57" s="8">
        <v>7.7560000000000002</v>
      </c>
      <c r="K57" s="28" t="s">
        <v>735</v>
      </c>
      <c r="L57" s="105" t="str">
        <f>IF(J57="Div by 0", "N/A", IF(OR(J57="N/A",K57="N/A"),"N/A", IF(J57&gt;VALUE(MID(K57,1,2)), "No", IF(J57&lt;-1*VALUE(MID(K57,1,2)), "No", "Yes"))))</f>
        <v>Yes</v>
      </c>
    </row>
    <row r="58" spans="1:12" x14ac:dyDescent="0.2">
      <c r="A58" s="152" t="s">
        <v>681</v>
      </c>
      <c r="B58" s="22" t="s">
        <v>282</v>
      </c>
      <c r="C58" s="4">
        <v>69.415260398000001</v>
      </c>
      <c r="D58" s="27" t="str">
        <f>IF($B58="N/A","N/A",IF(C58&gt;70,"No",IF(C58&lt;40,"No","Yes")))</f>
        <v>Yes</v>
      </c>
      <c r="E58" s="4">
        <v>70.425991773000007</v>
      </c>
      <c r="F58" s="27" t="str">
        <f>IF($B58="N/A","N/A",IF(E58&gt;70,"No",IF(E58&lt;40,"No","Yes")))</f>
        <v>No</v>
      </c>
      <c r="G58" s="4">
        <v>72.604107467000006</v>
      </c>
      <c r="H58" s="27" t="str">
        <f>IF($B58="N/A","N/A",IF(G58&gt;70,"No",IF(G58&lt;40,"No","Yes")))</f>
        <v>No</v>
      </c>
      <c r="I58" s="8">
        <v>1.456</v>
      </c>
      <c r="J58" s="8">
        <v>3.093</v>
      </c>
      <c r="K58" s="28" t="s">
        <v>735</v>
      </c>
      <c r="L58" s="105" t="str">
        <f t="shared" si="4"/>
        <v>Yes</v>
      </c>
    </row>
    <row r="59" spans="1:12" x14ac:dyDescent="0.2">
      <c r="A59" s="128" t="s">
        <v>682</v>
      </c>
      <c r="B59" s="22" t="s">
        <v>213</v>
      </c>
      <c r="C59" s="4">
        <v>77.465923774999993</v>
      </c>
      <c r="D59" s="27" t="str">
        <f>IF($B59="N/A","N/A",IF(C59&gt;10,"No",IF(C59&lt;-10,"No","Yes")))</f>
        <v>N/A</v>
      </c>
      <c r="E59" s="4">
        <v>77.804670095000006</v>
      </c>
      <c r="F59" s="27" t="str">
        <f>IF($B59="N/A","N/A",IF(E59&gt;10,"No",IF(E59&lt;-10,"No","Yes")))</f>
        <v>N/A</v>
      </c>
      <c r="G59" s="4">
        <v>77.960280722999997</v>
      </c>
      <c r="H59" s="27" t="str">
        <f>IF($B59="N/A","N/A",IF(G59&gt;10,"No",IF(G59&lt;-10,"No","Yes")))</f>
        <v>N/A</v>
      </c>
      <c r="I59" s="8">
        <v>0.43730000000000002</v>
      </c>
      <c r="J59" s="8">
        <v>0.2</v>
      </c>
      <c r="K59" s="22" t="s">
        <v>213</v>
      </c>
      <c r="L59" s="105" t="str">
        <f t="shared" si="4"/>
        <v>N/A</v>
      </c>
    </row>
    <row r="60" spans="1:12" x14ac:dyDescent="0.2">
      <c r="A60" s="128" t="s">
        <v>683</v>
      </c>
      <c r="B60" s="22" t="s">
        <v>213</v>
      </c>
      <c r="C60" s="4">
        <v>78.681247021999994</v>
      </c>
      <c r="D60" s="27" t="str">
        <f t="shared" ref="D60:D66" si="24">IF($B60="N/A","N/A",IF(C60&gt;10,"No",IF(C60&lt;-10,"No","Yes")))</f>
        <v>N/A</v>
      </c>
      <c r="E60" s="4">
        <v>79.835426537999993</v>
      </c>
      <c r="F60" s="27" t="str">
        <f t="shared" ref="F60:F66" si="25">IF($B60="N/A","N/A",IF(E60&gt;10,"No",IF(E60&lt;-10,"No","Yes")))</f>
        <v>N/A</v>
      </c>
      <c r="G60" s="4">
        <v>82.858477937000004</v>
      </c>
      <c r="H60" s="27" t="str">
        <f t="shared" ref="H60:H66" si="26">IF($B60="N/A","N/A",IF(G60&gt;10,"No",IF(G60&lt;-10,"No","Yes")))</f>
        <v>N/A</v>
      </c>
      <c r="I60" s="8">
        <v>1.4670000000000001</v>
      </c>
      <c r="J60" s="8">
        <v>3.7869999999999999</v>
      </c>
      <c r="K60" s="22" t="s">
        <v>213</v>
      </c>
      <c r="L60" s="105" t="str">
        <f t="shared" si="4"/>
        <v>N/A</v>
      </c>
    </row>
    <row r="61" spans="1:12" x14ac:dyDescent="0.2">
      <c r="A61" s="128" t="s">
        <v>1733</v>
      </c>
      <c r="B61" s="22" t="s">
        <v>213</v>
      </c>
      <c r="C61" s="4">
        <v>70.498735076000003</v>
      </c>
      <c r="D61" s="27" t="str">
        <f t="shared" si="24"/>
        <v>N/A</v>
      </c>
      <c r="E61" s="4">
        <v>70.974000255000007</v>
      </c>
      <c r="F61" s="27" t="str">
        <f t="shared" si="25"/>
        <v>N/A</v>
      </c>
      <c r="G61" s="4">
        <v>81.611779327999997</v>
      </c>
      <c r="H61" s="27" t="str">
        <f t="shared" si="26"/>
        <v>N/A</v>
      </c>
      <c r="I61" s="8">
        <v>0.67410000000000003</v>
      </c>
      <c r="J61" s="8">
        <v>14.99</v>
      </c>
      <c r="K61" s="22" t="s">
        <v>213</v>
      </c>
      <c r="L61" s="105" t="str">
        <f t="shared" si="4"/>
        <v>N/A</v>
      </c>
    </row>
    <row r="62" spans="1:12" x14ac:dyDescent="0.2">
      <c r="A62" s="128" t="s">
        <v>684</v>
      </c>
      <c r="B62" s="22" t="s">
        <v>213</v>
      </c>
      <c r="C62" s="4">
        <v>46.671920900000003</v>
      </c>
      <c r="D62" s="27" t="str">
        <f t="shared" si="24"/>
        <v>N/A</v>
      </c>
      <c r="E62" s="4">
        <v>48.964939237000003</v>
      </c>
      <c r="F62" s="27" t="str">
        <f t="shared" si="25"/>
        <v>N/A</v>
      </c>
      <c r="G62" s="4">
        <v>30.582054019000001</v>
      </c>
      <c r="H62" s="27" t="str">
        <f t="shared" si="26"/>
        <v>N/A</v>
      </c>
      <c r="I62" s="8">
        <v>4.9130000000000003</v>
      </c>
      <c r="J62" s="8">
        <v>-37.5</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45442</v>
      </c>
      <c r="H63" s="27" t="str">
        <f>IF($B63="N/A","N/A",IF(G63&gt;0,"No",IF(G63&lt;0,"No","Yes")))</f>
        <v>No</v>
      </c>
      <c r="I63" s="8" t="s">
        <v>1748</v>
      </c>
      <c r="J63" s="8" t="s">
        <v>1748</v>
      </c>
      <c r="K63" s="22" t="s">
        <v>213</v>
      </c>
      <c r="L63" s="105" t="str">
        <f>IF(J63="Div by 0", "N/A", IF(K63="N/A","N/A", IF(J63&gt;VALUE(MID(K63,1,2)), "No", IF(J63&lt;-1*VALUE(MID(K63,1,2)), "No", "Yes"))))</f>
        <v>N/A</v>
      </c>
    </row>
    <row r="64" spans="1:12" x14ac:dyDescent="0.2">
      <c r="A64" s="104" t="s">
        <v>146</v>
      </c>
      <c r="B64" s="22" t="s">
        <v>213</v>
      </c>
      <c r="C64" s="4">
        <v>0.67901806269999998</v>
      </c>
      <c r="D64" s="27" t="str">
        <f t="shared" si="24"/>
        <v>N/A</v>
      </c>
      <c r="E64" s="4">
        <v>0.57867949519999995</v>
      </c>
      <c r="F64" s="27" t="str">
        <f t="shared" si="25"/>
        <v>N/A</v>
      </c>
      <c r="G64" s="4">
        <v>0.43190014240000002</v>
      </c>
      <c r="H64" s="27" t="str">
        <f t="shared" si="26"/>
        <v>N/A</v>
      </c>
      <c r="I64" s="8">
        <v>-14.8</v>
      </c>
      <c r="J64" s="8">
        <v>-25.4</v>
      </c>
      <c r="K64" s="22" t="s">
        <v>213</v>
      </c>
      <c r="L64" s="105" t="str">
        <f t="shared" si="4"/>
        <v>N/A</v>
      </c>
    </row>
    <row r="65" spans="1:12" x14ac:dyDescent="0.2">
      <c r="A65" s="104" t="s">
        <v>147</v>
      </c>
      <c r="B65" s="22" t="s">
        <v>213</v>
      </c>
      <c r="C65" s="4">
        <v>1.2678302506000001</v>
      </c>
      <c r="D65" s="27" t="str">
        <f t="shared" si="24"/>
        <v>N/A</v>
      </c>
      <c r="E65" s="4">
        <v>1.2477420091</v>
      </c>
      <c r="F65" s="27" t="str">
        <f t="shared" si="25"/>
        <v>N/A</v>
      </c>
      <c r="G65" s="4">
        <v>1.1040103232</v>
      </c>
      <c r="H65" s="27" t="str">
        <f t="shared" si="26"/>
        <v>N/A</v>
      </c>
      <c r="I65" s="8">
        <v>-1.58</v>
      </c>
      <c r="J65" s="8">
        <v>-11.5</v>
      </c>
      <c r="K65" s="22" t="s">
        <v>213</v>
      </c>
      <c r="L65" s="105" t="str">
        <f t="shared" si="4"/>
        <v>N/A</v>
      </c>
    </row>
    <row r="66" spans="1:12" x14ac:dyDescent="0.2">
      <c r="A66" s="104" t="s">
        <v>148</v>
      </c>
      <c r="B66" s="22" t="s">
        <v>213</v>
      </c>
      <c r="C66" s="4">
        <v>1.3400203249</v>
      </c>
      <c r="D66" s="27" t="str">
        <f t="shared" si="24"/>
        <v>N/A</v>
      </c>
      <c r="E66" s="4">
        <v>1.3353362109</v>
      </c>
      <c r="F66" s="27" t="str">
        <f t="shared" si="25"/>
        <v>N/A</v>
      </c>
      <c r="G66" s="4">
        <v>1.1664524654999999</v>
      </c>
      <c r="H66" s="27" t="str">
        <f t="shared" si="26"/>
        <v>N/A</v>
      </c>
      <c r="I66" s="8">
        <v>-0.35</v>
      </c>
      <c r="J66" s="8">
        <v>-12.6</v>
      </c>
      <c r="K66" s="22" t="s">
        <v>213</v>
      </c>
      <c r="L66" s="105" t="str">
        <f t="shared" si="4"/>
        <v>N/A</v>
      </c>
    </row>
    <row r="67" spans="1:12" x14ac:dyDescent="0.2">
      <c r="A67" s="128" t="s">
        <v>956</v>
      </c>
      <c r="B67" s="30" t="s">
        <v>213</v>
      </c>
      <c r="C67" s="1">
        <v>6405</v>
      </c>
      <c r="D67" s="7" t="str">
        <f>IF($B67="N/A","N/A",IF(C67&gt;10,"No",IF(C67&lt;-10,"No","Yes")))</f>
        <v>N/A</v>
      </c>
      <c r="E67" s="1">
        <v>7543</v>
      </c>
      <c r="F67" s="7" t="str">
        <f>IF($B67="N/A","N/A",IF(E67&gt;10,"No",IF(E67&lt;-10,"No","Yes")))</f>
        <v>N/A</v>
      </c>
      <c r="G67" s="1">
        <v>9003</v>
      </c>
      <c r="H67" s="7" t="str">
        <f>IF($B67="N/A","N/A",IF(G67&gt;10,"No",IF(G67&lt;-10,"No","Yes")))</f>
        <v>N/A</v>
      </c>
      <c r="I67" s="8">
        <v>17.77</v>
      </c>
      <c r="J67" s="8">
        <v>19.36</v>
      </c>
      <c r="K67" s="22" t="s">
        <v>213</v>
      </c>
      <c r="L67" s="105" t="str">
        <f t="shared" si="4"/>
        <v>N/A</v>
      </c>
    </row>
    <row r="68" spans="1:12" x14ac:dyDescent="0.2">
      <c r="A68" s="104" t="s">
        <v>201</v>
      </c>
      <c r="B68" s="30" t="s">
        <v>217</v>
      </c>
      <c r="C68" s="1">
        <v>45</v>
      </c>
      <c r="D68" s="27" t="str">
        <f t="shared" ref="D68:D69" si="27">IF($B68="N/A","N/A",IF(C68&gt;0,"No",IF(C68&lt;0,"No","Yes")))</f>
        <v>No</v>
      </c>
      <c r="E68" s="1">
        <v>48</v>
      </c>
      <c r="F68" s="27" t="str">
        <f t="shared" ref="F68:F69" si="28">IF($B68="N/A","N/A",IF(E68&gt;0,"No",IF(E68&lt;0,"No","Yes")))</f>
        <v>No</v>
      </c>
      <c r="G68" s="1">
        <v>73</v>
      </c>
      <c r="H68" s="27" t="str">
        <f t="shared" ref="H68:H69" si="29">IF($B68="N/A","N/A",IF(G68&gt;0,"No",IF(G68&lt;0,"No","Yes")))</f>
        <v>No</v>
      </c>
      <c r="I68" s="8">
        <v>6.6669999999999998</v>
      </c>
      <c r="J68" s="8">
        <v>52.08</v>
      </c>
      <c r="K68" s="22" t="s">
        <v>213</v>
      </c>
      <c r="L68" s="105" t="str">
        <f t="shared" si="4"/>
        <v>N/A</v>
      </c>
    </row>
    <row r="69" spans="1:12" x14ac:dyDescent="0.2">
      <c r="A69" s="104" t="s">
        <v>202</v>
      </c>
      <c r="B69" s="30" t="s">
        <v>217</v>
      </c>
      <c r="C69" s="1">
        <v>518</v>
      </c>
      <c r="D69" s="27" t="str">
        <f t="shared" si="27"/>
        <v>No</v>
      </c>
      <c r="E69" s="1">
        <v>1087</v>
      </c>
      <c r="F69" s="27" t="str">
        <f t="shared" si="28"/>
        <v>No</v>
      </c>
      <c r="G69" s="1">
        <v>1519</v>
      </c>
      <c r="H69" s="27" t="str">
        <f t="shared" si="29"/>
        <v>No</v>
      </c>
      <c r="I69" s="8">
        <v>109.8</v>
      </c>
      <c r="J69" s="8">
        <v>39.74</v>
      </c>
      <c r="K69" s="22" t="s">
        <v>213</v>
      </c>
      <c r="L69" s="105" t="str">
        <f t="shared" si="4"/>
        <v>N/A</v>
      </c>
    </row>
    <row r="70" spans="1:12" x14ac:dyDescent="0.2">
      <c r="A70" s="104" t="s">
        <v>203</v>
      </c>
      <c r="B70" s="43" t="s">
        <v>213</v>
      </c>
      <c r="C70" s="9">
        <v>39.189189188999997</v>
      </c>
      <c r="D70" s="7" t="str">
        <f>IF($B70="N/A","N/A",IF(C70&gt;10,"No",IF(C70&lt;-10,"No","Yes")))</f>
        <v>N/A</v>
      </c>
      <c r="E70" s="9">
        <v>59.889604415999997</v>
      </c>
      <c r="F70" s="7" t="str">
        <f>IF($B70="N/A","N/A",IF(E70&gt;10,"No",IF(E70&lt;-10,"No","Yes")))</f>
        <v>N/A</v>
      </c>
      <c r="G70" s="9">
        <v>58.788676760999998</v>
      </c>
      <c r="H70" s="7" t="str">
        <f>IF($B70="N/A","N/A",IF(G70&gt;10,"No",IF(G70&lt;-10,"No","Yes")))</f>
        <v>N/A</v>
      </c>
      <c r="I70" s="8">
        <v>52.82</v>
      </c>
      <c r="J70" s="8">
        <v>-1.84</v>
      </c>
      <c r="K70" s="43" t="s">
        <v>213</v>
      </c>
      <c r="L70" s="105" t="str">
        <f t="shared" si="4"/>
        <v>N/A</v>
      </c>
    </row>
    <row r="71" spans="1:12" x14ac:dyDescent="0.2">
      <c r="A71" s="128" t="s">
        <v>65</v>
      </c>
      <c r="B71" s="30" t="s">
        <v>213</v>
      </c>
      <c r="C71" s="1">
        <v>137631</v>
      </c>
      <c r="D71" s="7" t="str">
        <f>IF($B71="N/A","N/A",IF(C71&gt;10,"No",IF(C71&lt;-10,"No","Yes")))</f>
        <v>N/A</v>
      </c>
      <c r="E71" s="1">
        <v>139535</v>
      </c>
      <c r="F71" s="7" t="str">
        <f>IF($B71="N/A","N/A",IF(E71&gt;10,"No",IF(E71&lt;-10,"No","Yes")))</f>
        <v>N/A</v>
      </c>
      <c r="G71" s="1">
        <v>145741</v>
      </c>
      <c r="H71" s="7" t="str">
        <f>IF($B71="N/A","N/A",IF(G71&gt;10,"No",IF(G71&lt;-10,"No","Yes")))</f>
        <v>N/A</v>
      </c>
      <c r="I71" s="8">
        <v>1.383</v>
      </c>
      <c r="J71" s="8">
        <v>4.4480000000000004</v>
      </c>
      <c r="K71" s="30" t="s">
        <v>735</v>
      </c>
      <c r="L71" s="105" t="str">
        <f t="shared" ref="L71:L103" si="30">IF(J71="Div by 0", "N/A", IF(K71="N/A","N/A", IF(J71&gt;VALUE(MID(K71,1,2)), "No", IF(J71&lt;-1*VALUE(MID(K71,1,2)), "No", "Yes"))))</f>
        <v>Yes</v>
      </c>
    </row>
    <row r="72" spans="1:12" x14ac:dyDescent="0.2">
      <c r="A72" s="137" t="s">
        <v>66</v>
      </c>
      <c r="B72" s="30" t="s">
        <v>213</v>
      </c>
      <c r="C72" s="1">
        <v>122589.82</v>
      </c>
      <c r="D72" s="7" t="str">
        <f>IF($B72="N/A","N/A",IF(C72&gt;10,"No",IF(C72&lt;-10,"No","Yes")))</f>
        <v>N/A</v>
      </c>
      <c r="E72" s="1">
        <v>125359.28</v>
      </c>
      <c r="F72" s="7" t="str">
        <f>IF($B72="N/A","N/A",IF(E72&gt;10,"No",IF(E72&lt;-10,"No","Yes")))</f>
        <v>N/A</v>
      </c>
      <c r="G72" s="1">
        <v>132061.42000000001</v>
      </c>
      <c r="H72" s="7" t="str">
        <f>IF($B72="N/A","N/A",IF(G72&gt;10,"No",IF(G72&lt;-10,"No","Yes")))</f>
        <v>N/A</v>
      </c>
      <c r="I72" s="8">
        <v>2.2589999999999999</v>
      </c>
      <c r="J72" s="8">
        <v>5.3460000000000001</v>
      </c>
      <c r="K72" s="30" t="s">
        <v>736</v>
      </c>
      <c r="L72" s="105" t="str">
        <f t="shared" si="30"/>
        <v>Yes</v>
      </c>
    </row>
    <row r="73" spans="1:12" x14ac:dyDescent="0.2">
      <c r="A73" s="104" t="s">
        <v>67</v>
      </c>
      <c r="B73" s="22" t="s">
        <v>283</v>
      </c>
      <c r="C73" s="4">
        <v>97.879652984000003</v>
      </c>
      <c r="D73" s="27" t="str">
        <f>IF($B73="N/A","N/A",IF(C73&gt;=90,"Yes","No"))</f>
        <v>Yes</v>
      </c>
      <c r="E73" s="4">
        <v>97.292884388000004</v>
      </c>
      <c r="F73" s="27" t="str">
        <f>IF($B73="N/A","N/A",IF(E73&gt;=90,"Yes","No"))</f>
        <v>Yes</v>
      </c>
      <c r="G73" s="4">
        <v>96.235331810999995</v>
      </c>
      <c r="H73" s="27" t="str">
        <f>IF($B73="N/A","N/A",IF(G73&gt;=90,"Yes","No"))</f>
        <v>Yes</v>
      </c>
      <c r="I73" s="8">
        <v>-0.59899999999999998</v>
      </c>
      <c r="J73" s="8">
        <v>-1.0900000000000001</v>
      </c>
      <c r="K73" s="28" t="s">
        <v>735</v>
      </c>
      <c r="L73" s="105" t="str">
        <f t="shared" si="30"/>
        <v>Yes</v>
      </c>
    </row>
    <row r="74" spans="1:12" x14ac:dyDescent="0.2">
      <c r="A74" s="128" t="s">
        <v>957</v>
      </c>
      <c r="B74" s="22" t="s">
        <v>283</v>
      </c>
      <c r="C74" s="4">
        <v>97.964457906999996</v>
      </c>
      <c r="D74" s="27" t="str">
        <f>IF($B74="N/A","N/A",IF(C74&gt;=90,"Yes","No"))</f>
        <v>Yes</v>
      </c>
      <c r="E74" s="4">
        <v>97.376165460999999</v>
      </c>
      <c r="F74" s="27" t="str">
        <f>IF($B74="N/A","N/A",IF(E74&gt;=90,"Yes","No"))</f>
        <v>Yes</v>
      </c>
      <c r="G74" s="4">
        <v>97.111325288000003</v>
      </c>
      <c r="H74" s="27" t="str">
        <f>IF($B74="N/A","N/A",IF(G74&gt;=90,"Yes","No"))</f>
        <v>Yes</v>
      </c>
      <c r="I74" s="8">
        <v>-0.60099999999999998</v>
      </c>
      <c r="J74" s="8">
        <v>-0.27200000000000002</v>
      </c>
      <c r="K74" s="28" t="s">
        <v>735</v>
      </c>
      <c r="L74" s="105" t="str">
        <f t="shared" si="30"/>
        <v>Yes</v>
      </c>
    </row>
    <row r="75" spans="1:12" x14ac:dyDescent="0.2">
      <c r="A75" s="151" t="s">
        <v>958</v>
      </c>
      <c r="B75" s="30" t="s">
        <v>284</v>
      </c>
      <c r="C75" s="9">
        <v>41.564044041999999</v>
      </c>
      <c r="D75" s="27" t="str">
        <f>IF($B75="N/A","N/A",IF(C75&gt;55,"No",IF(C75&lt;30,"No","Yes")))</f>
        <v>Yes</v>
      </c>
      <c r="E75" s="9">
        <v>41.971174933</v>
      </c>
      <c r="F75" s="27" t="str">
        <f>IF($B75="N/A","N/A",IF(E75&gt;55,"No",IF(E75&lt;30,"No","Yes")))</f>
        <v>Yes</v>
      </c>
      <c r="G75" s="9">
        <v>43.228890403999998</v>
      </c>
      <c r="H75" s="27" t="str">
        <f>IF($B75="N/A","N/A",IF(G75&gt;55,"No",IF(G75&lt;30,"No","Yes")))</f>
        <v>Yes</v>
      </c>
      <c r="I75" s="8">
        <v>0.97950000000000004</v>
      </c>
      <c r="J75" s="8">
        <v>2.9969999999999999</v>
      </c>
      <c r="K75" s="30" t="s">
        <v>735</v>
      </c>
      <c r="L75" s="105" t="str">
        <f t="shared" si="30"/>
        <v>Yes</v>
      </c>
    </row>
    <row r="76" spans="1:12" ht="12.95" customHeight="1" x14ac:dyDescent="0.2">
      <c r="A76" s="128" t="s">
        <v>1708</v>
      </c>
      <c r="B76" s="30" t="s">
        <v>278</v>
      </c>
      <c r="C76" s="9">
        <v>4.0267090989999996</v>
      </c>
      <c r="D76" s="27" t="str">
        <f>IF($B76="N/A","N/A",IF(C76&gt;=5,"No",IF(C76&lt;0,"No","Yes")))</f>
        <v>Yes</v>
      </c>
      <c r="E76" s="9">
        <v>3.7954635038000002</v>
      </c>
      <c r="F76" s="27" t="str">
        <f>IF($B76="N/A","N/A",IF(E76&gt;=5,"No",IF(E76&lt;0,"No","Yes")))</f>
        <v>Yes</v>
      </c>
      <c r="G76" s="9">
        <v>6.9163790560000002</v>
      </c>
      <c r="H76" s="27" t="str">
        <f>IF($B76="N/A","N/A",IF(G76&gt;=5,"No",IF(G76&lt;0,"No","Yes")))</f>
        <v>No</v>
      </c>
      <c r="I76" s="8">
        <v>-5.74</v>
      </c>
      <c r="J76" s="8">
        <v>82.23</v>
      </c>
      <c r="K76" s="30" t="s">
        <v>213</v>
      </c>
      <c r="L76" s="105" t="str">
        <f t="shared" si="30"/>
        <v>N/A</v>
      </c>
    </row>
    <row r="77" spans="1:12" ht="12.95" customHeight="1" x14ac:dyDescent="0.2">
      <c r="A77" s="128" t="s">
        <v>1709</v>
      </c>
      <c r="B77" s="30" t="s">
        <v>213</v>
      </c>
      <c r="C77" s="9">
        <v>21.570721712000001</v>
      </c>
      <c r="D77" s="30" t="s">
        <v>213</v>
      </c>
      <c r="E77" s="9">
        <v>22.514064571999999</v>
      </c>
      <c r="F77" s="30" t="s">
        <v>213</v>
      </c>
      <c r="G77" s="9">
        <v>22.226415353</v>
      </c>
      <c r="H77" s="30" t="s">
        <v>213</v>
      </c>
      <c r="I77" s="8">
        <v>4.3730000000000002</v>
      </c>
      <c r="J77" s="8">
        <v>-1.28</v>
      </c>
      <c r="K77" s="30" t="s">
        <v>213</v>
      </c>
      <c r="L77" s="105" t="str">
        <f t="shared" si="30"/>
        <v>N/A</v>
      </c>
    </row>
    <row r="78" spans="1:12" ht="12.95" customHeight="1" x14ac:dyDescent="0.2">
      <c r="A78" s="128" t="s">
        <v>1710</v>
      </c>
      <c r="B78" s="30" t="s">
        <v>213</v>
      </c>
      <c r="C78" s="9">
        <v>3.7273579353000001</v>
      </c>
      <c r="D78" s="30" t="s">
        <v>213</v>
      </c>
      <c r="E78" s="9">
        <v>4.0333966388000002</v>
      </c>
      <c r="F78" s="30" t="s">
        <v>213</v>
      </c>
      <c r="G78" s="9">
        <v>4.0915047927000003</v>
      </c>
      <c r="H78" s="30" t="s">
        <v>213</v>
      </c>
      <c r="I78" s="8">
        <v>8.2110000000000003</v>
      </c>
      <c r="J78" s="8">
        <v>1.4410000000000001</v>
      </c>
      <c r="K78" s="30" t="s">
        <v>213</v>
      </c>
      <c r="L78" s="105" t="str">
        <f t="shared" si="30"/>
        <v>N/A</v>
      </c>
    </row>
    <row r="79" spans="1:12" ht="12.95" customHeight="1" x14ac:dyDescent="0.2">
      <c r="A79" s="128" t="s">
        <v>1711</v>
      </c>
      <c r="B79" s="30" t="s">
        <v>213</v>
      </c>
      <c r="C79" s="9">
        <v>15.265456184</v>
      </c>
      <c r="D79" s="30" t="s">
        <v>213</v>
      </c>
      <c r="E79" s="9">
        <v>15.710753574</v>
      </c>
      <c r="F79" s="30" t="s">
        <v>213</v>
      </c>
      <c r="G79" s="9">
        <v>15.380709615000001</v>
      </c>
      <c r="H79" s="30" t="s">
        <v>213</v>
      </c>
      <c r="I79" s="8">
        <v>2.9169999999999998</v>
      </c>
      <c r="J79" s="8">
        <v>-2.1</v>
      </c>
      <c r="K79" s="30" t="s">
        <v>213</v>
      </c>
      <c r="L79" s="105" t="str">
        <f t="shared" si="30"/>
        <v>N/A</v>
      </c>
    </row>
    <row r="80" spans="1:12" ht="12.95" customHeight="1" x14ac:dyDescent="0.2">
      <c r="A80" s="128" t="s">
        <v>1712</v>
      </c>
      <c r="B80" s="30" t="s">
        <v>213</v>
      </c>
      <c r="C80" s="9">
        <v>0</v>
      </c>
      <c r="D80" s="30" t="s">
        <v>213</v>
      </c>
      <c r="E80" s="9">
        <v>0</v>
      </c>
      <c r="F80" s="30" t="s">
        <v>213</v>
      </c>
      <c r="G80" s="9">
        <v>0</v>
      </c>
      <c r="H80" s="30" t="s">
        <v>213</v>
      </c>
      <c r="I80" s="8" t="s">
        <v>1748</v>
      </c>
      <c r="J80" s="8" t="s">
        <v>1748</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8.4871867529999996</v>
      </c>
      <c r="D82" s="30" t="s">
        <v>213</v>
      </c>
      <c r="E82" s="9">
        <v>8.2710431075000006</v>
      </c>
      <c r="F82" s="30" t="s">
        <v>213</v>
      </c>
      <c r="G82" s="9">
        <v>8.1541913394000005</v>
      </c>
      <c r="H82" s="30" t="s">
        <v>213</v>
      </c>
      <c r="I82" s="8">
        <v>-2.5499999999999998</v>
      </c>
      <c r="J82" s="8">
        <v>-1.41</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46.922568317</v>
      </c>
      <c r="D84" s="30" t="s">
        <v>213</v>
      </c>
      <c r="E84" s="9">
        <v>45.675278603999999</v>
      </c>
      <c r="F84" s="30" t="s">
        <v>213</v>
      </c>
      <c r="G84" s="9">
        <v>43.230799844000003</v>
      </c>
      <c r="H84" s="30" t="s">
        <v>213</v>
      </c>
      <c r="I84" s="8">
        <v>-2.66</v>
      </c>
      <c r="J84" s="8">
        <v>-5.35</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54.676635351000002</v>
      </c>
      <c r="D87" s="30" t="s">
        <v>213</v>
      </c>
      <c r="E87" s="9">
        <v>53.504138746999999</v>
      </c>
      <c r="F87" s="30" t="s">
        <v>213</v>
      </c>
      <c r="G87" s="9">
        <v>54.238683692000002</v>
      </c>
      <c r="H87" s="30" t="s">
        <v>213</v>
      </c>
      <c r="I87" s="8">
        <v>-2.14</v>
      </c>
      <c r="J87" s="8">
        <v>1.373</v>
      </c>
      <c r="K87" s="30" t="s">
        <v>213</v>
      </c>
      <c r="L87" s="105" t="str">
        <f t="shared" si="30"/>
        <v>N/A</v>
      </c>
    </row>
    <row r="88" spans="1:12" x14ac:dyDescent="0.2">
      <c r="A88" s="128" t="s">
        <v>960</v>
      </c>
      <c r="B88" s="30" t="s">
        <v>213</v>
      </c>
      <c r="C88" s="9">
        <v>45.323364648999998</v>
      </c>
      <c r="D88" s="30" t="s">
        <v>213</v>
      </c>
      <c r="E88" s="9">
        <v>46.495861253000001</v>
      </c>
      <c r="F88" s="30" t="s">
        <v>213</v>
      </c>
      <c r="G88" s="9">
        <v>45.761316307999998</v>
      </c>
      <c r="H88" s="30" t="s">
        <v>213</v>
      </c>
      <c r="I88" s="8">
        <v>2.5870000000000002</v>
      </c>
      <c r="J88" s="8">
        <v>-1.58</v>
      </c>
      <c r="K88" s="30" t="s">
        <v>213</v>
      </c>
      <c r="L88" s="105" t="str">
        <f t="shared" si="30"/>
        <v>N/A</v>
      </c>
    </row>
    <row r="89" spans="1:12" x14ac:dyDescent="0.2">
      <c r="A89" s="151" t="s">
        <v>68</v>
      </c>
      <c r="B89" s="30" t="s">
        <v>213</v>
      </c>
      <c r="C89" s="1">
        <v>1356</v>
      </c>
      <c r="D89" s="7" t="str">
        <f>IF($B89="N/A","N/A",IF(C89&gt;10,"No",IF(C89&lt;-10,"No","Yes")))</f>
        <v>N/A</v>
      </c>
      <c r="E89" s="1">
        <v>1735</v>
      </c>
      <c r="F89" s="7" t="str">
        <f>IF($B89="N/A","N/A",IF(E89&gt;10,"No",IF(E89&lt;-10,"No","Yes")))</f>
        <v>N/A</v>
      </c>
      <c r="G89" s="1">
        <v>1930</v>
      </c>
      <c r="H89" s="7" t="str">
        <f>IF($B89="N/A","N/A",IF(G89&gt;10,"No",IF(G89&lt;-10,"No","Yes")))</f>
        <v>N/A</v>
      </c>
      <c r="I89" s="8">
        <v>27.95</v>
      </c>
      <c r="J89" s="8">
        <v>11.24</v>
      </c>
      <c r="K89" s="30" t="s">
        <v>735</v>
      </c>
      <c r="L89" s="105" t="str">
        <f t="shared" si="30"/>
        <v>No</v>
      </c>
    </row>
    <row r="90" spans="1:12" x14ac:dyDescent="0.2">
      <c r="A90" s="128" t="s">
        <v>109</v>
      </c>
      <c r="B90" s="30" t="s">
        <v>213</v>
      </c>
      <c r="C90" s="9">
        <v>1.1061946902999999</v>
      </c>
      <c r="D90" s="27" t="str">
        <f>IF($B90="N/A","N/A",IF(C90&gt;10,"No",IF(C90&lt;-10,"No","Yes")))</f>
        <v>N/A</v>
      </c>
      <c r="E90" s="9">
        <v>1.0951008646</v>
      </c>
      <c r="F90" s="27" t="str">
        <f>IF($B90="N/A","N/A",IF(E90&gt;10,"No",IF(E90&lt;-10,"No","Yes")))</f>
        <v>N/A</v>
      </c>
      <c r="G90" s="9">
        <v>0.77720207249999995</v>
      </c>
      <c r="H90" s="27" t="str">
        <f>IF($B90="N/A","N/A",IF(G90&gt;10,"No",IF(G90&lt;-10,"No","Yes")))</f>
        <v>N/A</v>
      </c>
      <c r="I90" s="8">
        <v>-1</v>
      </c>
      <c r="J90" s="8">
        <v>-29</v>
      </c>
      <c r="K90" s="30" t="s">
        <v>735</v>
      </c>
      <c r="L90" s="105" t="str">
        <f t="shared" si="30"/>
        <v>No</v>
      </c>
    </row>
    <row r="91" spans="1:12" x14ac:dyDescent="0.2">
      <c r="A91" s="128" t="s">
        <v>110</v>
      </c>
      <c r="B91" s="30" t="s">
        <v>213</v>
      </c>
      <c r="C91" s="9">
        <v>0.81120943950000002</v>
      </c>
      <c r="D91" s="27" t="str">
        <f>IF($B91="N/A","N/A",IF(C91&gt;10,"No",IF(C91&lt;-10,"No","Yes")))</f>
        <v>N/A</v>
      </c>
      <c r="E91" s="9">
        <v>0.69164265130000002</v>
      </c>
      <c r="F91" s="27" t="str">
        <f>IF($B91="N/A","N/A",IF(E91&gt;10,"No",IF(E91&lt;-10,"No","Yes")))</f>
        <v>N/A</v>
      </c>
      <c r="G91" s="9">
        <v>0.31088082900000003</v>
      </c>
      <c r="H91" s="27" t="str">
        <f>IF($B91="N/A","N/A",IF(G91&gt;10,"No",IF(G91&lt;-10,"No","Yes")))</f>
        <v>N/A</v>
      </c>
      <c r="I91" s="8">
        <v>-14.7</v>
      </c>
      <c r="J91" s="8">
        <v>-55.1</v>
      </c>
      <c r="K91" s="30" t="s">
        <v>735</v>
      </c>
      <c r="L91" s="105" t="str">
        <f t="shared" si="30"/>
        <v>No</v>
      </c>
    </row>
    <row r="92" spans="1:12" x14ac:dyDescent="0.2">
      <c r="A92" s="137" t="s">
        <v>7</v>
      </c>
      <c r="B92" s="30" t="s">
        <v>213</v>
      </c>
      <c r="C92" s="9">
        <v>0.46283177479999998</v>
      </c>
      <c r="D92" s="7" t="str">
        <f>IF($B92="N/A","N/A",IF(C92&gt;10,"No",IF(C92&lt;-10,"No","Yes")))</f>
        <v>N/A</v>
      </c>
      <c r="E92" s="9">
        <v>0.51599956999999996</v>
      </c>
      <c r="F92" s="7" t="str">
        <f>IF($B92="N/A","N/A",IF(E92&gt;10,"No",IF(E92&lt;-10,"No","Yes")))</f>
        <v>N/A</v>
      </c>
      <c r="G92" s="9">
        <v>0.60998620839999995</v>
      </c>
      <c r="H92" s="7" t="str">
        <f>IF($B92="N/A","N/A",IF(G92&gt;10,"No",IF(G92&lt;-10,"No","Yes")))</f>
        <v>N/A</v>
      </c>
      <c r="I92" s="8">
        <v>11.49</v>
      </c>
      <c r="J92" s="8">
        <v>18.21</v>
      </c>
      <c r="K92" s="30" t="s">
        <v>736</v>
      </c>
      <c r="L92" s="105" t="str">
        <f t="shared" si="30"/>
        <v>No</v>
      </c>
    </row>
    <row r="93" spans="1:12" x14ac:dyDescent="0.2">
      <c r="A93" s="137" t="s">
        <v>180</v>
      </c>
      <c r="B93" s="30" t="s">
        <v>213</v>
      </c>
      <c r="C93" s="9">
        <v>62.224353524999998</v>
      </c>
      <c r="D93" s="7" t="str">
        <f t="shared" ref="D93:D94" si="31">IF($B93="N/A","N/A",IF(C93&gt;10,"No",IF(C93&lt;-10,"No","Yes")))</f>
        <v>N/A</v>
      </c>
      <c r="E93" s="9">
        <v>62.075464937</v>
      </c>
      <c r="F93" s="7" t="str">
        <f t="shared" ref="F93:F94" si="32">IF($B93="N/A","N/A",IF(E93&gt;10,"No",IF(E93&lt;-10,"No","Yes")))</f>
        <v>N/A</v>
      </c>
      <c r="G93" s="9">
        <v>61.349242834999998</v>
      </c>
      <c r="H93" s="7" t="str">
        <f t="shared" ref="H93:H94" si="33">IF($B93="N/A","N/A",IF(G93&gt;10,"No",IF(G93&lt;-10,"No","Yes")))</f>
        <v>N/A</v>
      </c>
      <c r="I93" s="8">
        <v>-0.23899999999999999</v>
      </c>
      <c r="J93" s="8">
        <v>-1.17</v>
      </c>
      <c r="K93" s="30" t="s">
        <v>735</v>
      </c>
      <c r="L93" s="105" t="str">
        <f>IF(J93="Div by 0", "N/A", IF(OR(J93="N/A",K93="N/A"),"N/A", IF(J93&gt;VALUE(MID(K93,1,2)), "No", IF(J93&lt;-1*VALUE(MID(K93,1,2)), "No", "Yes"))))</f>
        <v>Yes</v>
      </c>
    </row>
    <row r="94" spans="1:12" x14ac:dyDescent="0.2">
      <c r="A94" s="137" t="s">
        <v>181</v>
      </c>
      <c r="B94" s="30" t="s">
        <v>213</v>
      </c>
      <c r="C94" s="9">
        <v>37.775646475000002</v>
      </c>
      <c r="D94" s="7" t="str">
        <f t="shared" si="31"/>
        <v>N/A</v>
      </c>
      <c r="E94" s="9">
        <v>37.924535063</v>
      </c>
      <c r="F94" s="7" t="str">
        <f t="shared" si="32"/>
        <v>N/A</v>
      </c>
      <c r="G94" s="9">
        <v>38.650757165000002</v>
      </c>
      <c r="H94" s="7" t="str">
        <f t="shared" si="33"/>
        <v>N/A</v>
      </c>
      <c r="I94" s="8">
        <v>0.39410000000000001</v>
      </c>
      <c r="J94" s="8">
        <v>1.915</v>
      </c>
      <c r="K94" s="30" t="s">
        <v>735</v>
      </c>
      <c r="L94" s="105" t="str">
        <f>IF(J94="Div by 0", "N/A", IF(OR(J94="N/A",K94="N/A"),"N/A", IF(J94&gt;VALUE(MID(K94,1,2)), "No", IF(J94&lt;-1*VALUE(MID(K94,1,2)), "No", "Yes"))))</f>
        <v>Yes</v>
      </c>
    </row>
    <row r="95" spans="1:12" x14ac:dyDescent="0.2">
      <c r="A95" s="128" t="s">
        <v>8</v>
      </c>
      <c r="B95" s="30" t="s">
        <v>285</v>
      </c>
      <c r="C95" s="9">
        <v>6.3103515923</v>
      </c>
      <c r="D95" s="27" t="str">
        <f>IF($B95="N/A","N/A",IF(C95&gt;10,"No",IF(C95&lt;5,"No","Yes")))</f>
        <v>Yes</v>
      </c>
      <c r="E95" s="9">
        <v>6.2228114809999999</v>
      </c>
      <c r="F95" s="27" t="str">
        <f>IF($B95="N/A","N/A",IF(E95&gt;10,"No",IF(E95&lt;5,"No","Yes")))</f>
        <v>Yes</v>
      </c>
      <c r="G95" s="9">
        <v>5.8569654386999996</v>
      </c>
      <c r="H95" s="27" t="str">
        <f t="shared" ref="H95:H98" si="34">IF($B95="N/A","N/A",IF(G95&gt;10,"No",IF(G95&lt;5,"No","Yes")))</f>
        <v>Yes</v>
      </c>
      <c r="I95" s="8">
        <v>-1.39</v>
      </c>
      <c r="J95" s="8">
        <v>-5.88</v>
      </c>
      <c r="K95" s="30" t="s">
        <v>736</v>
      </c>
      <c r="L95" s="105" t="str">
        <f t="shared" si="30"/>
        <v>Yes</v>
      </c>
    </row>
    <row r="96" spans="1:12" x14ac:dyDescent="0.2">
      <c r="A96" s="128" t="s">
        <v>149</v>
      </c>
      <c r="B96" s="30" t="s">
        <v>285</v>
      </c>
      <c r="C96" s="9">
        <v>3.271065385</v>
      </c>
      <c r="D96" s="27" t="str">
        <f>IF($B96="N/A","N/A",IF(C96&gt;10,"No",IF(C96&lt;5,"No","Yes")))</f>
        <v>No</v>
      </c>
      <c r="E96" s="9">
        <v>2.6910810908</v>
      </c>
      <c r="F96" s="27" t="str">
        <f t="shared" ref="F96:F98" si="35">IF($B96="N/A","N/A",IF(E96&gt;10,"No",IF(E96&lt;5,"No","Yes")))</f>
        <v>No</v>
      </c>
      <c r="G96" s="9">
        <v>2.2924228596999998</v>
      </c>
      <c r="H96" s="27" t="str">
        <f t="shared" si="34"/>
        <v>No</v>
      </c>
      <c r="I96" s="8">
        <v>-17.7</v>
      </c>
      <c r="J96" s="8">
        <v>-14.8</v>
      </c>
      <c r="K96" s="30" t="s">
        <v>736</v>
      </c>
      <c r="L96" s="105" t="str">
        <f t="shared" si="30"/>
        <v>Yes</v>
      </c>
    </row>
    <row r="97" spans="1:12" x14ac:dyDescent="0.2">
      <c r="A97" s="128" t="s">
        <v>150</v>
      </c>
      <c r="B97" s="30" t="s">
        <v>285</v>
      </c>
      <c r="C97" s="9">
        <v>6.0044612042000001</v>
      </c>
      <c r="D97" s="27" t="str">
        <f>IF($B97="N/A","N/A",IF(C97&gt;10,"No",IF(C97&lt;5,"No","Yes")))</f>
        <v>Yes</v>
      </c>
      <c r="E97" s="9">
        <v>5.8401117998999998</v>
      </c>
      <c r="F97" s="27" t="str">
        <f t="shared" si="35"/>
        <v>Yes</v>
      </c>
      <c r="G97" s="9">
        <v>5.5680968292999999</v>
      </c>
      <c r="H97" s="27" t="str">
        <f t="shared" si="34"/>
        <v>Yes</v>
      </c>
      <c r="I97" s="8">
        <v>-2.74</v>
      </c>
      <c r="J97" s="8">
        <v>-4.66</v>
      </c>
      <c r="K97" s="30" t="s">
        <v>736</v>
      </c>
      <c r="L97" s="105" t="str">
        <f t="shared" si="30"/>
        <v>Yes</v>
      </c>
    </row>
    <row r="98" spans="1:12" x14ac:dyDescent="0.2">
      <c r="A98" s="128" t="s">
        <v>151</v>
      </c>
      <c r="B98" s="30" t="s">
        <v>285</v>
      </c>
      <c r="C98" s="9">
        <v>6.3161642362999997</v>
      </c>
      <c r="D98" s="27" t="str">
        <f>IF($B98="N/A","N/A",IF(C98&gt;10,"No",IF(C98&lt;5,"No","Yes")))</f>
        <v>Yes</v>
      </c>
      <c r="E98" s="9">
        <v>6.2278281435</v>
      </c>
      <c r="F98" s="27" t="str">
        <f t="shared" si="35"/>
        <v>Yes</v>
      </c>
      <c r="G98" s="9">
        <v>5.8631407770999999</v>
      </c>
      <c r="H98" s="27" t="str">
        <f t="shared" si="34"/>
        <v>Yes</v>
      </c>
      <c r="I98" s="8">
        <v>-1.4</v>
      </c>
      <c r="J98" s="8">
        <v>-5.86</v>
      </c>
      <c r="K98" s="30" t="s">
        <v>736</v>
      </c>
      <c r="L98" s="105" t="str">
        <f t="shared" si="30"/>
        <v>Yes</v>
      </c>
    </row>
    <row r="99" spans="1:12" x14ac:dyDescent="0.2">
      <c r="A99" s="128" t="s">
        <v>961</v>
      </c>
      <c r="B99" s="30" t="s">
        <v>213</v>
      </c>
      <c r="C99" s="1">
        <v>4811</v>
      </c>
      <c r="D99" s="7" t="str">
        <f t="shared" ref="D99:D110" si="36">IF($B99="N/A","N/A",IF(C99&gt;10,"No",IF(C99&lt;-10,"No","Yes")))</f>
        <v>N/A</v>
      </c>
      <c r="E99" s="1">
        <v>5455</v>
      </c>
      <c r="F99" s="7" t="str">
        <f t="shared" ref="F99:F110" si="37">IF($B99="N/A","N/A",IF(E99&gt;10,"No",IF(E99&lt;-10,"No","Yes")))</f>
        <v>N/A</v>
      </c>
      <c r="G99" s="1">
        <v>5698</v>
      </c>
      <c r="H99" s="7" t="str">
        <f t="shared" ref="H99:H110" si="38">IF($B99="N/A","N/A",IF(G99&gt;10,"No",IF(G99&lt;-10,"No","Yes")))</f>
        <v>N/A</v>
      </c>
      <c r="I99" s="8">
        <v>13.39</v>
      </c>
      <c r="J99" s="8">
        <v>4.4550000000000001</v>
      </c>
      <c r="K99" s="28" t="s">
        <v>735</v>
      </c>
      <c r="L99" s="105" t="str">
        <f t="shared" si="30"/>
        <v>Yes</v>
      </c>
    </row>
    <row r="100" spans="1:12" x14ac:dyDescent="0.2">
      <c r="A100" s="128" t="s">
        <v>962</v>
      </c>
      <c r="B100" s="30" t="s">
        <v>213</v>
      </c>
      <c r="C100" s="1">
        <v>518</v>
      </c>
      <c r="D100" s="7" t="str">
        <f t="shared" si="36"/>
        <v>N/A</v>
      </c>
      <c r="E100" s="1">
        <v>579</v>
      </c>
      <c r="F100" s="7" t="str">
        <f t="shared" si="37"/>
        <v>N/A</v>
      </c>
      <c r="G100" s="1">
        <v>467</v>
      </c>
      <c r="H100" s="7" t="str">
        <f t="shared" si="38"/>
        <v>N/A</v>
      </c>
      <c r="I100" s="8">
        <v>11.78</v>
      </c>
      <c r="J100" s="8">
        <v>-19.3</v>
      </c>
      <c r="K100" s="28" t="s">
        <v>735</v>
      </c>
      <c r="L100" s="105" t="str">
        <f t="shared" si="30"/>
        <v>No</v>
      </c>
    </row>
    <row r="101" spans="1:12" x14ac:dyDescent="0.2">
      <c r="A101" s="128" t="s">
        <v>1</v>
      </c>
      <c r="B101" s="30" t="s">
        <v>213</v>
      </c>
      <c r="C101" s="9">
        <v>98.987146791000001</v>
      </c>
      <c r="D101" s="7" t="str">
        <f t="shared" si="36"/>
        <v>N/A</v>
      </c>
      <c r="E101" s="9">
        <v>98.861934281999993</v>
      </c>
      <c r="F101" s="7" t="str">
        <f t="shared" si="37"/>
        <v>N/A</v>
      </c>
      <c r="G101" s="9">
        <v>95.488572192999996</v>
      </c>
      <c r="H101" s="7" t="str">
        <f t="shared" si="38"/>
        <v>N/A</v>
      </c>
      <c r="I101" s="8">
        <v>-0.126</v>
      </c>
      <c r="J101" s="8">
        <v>-3.41</v>
      </c>
      <c r="K101" s="30" t="s">
        <v>736</v>
      </c>
      <c r="L101" s="105" t="str">
        <f t="shared" si="30"/>
        <v>Yes</v>
      </c>
    </row>
    <row r="102" spans="1:12" x14ac:dyDescent="0.2">
      <c r="A102" s="128" t="s">
        <v>69</v>
      </c>
      <c r="B102" s="30" t="s">
        <v>213</v>
      </c>
      <c r="C102" s="9">
        <v>97.429479509999993</v>
      </c>
      <c r="D102" s="7" t="str">
        <f t="shared" si="36"/>
        <v>N/A</v>
      </c>
      <c r="E102" s="9">
        <v>97.495414905999993</v>
      </c>
      <c r="F102" s="7" t="str">
        <f t="shared" si="37"/>
        <v>N/A</v>
      </c>
      <c r="G102" s="9">
        <v>97.50298205</v>
      </c>
      <c r="H102" s="7" t="str">
        <f t="shared" si="38"/>
        <v>N/A</v>
      </c>
      <c r="I102" s="8">
        <v>6.7699999999999996E-2</v>
      </c>
      <c r="J102" s="8">
        <v>7.7999999999999996E-3</v>
      </c>
      <c r="K102" s="30" t="s">
        <v>736</v>
      </c>
      <c r="L102" s="105" t="str">
        <f t="shared" si="30"/>
        <v>Yes</v>
      </c>
    </row>
    <row r="103" spans="1:12" x14ac:dyDescent="0.2">
      <c r="A103" s="137" t="s">
        <v>70</v>
      </c>
      <c r="B103" s="30" t="s">
        <v>213</v>
      </c>
      <c r="C103" s="1">
        <v>131260</v>
      </c>
      <c r="D103" s="7" t="str">
        <f t="shared" si="36"/>
        <v>N/A</v>
      </c>
      <c r="E103" s="1">
        <v>133091</v>
      </c>
      <c r="F103" s="7" t="str">
        <f t="shared" si="37"/>
        <v>N/A</v>
      </c>
      <c r="G103" s="1">
        <v>138124</v>
      </c>
      <c r="H103" s="7" t="str">
        <f t="shared" si="38"/>
        <v>N/A</v>
      </c>
      <c r="I103" s="8">
        <v>1.395</v>
      </c>
      <c r="J103" s="8">
        <v>3.782</v>
      </c>
      <c r="K103" s="30" t="s">
        <v>735</v>
      </c>
      <c r="L103" s="105" t="str">
        <f t="shared" si="30"/>
        <v>Yes</v>
      </c>
    </row>
    <row r="104" spans="1:12" x14ac:dyDescent="0.2">
      <c r="A104" s="128" t="s">
        <v>687</v>
      </c>
      <c r="B104" s="30" t="s">
        <v>213</v>
      </c>
      <c r="C104" s="9">
        <v>0.8266036873</v>
      </c>
      <c r="D104" s="7" t="str">
        <f t="shared" si="36"/>
        <v>N/A</v>
      </c>
      <c r="E104" s="9">
        <v>0.79344208100000002</v>
      </c>
      <c r="F104" s="7" t="str">
        <f t="shared" si="37"/>
        <v>N/A</v>
      </c>
      <c r="G104" s="9">
        <v>1.4248066954</v>
      </c>
      <c r="H104" s="7" t="str">
        <f t="shared" si="38"/>
        <v>N/A</v>
      </c>
      <c r="I104" s="8">
        <v>-4.01</v>
      </c>
      <c r="J104" s="8">
        <v>79.569999999999993</v>
      </c>
      <c r="K104" s="30" t="s">
        <v>736</v>
      </c>
      <c r="L104" s="105" t="str">
        <f t="shared" ref="L104:L110" si="39">IF(J104="Div by 0", "N/A", IF(K104="N/A","N/A", IF(J104&gt;VALUE(MID(K104,1,2)), "No", IF(J104&lt;-1*VALUE(MID(K104,1,2)), "No", "Yes"))))</f>
        <v>No</v>
      </c>
    </row>
    <row r="105" spans="1:12" x14ac:dyDescent="0.2">
      <c r="A105" s="128" t="s">
        <v>686</v>
      </c>
      <c r="B105" s="30" t="s">
        <v>213</v>
      </c>
      <c r="C105" s="9">
        <v>0.1813195185</v>
      </c>
      <c r="D105" s="7" t="str">
        <f t="shared" si="36"/>
        <v>N/A</v>
      </c>
      <c r="E105" s="9">
        <v>0.19159822979999999</v>
      </c>
      <c r="F105" s="7" t="str">
        <f t="shared" si="37"/>
        <v>N/A</v>
      </c>
      <c r="G105" s="9">
        <v>0.18896064409999999</v>
      </c>
      <c r="H105" s="7" t="str">
        <f t="shared" si="38"/>
        <v>N/A</v>
      </c>
      <c r="I105" s="8">
        <v>5.6689999999999996</v>
      </c>
      <c r="J105" s="8">
        <v>-1.38</v>
      </c>
      <c r="K105" s="30" t="s">
        <v>736</v>
      </c>
      <c r="L105" s="105" t="str">
        <f t="shared" si="39"/>
        <v>Yes</v>
      </c>
    </row>
    <row r="106" spans="1:12" x14ac:dyDescent="0.2">
      <c r="A106" s="128" t="s">
        <v>685</v>
      </c>
      <c r="B106" s="30" t="s">
        <v>213</v>
      </c>
      <c r="C106" s="9">
        <v>98.992076793999999</v>
      </c>
      <c r="D106" s="7" t="str">
        <f t="shared" si="36"/>
        <v>N/A</v>
      </c>
      <c r="E106" s="9">
        <v>99.014959688999994</v>
      </c>
      <c r="F106" s="7" t="str">
        <f t="shared" si="37"/>
        <v>N/A</v>
      </c>
      <c r="G106" s="9">
        <v>98.386232660999994</v>
      </c>
      <c r="H106" s="7" t="str">
        <f t="shared" si="38"/>
        <v>N/A</v>
      </c>
      <c r="I106" s="8">
        <v>2.3099999999999999E-2</v>
      </c>
      <c r="J106" s="8">
        <v>-0.63500000000000001</v>
      </c>
      <c r="K106" s="30" t="s">
        <v>736</v>
      </c>
      <c r="L106" s="105" t="str">
        <f t="shared" si="39"/>
        <v>Yes</v>
      </c>
    </row>
    <row r="107" spans="1:12" ht="25.5" x14ac:dyDescent="0.2">
      <c r="A107" s="137" t="s">
        <v>963</v>
      </c>
      <c r="B107" s="30" t="s">
        <v>213</v>
      </c>
      <c r="C107" s="9">
        <v>36.430019399999999</v>
      </c>
      <c r="D107" s="7" t="str">
        <f t="shared" si="36"/>
        <v>N/A</v>
      </c>
      <c r="E107" s="9">
        <v>35.608986993000002</v>
      </c>
      <c r="F107" s="7" t="str">
        <f t="shared" si="37"/>
        <v>N/A</v>
      </c>
      <c r="G107" s="9">
        <v>34.299202008999998</v>
      </c>
      <c r="H107" s="7" t="str">
        <f t="shared" si="38"/>
        <v>N/A</v>
      </c>
      <c r="I107" s="8">
        <v>-2.25</v>
      </c>
      <c r="J107" s="8">
        <v>-3.68</v>
      </c>
      <c r="K107" s="30" t="s">
        <v>736</v>
      </c>
      <c r="L107" s="105" t="str">
        <f t="shared" si="39"/>
        <v>Yes</v>
      </c>
    </row>
    <row r="108" spans="1:12" ht="25.5" x14ac:dyDescent="0.2">
      <c r="A108" s="137" t="s">
        <v>964</v>
      </c>
      <c r="B108" s="30" t="s">
        <v>213</v>
      </c>
      <c r="C108" s="9">
        <v>62.355138013999998</v>
      </c>
      <c r="D108" s="7" t="str">
        <f t="shared" si="36"/>
        <v>N/A</v>
      </c>
      <c r="E108" s="9">
        <v>63.198480668000002</v>
      </c>
      <c r="F108" s="7" t="str">
        <f t="shared" si="37"/>
        <v>N/A</v>
      </c>
      <c r="G108" s="9">
        <v>64.524052943000001</v>
      </c>
      <c r="H108" s="7" t="str">
        <f t="shared" si="38"/>
        <v>N/A</v>
      </c>
      <c r="I108" s="8">
        <v>1.3520000000000001</v>
      </c>
      <c r="J108" s="8">
        <v>2.097</v>
      </c>
      <c r="K108" s="30" t="s">
        <v>736</v>
      </c>
      <c r="L108" s="105" t="str">
        <f t="shared" si="39"/>
        <v>Yes</v>
      </c>
    </row>
    <row r="109" spans="1:12" ht="25.5" x14ac:dyDescent="0.2">
      <c r="A109" s="137" t="s">
        <v>965</v>
      </c>
      <c r="B109" s="30" t="s">
        <v>213</v>
      </c>
      <c r="C109" s="9">
        <v>0.41269772069999999</v>
      </c>
      <c r="D109" s="7" t="str">
        <f t="shared" si="36"/>
        <v>N/A</v>
      </c>
      <c r="E109" s="9">
        <v>0.39631633640000002</v>
      </c>
      <c r="F109" s="7" t="str">
        <f t="shared" si="37"/>
        <v>N/A</v>
      </c>
      <c r="G109" s="9">
        <v>0.43295983970000002</v>
      </c>
      <c r="H109" s="7" t="str">
        <f t="shared" si="38"/>
        <v>N/A</v>
      </c>
      <c r="I109" s="8">
        <v>-3.97</v>
      </c>
      <c r="J109" s="8">
        <v>9.2460000000000004</v>
      </c>
      <c r="K109" s="30" t="s">
        <v>736</v>
      </c>
      <c r="L109" s="105" t="str">
        <f t="shared" si="39"/>
        <v>Yes</v>
      </c>
    </row>
    <row r="110" spans="1:12" ht="25.5" x14ac:dyDescent="0.2">
      <c r="A110" s="137" t="s">
        <v>966</v>
      </c>
      <c r="B110" s="30" t="s">
        <v>213</v>
      </c>
      <c r="C110" s="9">
        <v>0.80214486559999998</v>
      </c>
      <c r="D110" s="7" t="str">
        <f t="shared" si="36"/>
        <v>N/A</v>
      </c>
      <c r="E110" s="9">
        <v>0.79621600319999997</v>
      </c>
      <c r="F110" s="7" t="str">
        <f t="shared" si="37"/>
        <v>N/A</v>
      </c>
      <c r="G110" s="9">
        <v>0.74378520800000003</v>
      </c>
      <c r="H110" s="7" t="str">
        <f t="shared" si="38"/>
        <v>N/A</v>
      </c>
      <c r="I110" s="8">
        <v>-0.73899999999999999</v>
      </c>
      <c r="J110" s="8">
        <v>-6.58</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0.1159990971</v>
      </c>
      <c r="D112" s="27" t="str">
        <f>IF($B112="N/A","N/A",IF(C112&gt;10,"No",IF(C112&lt;-10,"No","Yes")))</f>
        <v>N/A</v>
      </c>
      <c r="E112" s="9">
        <v>0.1000784566</v>
      </c>
      <c r="F112" s="27" t="str">
        <f>IF($B112="N/A","N/A",IF(E112&gt;10,"No",IF(E112&lt;-10,"No","Yes")))</f>
        <v>N/A</v>
      </c>
      <c r="G112" s="9">
        <v>7.4511884E-2</v>
      </c>
      <c r="H112" s="27" t="str">
        <f>IF($B112="N/A","N/A",IF(G112&gt;10,"No",IF(G112&lt;-10,"No","Yes")))</f>
        <v>N/A</v>
      </c>
      <c r="I112" s="8">
        <v>-13.7</v>
      </c>
      <c r="J112" s="8">
        <v>-25.5</v>
      </c>
      <c r="K112" s="30" t="s">
        <v>735</v>
      </c>
      <c r="L112" s="105" t="str">
        <f t="shared" si="40"/>
        <v>No</v>
      </c>
    </row>
    <row r="113" spans="1:12" x14ac:dyDescent="0.2">
      <c r="A113" s="104" t="s">
        <v>969</v>
      </c>
      <c r="B113" s="30" t="s">
        <v>280</v>
      </c>
      <c r="C113" s="4">
        <v>99.845647807000006</v>
      </c>
      <c r="D113" s="27" t="str">
        <f>IF($B113="N/A","N/A",IF(C113&gt;=98,"Yes","No"))</f>
        <v>Yes</v>
      </c>
      <c r="E113" s="4">
        <v>99.848955781000001</v>
      </c>
      <c r="F113" s="27" t="str">
        <f>IF($B113="N/A","N/A",IF(E113&gt;=98,"Yes","No"))</f>
        <v>Yes</v>
      </c>
      <c r="G113" s="4">
        <v>99.892466545999994</v>
      </c>
      <c r="H113" s="27" t="str">
        <f>IF($B113="N/A","N/A",IF(G113&gt;=98,"Yes","No"))</f>
        <v>Yes</v>
      </c>
      <c r="I113" s="8">
        <v>3.3E-3</v>
      </c>
      <c r="J113" s="8">
        <v>4.36E-2</v>
      </c>
      <c r="K113" s="28" t="s">
        <v>735</v>
      </c>
      <c r="L113" s="105" t="str">
        <f t="shared" si="40"/>
        <v>Yes</v>
      </c>
    </row>
    <row r="114" spans="1:12" x14ac:dyDescent="0.2">
      <c r="A114" s="104" t="s">
        <v>970</v>
      </c>
      <c r="B114" s="30" t="s">
        <v>287</v>
      </c>
      <c r="C114" s="4">
        <v>96.459661818000001</v>
      </c>
      <c r="D114" s="27" t="str">
        <f>IF($B114="N/A","N/A",IF(C114&gt;=80,"Yes","No"))</f>
        <v>Yes</v>
      </c>
      <c r="E114" s="4">
        <v>96.965125482999994</v>
      </c>
      <c r="F114" s="27" t="str">
        <f>IF($B114="N/A","N/A",IF(E114&gt;=80,"Yes","No"))</f>
        <v>Yes</v>
      </c>
      <c r="G114" s="4">
        <v>96.834414252000002</v>
      </c>
      <c r="H114" s="27" t="str">
        <f>IF($B114="N/A","N/A",IF(G114&gt;=80,"Yes","No"))</f>
        <v>Yes</v>
      </c>
      <c r="I114" s="8">
        <v>0.52400000000000002</v>
      </c>
      <c r="J114" s="8">
        <v>-0.13500000000000001</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99.882078863000004</v>
      </c>
      <c r="H115" s="27" t="str">
        <f t="shared" ref="H115:H116" si="42">IF($B115="N/A","N/A",IF(G115&gt;=100,"Yes","No"))</f>
        <v>No</v>
      </c>
      <c r="I115" s="8">
        <v>0</v>
      </c>
      <c r="J115" s="8">
        <v>-0.11799999999999999</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99.951014592000007</v>
      </c>
      <c r="H116" s="27" t="str">
        <f t="shared" si="42"/>
        <v>No</v>
      </c>
      <c r="I116" s="8">
        <v>0</v>
      </c>
      <c r="J116" s="8">
        <v>-4.9000000000000002E-2</v>
      </c>
      <c r="K116" s="28" t="s">
        <v>734</v>
      </c>
      <c r="L116" s="105" t="str">
        <f t="shared" si="40"/>
        <v>Yes</v>
      </c>
    </row>
    <row r="117" spans="1:12" ht="25.5" x14ac:dyDescent="0.2">
      <c r="A117" s="128" t="s">
        <v>973</v>
      </c>
      <c r="B117" s="30" t="s">
        <v>213</v>
      </c>
      <c r="C117" s="9">
        <v>27.663668333</v>
      </c>
      <c r="D117" s="23" t="s">
        <v>737</v>
      </c>
      <c r="E117" s="9">
        <v>27.115376728000001</v>
      </c>
      <c r="F117" s="23" t="s">
        <v>737</v>
      </c>
      <c r="G117" s="9">
        <v>87.492599358000007</v>
      </c>
      <c r="H117" s="27" t="str">
        <f>IF($B117="N/A","N/A",IF(G117&lt;100,"No",IF(G117=100,"No","Yes")))</f>
        <v>N/A</v>
      </c>
      <c r="I117" s="8">
        <v>-1.98</v>
      </c>
      <c r="J117" s="8">
        <v>222.7</v>
      </c>
      <c r="K117" s="28" t="s">
        <v>734</v>
      </c>
      <c r="L117" s="105" t="str">
        <f t="shared" si="40"/>
        <v>No</v>
      </c>
    </row>
    <row r="118" spans="1:12" ht="25.5" x14ac:dyDescent="0.2">
      <c r="A118" s="128" t="s">
        <v>974</v>
      </c>
      <c r="B118" s="22" t="s">
        <v>213</v>
      </c>
      <c r="C118" s="9">
        <v>26.998921552999999</v>
      </c>
      <c r="D118" s="27" t="str">
        <f>IF($B118="N/A","N/A",IF(C118&gt;10,"No",IF(C118&lt;-10,"No","Yes")))</f>
        <v>N/A</v>
      </c>
      <c r="E118" s="9">
        <v>26.455945327999999</v>
      </c>
      <c r="F118" s="27" t="str">
        <f>IF($B118="N/A","N/A",IF(E118&gt;10,"No",IF(E118&lt;-10,"No","Yes")))</f>
        <v>N/A</v>
      </c>
      <c r="G118" s="9">
        <v>100</v>
      </c>
      <c r="H118" s="27" t="str">
        <f>IF($B118="N/A","N/A",IF(G118&gt;10,"No",IF(G118&lt;-10,"No","Yes")))</f>
        <v>N/A</v>
      </c>
      <c r="I118" s="8">
        <v>-2.0099999999999998</v>
      </c>
      <c r="J118" s="8">
        <v>278</v>
      </c>
      <c r="K118" s="28" t="s">
        <v>734</v>
      </c>
      <c r="L118" s="105" t="str">
        <f>IF(J118="Div by 0", "N/A", IF(OR(J118="N/A",K118="N/A"),"N/A", IF(J118&gt;VALUE(MID(K118,1,2)), "No", IF(J118&lt;-1*VALUE(MID(K118,1,2)), "No", "Yes"))))</f>
        <v>No</v>
      </c>
    </row>
    <row r="119" spans="1:12" x14ac:dyDescent="0.2">
      <c r="A119" s="152" t="s">
        <v>100</v>
      </c>
      <c r="B119" s="22" t="s">
        <v>213</v>
      </c>
      <c r="C119" s="23">
        <v>71971</v>
      </c>
      <c r="D119" s="27" t="str">
        <f t="shared" ref="D119:D145" si="43">IF($B119="N/A","N/A",IF(C119&gt;10,"No",IF(C119&lt;-10,"No","Yes")))</f>
        <v>N/A</v>
      </c>
      <c r="E119" s="23">
        <v>72718</v>
      </c>
      <c r="F119" s="27" t="str">
        <f t="shared" ref="F119:F145" si="44">IF($B119="N/A","N/A",IF(E119&gt;10,"No",IF(E119&lt;-10,"No","Yes")))</f>
        <v>N/A</v>
      </c>
      <c r="G119" s="23">
        <v>73667</v>
      </c>
      <c r="H119" s="27" t="str">
        <f t="shared" ref="H119:H145" si="45">IF($B119="N/A","N/A",IF(G119&gt;10,"No",IF(G119&lt;-10,"No","Yes")))</f>
        <v>N/A</v>
      </c>
      <c r="I119" s="8">
        <v>1.038</v>
      </c>
      <c r="J119" s="8">
        <v>1.3049999999999999</v>
      </c>
      <c r="K119" s="28" t="s">
        <v>735</v>
      </c>
      <c r="L119" s="105" t="str">
        <f t="shared" si="40"/>
        <v>Yes</v>
      </c>
    </row>
    <row r="120" spans="1:12" x14ac:dyDescent="0.2">
      <c r="A120" s="128" t="s">
        <v>975</v>
      </c>
      <c r="B120" s="22" t="s">
        <v>213</v>
      </c>
      <c r="C120" s="23">
        <v>17135</v>
      </c>
      <c r="D120" s="27" t="str">
        <f t="shared" si="43"/>
        <v>N/A</v>
      </c>
      <c r="E120" s="23">
        <v>16865</v>
      </c>
      <c r="F120" s="27" t="str">
        <f t="shared" si="44"/>
        <v>N/A</v>
      </c>
      <c r="G120" s="23">
        <v>16702</v>
      </c>
      <c r="H120" s="27" t="str">
        <f t="shared" si="45"/>
        <v>N/A</v>
      </c>
      <c r="I120" s="8">
        <v>-1.58</v>
      </c>
      <c r="J120" s="8">
        <v>-0.96599999999999997</v>
      </c>
      <c r="K120" s="28" t="s">
        <v>735</v>
      </c>
      <c r="L120" s="105" t="str">
        <f t="shared" si="40"/>
        <v>Yes</v>
      </c>
    </row>
    <row r="121" spans="1:12" x14ac:dyDescent="0.2">
      <c r="A121" s="128" t="s">
        <v>976</v>
      </c>
      <c r="B121" s="22" t="s">
        <v>213</v>
      </c>
      <c r="C121" s="23">
        <v>287</v>
      </c>
      <c r="D121" s="27" t="str">
        <f t="shared" si="43"/>
        <v>N/A</v>
      </c>
      <c r="E121" s="23">
        <v>226</v>
      </c>
      <c r="F121" s="27" t="str">
        <f t="shared" si="44"/>
        <v>N/A</v>
      </c>
      <c r="G121" s="23">
        <v>121</v>
      </c>
      <c r="H121" s="27" t="str">
        <f t="shared" si="45"/>
        <v>N/A</v>
      </c>
      <c r="I121" s="8">
        <v>-21.3</v>
      </c>
      <c r="J121" s="8">
        <v>-46.5</v>
      </c>
      <c r="K121" s="28" t="s">
        <v>735</v>
      </c>
      <c r="L121" s="105" t="str">
        <f t="shared" si="40"/>
        <v>No</v>
      </c>
    </row>
    <row r="122" spans="1:12" x14ac:dyDescent="0.2">
      <c r="A122" s="128" t="s">
        <v>977</v>
      </c>
      <c r="B122" s="22" t="s">
        <v>213</v>
      </c>
      <c r="C122" s="23">
        <v>33669</v>
      </c>
      <c r="D122" s="27" t="str">
        <f t="shared" si="43"/>
        <v>N/A</v>
      </c>
      <c r="E122" s="23">
        <v>35273</v>
      </c>
      <c r="F122" s="27" t="str">
        <f t="shared" si="44"/>
        <v>N/A</v>
      </c>
      <c r="G122" s="23">
        <v>36668</v>
      </c>
      <c r="H122" s="27" t="str">
        <f t="shared" si="45"/>
        <v>N/A</v>
      </c>
      <c r="I122" s="8">
        <v>4.7640000000000002</v>
      </c>
      <c r="J122" s="8">
        <v>3.9550000000000001</v>
      </c>
      <c r="K122" s="28" t="s">
        <v>735</v>
      </c>
      <c r="L122" s="105" t="str">
        <f t="shared" si="40"/>
        <v>Yes</v>
      </c>
    </row>
    <row r="123" spans="1:12" x14ac:dyDescent="0.2">
      <c r="A123" s="128" t="s">
        <v>978</v>
      </c>
      <c r="B123" s="22" t="s">
        <v>213</v>
      </c>
      <c r="C123" s="23">
        <v>20879</v>
      </c>
      <c r="D123" s="27" t="str">
        <f t="shared" si="43"/>
        <v>N/A</v>
      </c>
      <c r="E123" s="23">
        <v>20353</v>
      </c>
      <c r="F123" s="27" t="str">
        <f t="shared" si="44"/>
        <v>N/A</v>
      </c>
      <c r="G123" s="23">
        <v>20176</v>
      </c>
      <c r="H123" s="27" t="str">
        <f t="shared" si="45"/>
        <v>N/A</v>
      </c>
      <c r="I123" s="8">
        <v>-2.52</v>
      </c>
      <c r="J123" s="8">
        <v>-0.87</v>
      </c>
      <c r="K123" s="28" t="s">
        <v>735</v>
      </c>
      <c r="L123" s="105" t="str">
        <f t="shared" si="40"/>
        <v>Yes</v>
      </c>
    </row>
    <row r="124" spans="1:12" x14ac:dyDescent="0.2">
      <c r="A124" s="128" t="s">
        <v>979</v>
      </c>
      <c r="B124" s="22" t="s">
        <v>213</v>
      </c>
      <c r="C124" s="23">
        <v>11</v>
      </c>
      <c r="D124" s="27" t="str">
        <f t="shared" si="43"/>
        <v>N/A</v>
      </c>
      <c r="E124" s="23">
        <v>11</v>
      </c>
      <c r="F124" s="27" t="str">
        <f t="shared" si="44"/>
        <v>N/A</v>
      </c>
      <c r="G124" s="23">
        <v>0</v>
      </c>
      <c r="H124" s="27" t="str">
        <f t="shared" si="45"/>
        <v>N/A</v>
      </c>
      <c r="I124" s="8">
        <v>0</v>
      </c>
      <c r="J124" s="8">
        <v>-100</v>
      </c>
      <c r="K124" s="28" t="s">
        <v>735</v>
      </c>
      <c r="L124" s="105" t="str">
        <f t="shared" si="40"/>
        <v>No</v>
      </c>
    </row>
    <row r="125" spans="1:12" x14ac:dyDescent="0.2">
      <c r="A125" s="152" t="s">
        <v>101</v>
      </c>
      <c r="B125" s="22" t="s">
        <v>213</v>
      </c>
      <c r="C125" s="23">
        <v>159484</v>
      </c>
      <c r="D125" s="27" t="str">
        <f t="shared" si="43"/>
        <v>N/A</v>
      </c>
      <c r="E125" s="23">
        <v>161873</v>
      </c>
      <c r="F125" s="27" t="str">
        <f t="shared" si="44"/>
        <v>N/A</v>
      </c>
      <c r="G125" s="23">
        <v>158364</v>
      </c>
      <c r="H125" s="27" t="str">
        <f t="shared" si="45"/>
        <v>N/A</v>
      </c>
      <c r="I125" s="8">
        <v>1.498</v>
      </c>
      <c r="J125" s="8">
        <v>-2.17</v>
      </c>
      <c r="K125" s="28" t="s">
        <v>735</v>
      </c>
      <c r="L125" s="105" t="str">
        <f t="shared" si="40"/>
        <v>Yes</v>
      </c>
    </row>
    <row r="126" spans="1:12" x14ac:dyDescent="0.2">
      <c r="A126" s="128" t="s">
        <v>980</v>
      </c>
      <c r="B126" s="22" t="s">
        <v>213</v>
      </c>
      <c r="C126" s="23">
        <v>109455</v>
      </c>
      <c r="D126" s="27" t="str">
        <f t="shared" si="43"/>
        <v>N/A</v>
      </c>
      <c r="E126" s="23">
        <v>110456</v>
      </c>
      <c r="F126" s="27" t="str">
        <f t="shared" si="44"/>
        <v>N/A</v>
      </c>
      <c r="G126" s="23">
        <v>108447</v>
      </c>
      <c r="H126" s="27" t="str">
        <f t="shared" si="45"/>
        <v>N/A</v>
      </c>
      <c r="I126" s="8">
        <v>0.91449999999999998</v>
      </c>
      <c r="J126" s="8">
        <v>-1.82</v>
      </c>
      <c r="K126" s="28" t="s">
        <v>735</v>
      </c>
      <c r="L126" s="105" t="str">
        <f t="shared" si="40"/>
        <v>Yes</v>
      </c>
    </row>
    <row r="127" spans="1:12" x14ac:dyDescent="0.2">
      <c r="A127" s="128" t="s">
        <v>981</v>
      </c>
      <c r="B127" s="22" t="s">
        <v>213</v>
      </c>
      <c r="C127" s="23">
        <v>2651</v>
      </c>
      <c r="D127" s="27" t="str">
        <f t="shared" si="43"/>
        <v>N/A</v>
      </c>
      <c r="E127" s="23">
        <v>1995</v>
      </c>
      <c r="F127" s="27" t="str">
        <f t="shared" si="44"/>
        <v>N/A</v>
      </c>
      <c r="G127" s="23">
        <v>601</v>
      </c>
      <c r="H127" s="27" t="str">
        <f t="shared" si="45"/>
        <v>N/A</v>
      </c>
      <c r="I127" s="8">
        <v>-24.7</v>
      </c>
      <c r="J127" s="8">
        <v>-69.900000000000006</v>
      </c>
      <c r="K127" s="28" t="s">
        <v>735</v>
      </c>
      <c r="L127" s="105" t="str">
        <f t="shared" si="40"/>
        <v>No</v>
      </c>
    </row>
    <row r="128" spans="1:12" x14ac:dyDescent="0.2">
      <c r="A128" s="128" t="s">
        <v>982</v>
      </c>
      <c r="B128" s="22" t="s">
        <v>213</v>
      </c>
      <c r="C128" s="23">
        <v>35579</v>
      </c>
      <c r="D128" s="27" t="str">
        <f t="shared" si="43"/>
        <v>N/A</v>
      </c>
      <c r="E128" s="23">
        <v>37327</v>
      </c>
      <c r="F128" s="27" t="str">
        <f t="shared" si="44"/>
        <v>N/A</v>
      </c>
      <c r="G128" s="23">
        <v>37041</v>
      </c>
      <c r="H128" s="27" t="str">
        <f t="shared" si="45"/>
        <v>N/A</v>
      </c>
      <c r="I128" s="8">
        <v>4.9130000000000003</v>
      </c>
      <c r="J128" s="8">
        <v>-0.76600000000000001</v>
      </c>
      <c r="K128" s="28" t="s">
        <v>735</v>
      </c>
      <c r="L128" s="105" t="str">
        <f t="shared" si="40"/>
        <v>Yes</v>
      </c>
    </row>
    <row r="129" spans="1:12" x14ac:dyDescent="0.2">
      <c r="A129" s="128" t="s">
        <v>983</v>
      </c>
      <c r="B129" s="22" t="s">
        <v>213</v>
      </c>
      <c r="C129" s="23">
        <v>7758</v>
      </c>
      <c r="D129" s="27" t="str">
        <f t="shared" si="43"/>
        <v>N/A</v>
      </c>
      <c r="E129" s="23">
        <v>7876</v>
      </c>
      <c r="F129" s="27" t="str">
        <f t="shared" si="44"/>
        <v>N/A</v>
      </c>
      <c r="G129" s="23">
        <v>7790</v>
      </c>
      <c r="H129" s="27" t="str">
        <f t="shared" si="45"/>
        <v>N/A</v>
      </c>
      <c r="I129" s="8">
        <v>1.5209999999999999</v>
      </c>
      <c r="J129" s="8">
        <v>-1.0900000000000001</v>
      </c>
      <c r="K129" s="28" t="s">
        <v>735</v>
      </c>
      <c r="L129" s="105" t="str">
        <f t="shared" si="40"/>
        <v>Yes</v>
      </c>
    </row>
    <row r="130" spans="1:12" x14ac:dyDescent="0.2">
      <c r="A130" s="128" t="s">
        <v>984</v>
      </c>
      <c r="B130" s="22" t="s">
        <v>213</v>
      </c>
      <c r="C130" s="23">
        <v>4041</v>
      </c>
      <c r="D130" s="27" t="str">
        <f t="shared" si="43"/>
        <v>N/A</v>
      </c>
      <c r="E130" s="23">
        <v>4219</v>
      </c>
      <c r="F130" s="27" t="str">
        <f t="shared" si="44"/>
        <v>N/A</v>
      </c>
      <c r="G130" s="23">
        <v>4485</v>
      </c>
      <c r="H130" s="27" t="str">
        <f t="shared" si="45"/>
        <v>N/A</v>
      </c>
      <c r="I130" s="8">
        <v>4.4050000000000002</v>
      </c>
      <c r="J130" s="8">
        <v>6.3049999999999997</v>
      </c>
      <c r="K130" s="28" t="s">
        <v>735</v>
      </c>
      <c r="L130" s="105" t="str">
        <f t="shared" si="40"/>
        <v>Yes</v>
      </c>
    </row>
    <row r="131" spans="1:12" x14ac:dyDescent="0.2">
      <c r="A131" s="152" t="s">
        <v>104</v>
      </c>
      <c r="B131" s="22" t="s">
        <v>213</v>
      </c>
      <c r="C131" s="23">
        <v>445086</v>
      </c>
      <c r="D131" s="27" t="str">
        <f t="shared" si="43"/>
        <v>N/A</v>
      </c>
      <c r="E131" s="23">
        <v>446889</v>
      </c>
      <c r="F131" s="27" t="str">
        <f t="shared" si="44"/>
        <v>N/A</v>
      </c>
      <c r="G131" s="23">
        <v>441723</v>
      </c>
      <c r="H131" s="27" t="str">
        <f t="shared" si="45"/>
        <v>N/A</v>
      </c>
      <c r="I131" s="8">
        <v>0.40510000000000002</v>
      </c>
      <c r="J131" s="8">
        <v>-1.1599999999999999</v>
      </c>
      <c r="K131" s="28" t="s">
        <v>735</v>
      </c>
      <c r="L131" s="105" t="str">
        <f t="shared" si="40"/>
        <v>Yes</v>
      </c>
    </row>
    <row r="132" spans="1:12" x14ac:dyDescent="0.2">
      <c r="A132" s="128" t="s">
        <v>985</v>
      </c>
      <c r="B132" s="22" t="s">
        <v>213</v>
      </c>
      <c r="C132" s="23">
        <v>10773</v>
      </c>
      <c r="D132" s="27" t="str">
        <f t="shared" si="43"/>
        <v>N/A</v>
      </c>
      <c r="E132" s="23">
        <v>8890</v>
      </c>
      <c r="F132" s="27" t="str">
        <f t="shared" si="44"/>
        <v>N/A</v>
      </c>
      <c r="G132" s="23">
        <v>6445</v>
      </c>
      <c r="H132" s="27" t="str">
        <f t="shared" si="45"/>
        <v>N/A</v>
      </c>
      <c r="I132" s="8">
        <v>-17.5</v>
      </c>
      <c r="J132" s="8">
        <v>-27.5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272</v>
      </c>
      <c r="D134" s="27" t="str">
        <f t="shared" si="43"/>
        <v>N/A</v>
      </c>
      <c r="E134" s="23">
        <v>52</v>
      </c>
      <c r="F134" s="27" t="str">
        <f t="shared" si="44"/>
        <v>N/A</v>
      </c>
      <c r="G134" s="23">
        <v>25</v>
      </c>
      <c r="H134" s="27" t="str">
        <f t="shared" si="45"/>
        <v>N/A</v>
      </c>
      <c r="I134" s="8">
        <v>-80.900000000000006</v>
      </c>
      <c r="J134" s="8">
        <v>-51.9</v>
      </c>
      <c r="K134" s="28" t="s">
        <v>735</v>
      </c>
      <c r="L134" s="105" t="str">
        <f t="shared" si="40"/>
        <v>No</v>
      </c>
    </row>
    <row r="135" spans="1:12" x14ac:dyDescent="0.2">
      <c r="A135" s="128" t="s">
        <v>988</v>
      </c>
      <c r="B135" s="22" t="s">
        <v>213</v>
      </c>
      <c r="C135" s="23">
        <v>326781</v>
      </c>
      <c r="D135" s="27" t="str">
        <f t="shared" si="43"/>
        <v>N/A</v>
      </c>
      <c r="E135" s="23">
        <v>332243</v>
      </c>
      <c r="F135" s="27" t="str">
        <f t="shared" si="44"/>
        <v>N/A</v>
      </c>
      <c r="G135" s="23">
        <v>359880</v>
      </c>
      <c r="H135" s="27" t="str">
        <f t="shared" si="45"/>
        <v>N/A</v>
      </c>
      <c r="I135" s="8">
        <v>1.671</v>
      </c>
      <c r="J135" s="8">
        <v>8.3179999999999996</v>
      </c>
      <c r="K135" s="28" t="s">
        <v>735</v>
      </c>
      <c r="L135" s="105" t="str">
        <f t="shared" si="40"/>
        <v>Yes</v>
      </c>
    </row>
    <row r="136" spans="1:12" x14ac:dyDescent="0.2">
      <c r="A136" s="128" t="s">
        <v>989</v>
      </c>
      <c r="B136" s="22" t="s">
        <v>213</v>
      </c>
      <c r="C136" s="23">
        <v>1821</v>
      </c>
      <c r="D136" s="27" t="str">
        <f t="shared" si="43"/>
        <v>N/A</v>
      </c>
      <c r="E136" s="23">
        <v>1477</v>
      </c>
      <c r="F136" s="27" t="str">
        <f t="shared" si="44"/>
        <v>N/A</v>
      </c>
      <c r="G136" s="23">
        <v>854</v>
      </c>
      <c r="H136" s="27" t="str">
        <f t="shared" si="45"/>
        <v>N/A</v>
      </c>
      <c r="I136" s="8">
        <v>-18.899999999999999</v>
      </c>
      <c r="J136" s="8">
        <v>-42.2</v>
      </c>
      <c r="K136" s="28" t="s">
        <v>735</v>
      </c>
      <c r="L136" s="105" t="str">
        <f t="shared" si="40"/>
        <v>No</v>
      </c>
    </row>
    <row r="137" spans="1:12" x14ac:dyDescent="0.2">
      <c r="A137" s="128" t="s">
        <v>990</v>
      </c>
      <c r="B137" s="22" t="s">
        <v>213</v>
      </c>
      <c r="C137" s="23">
        <v>8293</v>
      </c>
      <c r="D137" s="27" t="str">
        <f t="shared" si="43"/>
        <v>N/A</v>
      </c>
      <c r="E137" s="23">
        <v>8541</v>
      </c>
      <c r="F137" s="27" t="str">
        <f t="shared" si="44"/>
        <v>N/A</v>
      </c>
      <c r="G137" s="23">
        <v>9611</v>
      </c>
      <c r="H137" s="27" t="str">
        <f t="shared" si="45"/>
        <v>N/A</v>
      </c>
      <c r="I137" s="8">
        <v>2.99</v>
      </c>
      <c r="J137" s="8">
        <v>12.53</v>
      </c>
      <c r="K137" s="28" t="s">
        <v>735</v>
      </c>
      <c r="L137" s="105" t="str">
        <f t="shared" si="40"/>
        <v>No</v>
      </c>
    </row>
    <row r="138" spans="1:12" x14ac:dyDescent="0.2">
      <c r="A138" s="128" t="s">
        <v>991</v>
      </c>
      <c r="B138" s="22" t="s">
        <v>213</v>
      </c>
      <c r="C138" s="23">
        <v>97146</v>
      </c>
      <c r="D138" s="27" t="str">
        <f t="shared" si="43"/>
        <v>N/A</v>
      </c>
      <c r="E138" s="23">
        <v>95686</v>
      </c>
      <c r="F138" s="27" t="str">
        <f t="shared" si="44"/>
        <v>N/A</v>
      </c>
      <c r="G138" s="23">
        <v>64908</v>
      </c>
      <c r="H138" s="27" t="str">
        <f t="shared" si="45"/>
        <v>N/A</v>
      </c>
      <c r="I138" s="8">
        <v>-1.5</v>
      </c>
      <c r="J138" s="8">
        <v>-32.200000000000003</v>
      </c>
      <c r="K138" s="28" t="s">
        <v>735</v>
      </c>
      <c r="L138" s="105" t="str">
        <f t="shared" si="40"/>
        <v>No</v>
      </c>
    </row>
    <row r="139" spans="1:12" x14ac:dyDescent="0.2">
      <c r="A139" s="152" t="s">
        <v>105</v>
      </c>
      <c r="B139" s="22" t="s">
        <v>213</v>
      </c>
      <c r="C139" s="23">
        <v>111656</v>
      </c>
      <c r="D139" s="27" t="str">
        <f t="shared" si="43"/>
        <v>N/A</v>
      </c>
      <c r="E139" s="23">
        <v>107385</v>
      </c>
      <c r="F139" s="27" t="str">
        <f t="shared" si="44"/>
        <v>N/A</v>
      </c>
      <c r="G139" s="23">
        <v>60905</v>
      </c>
      <c r="H139" s="27" t="str">
        <f t="shared" si="45"/>
        <v>N/A</v>
      </c>
      <c r="I139" s="8">
        <v>-3.83</v>
      </c>
      <c r="J139" s="8">
        <v>-43.3</v>
      </c>
      <c r="K139" s="28" t="s">
        <v>735</v>
      </c>
      <c r="L139" s="105" t="str">
        <f t="shared" si="40"/>
        <v>No</v>
      </c>
    </row>
    <row r="140" spans="1:12" x14ac:dyDescent="0.2">
      <c r="A140" s="128" t="s">
        <v>992</v>
      </c>
      <c r="B140" s="22" t="s">
        <v>213</v>
      </c>
      <c r="C140" s="23">
        <v>17599</v>
      </c>
      <c r="D140" s="27" t="str">
        <f t="shared" si="43"/>
        <v>N/A</v>
      </c>
      <c r="E140" s="23">
        <v>17151</v>
      </c>
      <c r="F140" s="27" t="str">
        <f t="shared" si="44"/>
        <v>N/A</v>
      </c>
      <c r="G140" s="23">
        <v>32181</v>
      </c>
      <c r="H140" s="27" t="str">
        <f t="shared" si="45"/>
        <v>N/A</v>
      </c>
      <c r="I140" s="8">
        <v>-2.5499999999999998</v>
      </c>
      <c r="J140" s="8">
        <v>87.63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2947</v>
      </c>
      <c r="D142" s="27" t="str">
        <f t="shared" si="43"/>
        <v>N/A</v>
      </c>
      <c r="E142" s="23">
        <v>2305</v>
      </c>
      <c r="F142" s="27" t="str">
        <f t="shared" si="44"/>
        <v>N/A</v>
      </c>
      <c r="G142" s="23">
        <v>857</v>
      </c>
      <c r="H142" s="27" t="str">
        <f t="shared" si="45"/>
        <v>N/A</v>
      </c>
      <c r="I142" s="8">
        <v>-21.8</v>
      </c>
      <c r="J142" s="8">
        <v>-62.8</v>
      </c>
      <c r="K142" s="28" t="s">
        <v>735</v>
      </c>
      <c r="L142" s="105" t="str">
        <f t="shared" si="40"/>
        <v>No</v>
      </c>
    </row>
    <row r="143" spans="1:12" x14ac:dyDescent="0.2">
      <c r="A143" s="128" t="s">
        <v>995</v>
      </c>
      <c r="B143" s="22" t="s">
        <v>213</v>
      </c>
      <c r="C143" s="23">
        <v>16368</v>
      </c>
      <c r="D143" s="27" t="str">
        <f t="shared" si="43"/>
        <v>N/A</v>
      </c>
      <c r="E143" s="23">
        <v>16208</v>
      </c>
      <c r="F143" s="27" t="str">
        <f t="shared" si="44"/>
        <v>N/A</v>
      </c>
      <c r="G143" s="23">
        <v>14886</v>
      </c>
      <c r="H143" s="27" t="str">
        <f t="shared" si="45"/>
        <v>N/A</v>
      </c>
      <c r="I143" s="8">
        <v>-0.97799999999999998</v>
      </c>
      <c r="J143" s="8">
        <v>-8.16</v>
      </c>
      <c r="K143" s="28" t="s">
        <v>735</v>
      </c>
      <c r="L143" s="105" t="str">
        <f t="shared" si="40"/>
        <v>Yes</v>
      </c>
    </row>
    <row r="144" spans="1:12" x14ac:dyDescent="0.2">
      <c r="A144" s="128" t="s">
        <v>996</v>
      </c>
      <c r="B144" s="22" t="s">
        <v>213</v>
      </c>
      <c r="C144" s="23">
        <v>6565</v>
      </c>
      <c r="D144" s="27" t="str">
        <f t="shared" si="43"/>
        <v>N/A</v>
      </c>
      <c r="E144" s="23">
        <v>6352</v>
      </c>
      <c r="F144" s="27" t="str">
        <f t="shared" si="44"/>
        <v>N/A</v>
      </c>
      <c r="G144" s="23">
        <v>12836</v>
      </c>
      <c r="H144" s="27" t="str">
        <f t="shared" si="45"/>
        <v>N/A</v>
      </c>
      <c r="I144" s="8">
        <v>-3.24</v>
      </c>
      <c r="J144" s="8">
        <v>102.1</v>
      </c>
      <c r="K144" s="28" t="s">
        <v>735</v>
      </c>
      <c r="L144" s="105" t="str">
        <f t="shared" si="40"/>
        <v>No</v>
      </c>
    </row>
    <row r="145" spans="1:12" x14ac:dyDescent="0.2">
      <c r="A145" s="128" t="s">
        <v>997</v>
      </c>
      <c r="B145" s="22" t="s">
        <v>213</v>
      </c>
      <c r="C145" s="23">
        <v>68177</v>
      </c>
      <c r="D145" s="27" t="str">
        <f t="shared" si="43"/>
        <v>N/A</v>
      </c>
      <c r="E145" s="23">
        <v>65369</v>
      </c>
      <c r="F145" s="27" t="str">
        <f t="shared" si="44"/>
        <v>N/A</v>
      </c>
      <c r="G145" s="23">
        <v>145</v>
      </c>
      <c r="H145" s="27" t="str">
        <f t="shared" si="45"/>
        <v>N/A</v>
      </c>
      <c r="I145" s="8">
        <v>-4.12</v>
      </c>
      <c r="J145" s="8">
        <v>-99.8</v>
      </c>
      <c r="K145" s="28" t="s">
        <v>735</v>
      </c>
      <c r="L145" s="105" t="str">
        <f t="shared" si="40"/>
        <v>No</v>
      </c>
    </row>
    <row r="146" spans="1:12" ht="25.5" x14ac:dyDescent="0.2">
      <c r="A146" s="138" t="s">
        <v>998</v>
      </c>
      <c r="B146" s="1" t="s">
        <v>213</v>
      </c>
      <c r="C146" s="1">
        <v>26717</v>
      </c>
      <c r="D146" s="7" t="str">
        <f t="shared" ref="D146:D151" si="46">IF($B146="N/A","N/A",IF(C146&gt;10,"No",IF(C146&lt;-10,"No","Yes")))</f>
        <v>N/A</v>
      </c>
      <c r="E146" s="1">
        <v>26325</v>
      </c>
      <c r="F146" s="7" t="str">
        <f t="shared" ref="F146:F151" si="47">IF($B146="N/A","N/A",IF(E146&gt;10,"No",IF(E146&lt;-10,"No","Yes")))</f>
        <v>N/A</v>
      </c>
      <c r="G146" s="1">
        <v>25997</v>
      </c>
      <c r="H146" s="7" t="str">
        <f t="shared" ref="H146:H151" si="48">IF($B146="N/A","N/A",IF(G146&gt;10,"No",IF(G146&lt;-10,"No","Yes")))</f>
        <v>N/A</v>
      </c>
      <c r="I146" s="36">
        <v>-1.47</v>
      </c>
      <c r="J146" s="36">
        <v>-1.25</v>
      </c>
      <c r="K146" s="28" t="s">
        <v>734</v>
      </c>
      <c r="L146" s="105" t="str">
        <f t="shared" ref="L146:L151" si="49">IF(J146="Div by 0", "N/A", IF(K146="N/A","N/A", IF(J146&gt;VALUE(MID(K146,1,2)), "No", IF(J146&lt;-1*VALUE(MID(K146,1,2)), "No", "Yes"))))</f>
        <v>Yes</v>
      </c>
    </row>
    <row r="147" spans="1:12" x14ac:dyDescent="0.2">
      <c r="A147" s="151" t="s">
        <v>326</v>
      </c>
      <c r="B147" s="30" t="s">
        <v>213</v>
      </c>
      <c r="C147" s="9">
        <v>3.3896348247999999</v>
      </c>
      <c r="D147" s="7" t="str">
        <f t="shared" si="46"/>
        <v>N/A</v>
      </c>
      <c r="E147" s="9">
        <v>3.3370728831999998</v>
      </c>
      <c r="F147" s="7" t="str">
        <f t="shared" si="47"/>
        <v>N/A</v>
      </c>
      <c r="G147" s="9">
        <v>2.7010122692</v>
      </c>
      <c r="H147" s="7" t="str">
        <f t="shared" si="48"/>
        <v>N/A</v>
      </c>
      <c r="I147" s="36">
        <v>-1.55</v>
      </c>
      <c r="J147" s="36">
        <v>-19.100000000000001</v>
      </c>
      <c r="K147" s="28" t="s">
        <v>734</v>
      </c>
      <c r="L147" s="105" t="str">
        <f t="shared" si="49"/>
        <v>Yes</v>
      </c>
    </row>
    <row r="148" spans="1:12" x14ac:dyDescent="0.2">
      <c r="A148" s="128" t="s">
        <v>327</v>
      </c>
      <c r="B148" s="30" t="s">
        <v>213</v>
      </c>
      <c r="C148" s="9">
        <v>21.20854233</v>
      </c>
      <c r="D148" s="7" t="str">
        <f t="shared" si="46"/>
        <v>N/A</v>
      </c>
      <c r="E148" s="9">
        <v>20.363596358999999</v>
      </c>
      <c r="F148" s="7" t="str">
        <f t="shared" si="47"/>
        <v>N/A</v>
      </c>
      <c r="G148" s="9">
        <v>19.871855783000001</v>
      </c>
      <c r="H148" s="7" t="str">
        <f t="shared" si="48"/>
        <v>N/A</v>
      </c>
      <c r="I148" s="36">
        <v>-3.98</v>
      </c>
      <c r="J148" s="36">
        <v>-2.41</v>
      </c>
      <c r="K148" s="28" t="s">
        <v>734</v>
      </c>
      <c r="L148" s="105" t="str">
        <f t="shared" si="49"/>
        <v>Yes</v>
      </c>
    </row>
    <row r="149" spans="1:12" x14ac:dyDescent="0.2">
      <c r="A149" s="128" t="s">
        <v>328</v>
      </c>
      <c r="B149" s="30" t="s">
        <v>213</v>
      </c>
      <c r="C149" s="9">
        <v>4.5659752702</v>
      </c>
      <c r="D149" s="7" t="str">
        <f t="shared" si="46"/>
        <v>N/A</v>
      </c>
      <c r="E149" s="9">
        <v>4.5325656532999998</v>
      </c>
      <c r="F149" s="7" t="str">
        <f t="shared" si="47"/>
        <v>N/A</v>
      </c>
      <c r="G149" s="9">
        <v>4.5711146472999999</v>
      </c>
      <c r="H149" s="7" t="str">
        <f t="shared" si="48"/>
        <v>N/A</v>
      </c>
      <c r="I149" s="36">
        <v>-0.73199999999999998</v>
      </c>
      <c r="J149" s="36">
        <v>0.85050000000000003</v>
      </c>
      <c r="K149" s="28" t="s">
        <v>734</v>
      </c>
      <c r="L149" s="105" t="str">
        <f t="shared" si="49"/>
        <v>Yes</v>
      </c>
    </row>
    <row r="150" spans="1:12" x14ac:dyDescent="0.2">
      <c r="A150" s="128" t="s">
        <v>329</v>
      </c>
      <c r="B150" s="30" t="s">
        <v>213</v>
      </c>
      <c r="C150" s="9">
        <v>0.93352745309999996</v>
      </c>
      <c r="D150" s="7" t="str">
        <f t="shared" si="46"/>
        <v>N/A</v>
      </c>
      <c r="E150" s="9">
        <v>0.93177500449999995</v>
      </c>
      <c r="F150" s="7" t="str">
        <f t="shared" si="47"/>
        <v>N/A</v>
      </c>
      <c r="G150" s="9">
        <v>0.91799611969999995</v>
      </c>
      <c r="H150" s="7" t="str">
        <f t="shared" si="48"/>
        <v>N/A</v>
      </c>
      <c r="I150" s="36">
        <v>-0.188</v>
      </c>
      <c r="J150" s="36">
        <v>-1.48</v>
      </c>
      <c r="K150" s="28" t="s">
        <v>734</v>
      </c>
      <c r="L150" s="105" t="str">
        <f t="shared" si="49"/>
        <v>Yes</v>
      </c>
    </row>
    <row r="151" spans="1:12" x14ac:dyDescent="0.2">
      <c r="A151" s="128" t="s">
        <v>330</v>
      </c>
      <c r="B151" s="30" t="s">
        <v>213</v>
      </c>
      <c r="C151" s="9">
        <v>1.4329727E-2</v>
      </c>
      <c r="D151" s="7" t="str">
        <f t="shared" si="46"/>
        <v>N/A</v>
      </c>
      <c r="E151" s="9">
        <v>1.48996601E-2</v>
      </c>
      <c r="F151" s="7" t="str">
        <f t="shared" si="47"/>
        <v>N/A</v>
      </c>
      <c r="G151" s="9">
        <v>1.1493309300000001E-2</v>
      </c>
      <c r="H151" s="7" t="str">
        <f t="shared" si="48"/>
        <v>N/A</v>
      </c>
      <c r="I151" s="36">
        <v>3.9769999999999999</v>
      </c>
      <c r="J151" s="36">
        <v>-22.9</v>
      </c>
      <c r="K151" s="28" t="s">
        <v>734</v>
      </c>
      <c r="L151" s="105" t="str">
        <f t="shared" si="49"/>
        <v>Yes</v>
      </c>
    </row>
    <row r="152" spans="1:12" x14ac:dyDescent="0.2">
      <c r="A152" s="138" t="s">
        <v>999</v>
      </c>
      <c r="B152" s="22" t="s">
        <v>213</v>
      </c>
      <c r="C152" s="23">
        <v>25002</v>
      </c>
      <c r="D152" s="27" t="str">
        <f t="shared" ref="D152:D158" si="50">IF($B152="N/A","N/A",IF(C152&gt;10,"No",IF(C152&lt;-10,"No","Yes")))</f>
        <v>N/A</v>
      </c>
      <c r="E152" s="23">
        <v>24586</v>
      </c>
      <c r="F152" s="27" t="str">
        <f t="shared" ref="F152:F158" si="51">IF($B152="N/A","N/A",IF(E152&gt;10,"No",IF(E152&lt;-10,"No","Yes")))</f>
        <v>N/A</v>
      </c>
      <c r="G152" s="23">
        <v>26106</v>
      </c>
      <c r="H152" s="27" t="str">
        <f t="shared" ref="H152:H158" si="52">IF($B152="N/A","N/A",IF(G152&gt;10,"No",IF(G152&lt;-10,"No","Yes")))</f>
        <v>N/A</v>
      </c>
      <c r="I152" s="8">
        <v>-1.66</v>
      </c>
      <c r="J152" s="8">
        <v>6.1820000000000004</v>
      </c>
      <c r="K152" s="28" t="s">
        <v>734</v>
      </c>
      <c r="L152" s="105" t="str">
        <f t="shared" ref="L152:L159" si="53">IF(J152="Div by 0", "N/A", IF(K152="N/A","N/A", IF(J152&gt;VALUE(MID(K152,1,2)), "No", IF(J152&lt;-1*VALUE(MID(K152,1,2)), "No", "Yes"))))</f>
        <v>Yes</v>
      </c>
    </row>
    <row r="153" spans="1:12" x14ac:dyDescent="0.2">
      <c r="A153" s="151" t="s">
        <v>1000</v>
      </c>
      <c r="B153" s="22" t="s">
        <v>213</v>
      </c>
      <c r="C153" s="4">
        <v>3.1720496271999998</v>
      </c>
      <c r="D153" s="27" t="str">
        <f t="shared" si="50"/>
        <v>N/A</v>
      </c>
      <c r="E153" s="4">
        <v>3.1166295880999999</v>
      </c>
      <c r="F153" s="27" t="str">
        <f t="shared" si="51"/>
        <v>N/A</v>
      </c>
      <c r="G153" s="4">
        <v>2.7123370503999999</v>
      </c>
      <c r="H153" s="27" t="str">
        <f t="shared" si="52"/>
        <v>N/A</v>
      </c>
      <c r="I153" s="8">
        <v>-1.75</v>
      </c>
      <c r="J153" s="8">
        <v>-13</v>
      </c>
      <c r="K153" s="28" t="s">
        <v>734</v>
      </c>
      <c r="L153" s="105" t="str">
        <f t="shared" si="53"/>
        <v>Yes</v>
      </c>
    </row>
    <row r="154" spans="1:12" x14ac:dyDescent="0.2">
      <c r="A154" s="138" t="s">
        <v>1001</v>
      </c>
      <c r="B154" s="22" t="s">
        <v>213</v>
      </c>
      <c r="C154" s="4">
        <v>16.623362188000002</v>
      </c>
      <c r="D154" s="27" t="str">
        <f t="shared" si="50"/>
        <v>N/A</v>
      </c>
      <c r="E154" s="4">
        <v>15.826892929</v>
      </c>
      <c r="F154" s="27" t="str">
        <f t="shared" si="51"/>
        <v>N/A</v>
      </c>
      <c r="G154" s="4">
        <v>15.746535084</v>
      </c>
      <c r="H154" s="27" t="str">
        <f t="shared" si="52"/>
        <v>N/A</v>
      </c>
      <c r="I154" s="8">
        <v>-4.79</v>
      </c>
      <c r="J154" s="8">
        <v>-0.50800000000000001</v>
      </c>
      <c r="K154" s="28" t="s">
        <v>734</v>
      </c>
      <c r="L154" s="105" t="str">
        <f t="shared" si="53"/>
        <v>Yes</v>
      </c>
    </row>
    <row r="155" spans="1:12" x14ac:dyDescent="0.2">
      <c r="A155" s="138" t="s">
        <v>1002</v>
      </c>
      <c r="B155" s="22" t="s">
        <v>213</v>
      </c>
      <c r="C155" s="4">
        <v>7.4559203430999998</v>
      </c>
      <c r="D155" s="27" t="str">
        <f t="shared" si="50"/>
        <v>N/A</v>
      </c>
      <c r="E155" s="4">
        <v>7.4391652715000003</v>
      </c>
      <c r="F155" s="27" t="str">
        <f t="shared" si="51"/>
        <v>N/A</v>
      </c>
      <c r="G155" s="4">
        <v>7.7751256598999996</v>
      </c>
      <c r="H155" s="27" t="str">
        <f t="shared" si="52"/>
        <v>N/A</v>
      </c>
      <c r="I155" s="8">
        <v>-0.22500000000000001</v>
      </c>
      <c r="J155" s="8">
        <v>4.516</v>
      </c>
      <c r="K155" s="28" t="s">
        <v>734</v>
      </c>
      <c r="L155" s="105" t="str">
        <f t="shared" si="53"/>
        <v>Yes</v>
      </c>
    </row>
    <row r="156" spans="1:12" x14ac:dyDescent="0.2">
      <c r="A156" s="138" t="s">
        <v>1003</v>
      </c>
      <c r="B156" s="22" t="s">
        <v>213</v>
      </c>
      <c r="C156" s="4">
        <v>0.17726911200000001</v>
      </c>
      <c r="D156" s="27" t="str">
        <f t="shared" si="50"/>
        <v>N/A</v>
      </c>
      <c r="E156" s="4">
        <v>0.15686221859999999</v>
      </c>
      <c r="F156" s="27" t="str">
        <f t="shared" si="51"/>
        <v>N/A</v>
      </c>
      <c r="G156" s="4">
        <v>0.1546217879</v>
      </c>
      <c r="H156" s="27" t="str">
        <f t="shared" si="52"/>
        <v>N/A</v>
      </c>
      <c r="I156" s="8">
        <v>-11.5</v>
      </c>
      <c r="J156" s="8">
        <v>-1.43</v>
      </c>
      <c r="K156" s="28" t="s">
        <v>734</v>
      </c>
      <c r="L156" s="105" t="str">
        <f t="shared" si="53"/>
        <v>Yes</v>
      </c>
    </row>
    <row r="157" spans="1:12" x14ac:dyDescent="0.2">
      <c r="A157" s="138" t="s">
        <v>1004</v>
      </c>
      <c r="B157" s="22" t="s">
        <v>213</v>
      </c>
      <c r="C157" s="4">
        <v>0.32062764199999999</v>
      </c>
      <c r="D157" s="27" t="str">
        <f t="shared" si="50"/>
        <v>N/A</v>
      </c>
      <c r="E157" s="4">
        <v>0.31103040459999998</v>
      </c>
      <c r="F157" s="27" t="str">
        <f t="shared" si="51"/>
        <v>N/A</v>
      </c>
      <c r="G157" s="4">
        <v>0.50077990309999998</v>
      </c>
      <c r="H157" s="27" t="str">
        <f t="shared" si="52"/>
        <v>N/A</v>
      </c>
      <c r="I157" s="8">
        <v>-2.99</v>
      </c>
      <c r="J157" s="8">
        <v>61.01</v>
      </c>
      <c r="K157" s="28" t="s">
        <v>734</v>
      </c>
      <c r="L157" s="105" t="str">
        <f t="shared" si="53"/>
        <v>No</v>
      </c>
    </row>
    <row r="158" spans="1:12" x14ac:dyDescent="0.2">
      <c r="A158" s="128" t="s">
        <v>1005</v>
      </c>
      <c r="B158" s="22" t="s">
        <v>213</v>
      </c>
      <c r="C158" s="23">
        <v>1931</v>
      </c>
      <c r="D158" s="27" t="str">
        <f t="shared" si="50"/>
        <v>N/A</v>
      </c>
      <c r="E158" s="23">
        <v>1823</v>
      </c>
      <c r="F158" s="27" t="str">
        <f t="shared" si="51"/>
        <v>N/A</v>
      </c>
      <c r="G158" s="23">
        <v>1907</v>
      </c>
      <c r="H158" s="27" t="str">
        <f t="shared" si="52"/>
        <v>N/A</v>
      </c>
      <c r="I158" s="8">
        <v>-5.59</v>
      </c>
      <c r="J158" s="8">
        <v>4.6079999999999997</v>
      </c>
      <c r="K158" s="28" t="s">
        <v>734</v>
      </c>
      <c r="L158" s="105" t="str">
        <f t="shared" si="53"/>
        <v>Yes</v>
      </c>
    </row>
    <row r="159" spans="1:12" ht="25.5" x14ac:dyDescent="0.2">
      <c r="A159" s="138" t="s">
        <v>1006</v>
      </c>
      <c r="B159" s="22" t="s">
        <v>213</v>
      </c>
      <c r="C159" s="23">
        <v>27635</v>
      </c>
      <c r="D159" s="27" t="str">
        <f>IF($B159="N/A","N/A",IF(C159&gt;10,"No",IF(C159&lt;-10,"No","Yes")))</f>
        <v>N/A</v>
      </c>
      <c r="E159" s="23">
        <v>27444</v>
      </c>
      <c r="F159" s="27" t="str">
        <f>IF($B159="N/A","N/A",IF(E159&gt;10,"No",IF(E159&lt;-10,"No","Yes")))</f>
        <v>N/A</v>
      </c>
      <c r="G159" s="23">
        <v>28885</v>
      </c>
      <c r="H159" s="27" t="str">
        <f>IF($B159="N/A","N/A",IF(G159&gt;10,"No",IF(G159&lt;-10,"No","Yes")))</f>
        <v>N/A</v>
      </c>
      <c r="I159" s="8">
        <v>-0.69099999999999995</v>
      </c>
      <c r="J159" s="8">
        <v>5.2510000000000003</v>
      </c>
      <c r="K159" s="28" t="s">
        <v>734</v>
      </c>
      <c r="L159" s="105" t="str">
        <f t="shared" si="53"/>
        <v>Yes</v>
      </c>
    </row>
    <row r="160" spans="1:12" x14ac:dyDescent="0.2">
      <c r="A160" s="137" t="s">
        <v>1007</v>
      </c>
      <c r="B160" s="22" t="s">
        <v>213</v>
      </c>
      <c r="C160" s="23">
        <v>15168</v>
      </c>
      <c r="D160" s="27" t="str">
        <f t="shared" ref="D160:D234" si="54">IF($B160="N/A","N/A",IF(C160&gt;10,"No",IF(C160&lt;-10,"No","Yes")))</f>
        <v>N/A</v>
      </c>
      <c r="E160" s="23">
        <v>14727</v>
      </c>
      <c r="F160" s="27" t="str">
        <f t="shared" ref="F160:F234" si="55">IF($B160="N/A","N/A",IF(E160&gt;10,"No",IF(E160&lt;-10,"No","Yes")))</f>
        <v>N/A</v>
      </c>
      <c r="G160" s="23">
        <v>14703</v>
      </c>
      <c r="H160" s="27" t="str">
        <f t="shared" ref="H160:H223" si="56">IF($B160="N/A","N/A",IF(G160&gt;10,"No",IF(G160&lt;-10,"No","Yes")))</f>
        <v>N/A</v>
      </c>
      <c r="I160" s="8">
        <v>-2.91</v>
      </c>
      <c r="J160" s="8">
        <v>-0.16300000000000001</v>
      </c>
      <c r="K160" s="28" t="s">
        <v>734</v>
      </c>
      <c r="L160" s="105" t="str">
        <f t="shared" ref="L160:L223" si="57">IF(J160="Div by 0", "N/A", IF(K160="N/A","N/A", IF(J160&gt;VALUE(MID(K160,1,2)), "No", IF(J160&lt;-1*VALUE(MID(K160,1,2)), "No", "Yes"))))</f>
        <v>Yes</v>
      </c>
    </row>
    <row r="161" spans="1:12" x14ac:dyDescent="0.2">
      <c r="A161" s="153" t="s">
        <v>71</v>
      </c>
      <c r="B161" s="22" t="s">
        <v>213</v>
      </c>
      <c r="C161" s="4">
        <v>1.9243919984</v>
      </c>
      <c r="D161" s="27" t="str">
        <f t="shared" si="54"/>
        <v>N/A</v>
      </c>
      <c r="E161" s="4">
        <v>1.8668593486</v>
      </c>
      <c r="F161" s="27" t="str">
        <f t="shared" si="55"/>
        <v>N/A</v>
      </c>
      <c r="G161" s="4">
        <v>1.5275986995999999</v>
      </c>
      <c r="H161" s="27" t="str">
        <f t="shared" si="56"/>
        <v>N/A</v>
      </c>
      <c r="I161" s="8">
        <v>-2.99</v>
      </c>
      <c r="J161" s="8">
        <v>-18.2</v>
      </c>
      <c r="K161" s="28" t="s">
        <v>734</v>
      </c>
      <c r="L161" s="105" t="str">
        <f t="shared" si="57"/>
        <v>Yes</v>
      </c>
    </row>
    <row r="162" spans="1:12" x14ac:dyDescent="0.2">
      <c r="A162" s="137" t="s">
        <v>111</v>
      </c>
      <c r="B162" s="22" t="s">
        <v>213</v>
      </c>
      <c r="C162" s="4">
        <v>11.693598810999999</v>
      </c>
      <c r="D162" s="27" t="str">
        <f t="shared" si="54"/>
        <v>N/A</v>
      </c>
      <c r="E162" s="4">
        <v>10.869385847</v>
      </c>
      <c r="F162" s="27" t="str">
        <f t="shared" si="55"/>
        <v>N/A</v>
      </c>
      <c r="G162" s="4">
        <v>10.729363215999999</v>
      </c>
      <c r="H162" s="27" t="str">
        <f t="shared" si="56"/>
        <v>N/A</v>
      </c>
      <c r="I162" s="8">
        <v>-7.05</v>
      </c>
      <c r="J162" s="8">
        <v>-1.29</v>
      </c>
      <c r="K162" s="28" t="s">
        <v>734</v>
      </c>
      <c r="L162" s="105" t="str">
        <f t="shared" si="57"/>
        <v>Yes</v>
      </c>
    </row>
    <row r="163" spans="1:12" x14ac:dyDescent="0.2">
      <c r="A163" s="137" t="s">
        <v>112</v>
      </c>
      <c r="B163" s="22" t="s">
        <v>213</v>
      </c>
      <c r="C163" s="4">
        <v>4.2317724661999998</v>
      </c>
      <c r="D163" s="27" t="str">
        <f t="shared" si="54"/>
        <v>N/A</v>
      </c>
      <c r="E163" s="4">
        <v>4.2144150044000002</v>
      </c>
      <c r="F163" s="27" t="str">
        <f t="shared" si="55"/>
        <v>N/A</v>
      </c>
      <c r="G163" s="4">
        <v>4.2907478972000002</v>
      </c>
      <c r="H163" s="27" t="str">
        <f t="shared" si="56"/>
        <v>N/A</v>
      </c>
      <c r="I163" s="8">
        <v>-0.41</v>
      </c>
      <c r="J163" s="8">
        <v>1.8109999999999999</v>
      </c>
      <c r="K163" s="28" t="s">
        <v>734</v>
      </c>
      <c r="L163" s="105" t="str">
        <f t="shared" si="57"/>
        <v>Yes</v>
      </c>
    </row>
    <row r="164" spans="1:12" x14ac:dyDescent="0.2">
      <c r="A164" s="137" t="s">
        <v>113</v>
      </c>
      <c r="B164" s="22" t="s">
        <v>213</v>
      </c>
      <c r="C164" s="4">
        <v>4.4935139999999999E-4</v>
      </c>
      <c r="D164" s="27" t="str">
        <f t="shared" si="54"/>
        <v>N/A</v>
      </c>
      <c r="E164" s="4">
        <v>2.2376920000000001E-4</v>
      </c>
      <c r="F164" s="27" t="str">
        <f t="shared" si="55"/>
        <v>N/A</v>
      </c>
      <c r="G164" s="4">
        <v>2.2638620000000001E-4</v>
      </c>
      <c r="H164" s="27" t="str">
        <f t="shared" si="56"/>
        <v>N/A</v>
      </c>
      <c r="I164" s="8">
        <v>-50.2</v>
      </c>
      <c r="J164" s="8">
        <v>1.17</v>
      </c>
      <c r="K164" s="28" t="s">
        <v>734</v>
      </c>
      <c r="L164" s="105" t="str">
        <f t="shared" si="57"/>
        <v>Yes</v>
      </c>
    </row>
    <row r="165" spans="1:12" x14ac:dyDescent="0.2">
      <c r="A165" s="137" t="s">
        <v>114</v>
      </c>
      <c r="B165" s="22" t="s">
        <v>213</v>
      </c>
      <c r="C165" s="4">
        <v>8.9560789999999996E-4</v>
      </c>
      <c r="D165" s="27" t="str">
        <f t="shared" si="54"/>
        <v>N/A</v>
      </c>
      <c r="E165" s="4">
        <v>0</v>
      </c>
      <c r="F165" s="27" t="str">
        <f t="shared" si="55"/>
        <v>N/A</v>
      </c>
      <c r="G165" s="4">
        <v>0</v>
      </c>
      <c r="H165" s="27" t="str">
        <f t="shared" si="56"/>
        <v>N/A</v>
      </c>
      <c r="I165" s="8">
        <v>-100</v>
      </c>
      <c r="J165" s="8" t="s">
        <v>1748</v>
      </c>
      <c r="K165" s="28" t="s">
        <v>734</v>
      </c>
      <c r="L165" s="105" t="str">
        <f t="shared" si="57"/>
        <v>N/A</v>
      </c>
    </row>
    <row r="166" spans="1:12" x14ac:dyDescent="0.2">
      <c r="A166" s="137" t="s">
        <v>426</v>
      </c>
      <c r="B166" s="22" t="s">
        <v>213</v>
      </c>
      <c r="C166" s="23">
        <v>8300</v>
      </c>
      <c r="D166" s="27" t="str">
        <f>IF($B166="N/A","N/A",IF(C166&gt;10,"No",IF(C166&lt;-10,"No","Yes")))</f>
        <v>N/A</v>
      </c>
      <c r="E166" s="23">
        <v>7783</v>
      </c>
      <c r="F166" s="27" t="str">
        <f>IF($B166="N/A","N/A",IF(E166&gt;10,"No",IF(E166&lt;-10,"No","Yes")))</f>
        <v>N/A</v>
      </c>
      <c r="G166" s="23">
        <v>7795</v>
      </c>
      <c r="H166" s="27" t="str">
        <f>IF($B166="N/A","N/A",IF(G166&gt;10,"No",IF(G166&lt;-10,"No","Yes")))</f>
        <v>N/A</v>
      </c>
      <c r="I166" s="8">
        <v>-6.23</v>
      </c>
      <c r="J166" s="8">
        <v>0.1542</v>
      </c>
      <c r="K166" s="28" t="s">
        <v>734</v>
      </c>
      <c r="L166" s="105" t="str">
        <f t="shared" si="57"/>
        <v>Yes</v>
      </c>
    </row>
    <row r="167" spans="1:12" x14ac:dyDescent="0.2">
      <c r="A167" s="137" t="s">
        <v>427</v>
      </c>
      <c r="B167" s="22" t="s">
        <v>213</v>
      </c>
      <c r="C167" s="23">
        <v>116</v>
      </c>
      <c r="D167" s="27" t="str">
        <f>IF($B167="N/A","N/A",IF(C167&gt;10,"No",IF(C167&lt;-10,"No","Yes")))</f>
        <v>N/A</v>
      </c>
      <c r="E167" s="23">
        <v>121</v>
      </c>
      <c r="F167" s="27" t="str">
        <f>IF($B167="N/A","N/A",IF(E167&gt;10,"No",IF(E167&lt;-10,"No","Yes")))</f>
        <v>N/A</v>
      </c>
      <c r="G167" s="23">
        <v>109</v>
      </c>
      <c r="H167" s="27" t="str">
        <f>IF($B167="N/A","N/A",IF(G167&gt;10,"No",IF(G167&lt;-10,"No","Yes")))</f>
        <v>N/A</v>
      </c>
      <c r="I167" s="8">
        <v>4.3099999999999996</v>
      </c>
      <c r="J167" s="8">
        <v>-9.92</v>
      </c>
      <c r="K167" s="28" t="s">
        <v>734</v>
      </c>
      <c r="L167" s="105" t="str">
        <f t="shared" si="57"/>
        <v>Yes</v>
      </c>
    </row>
    <row r="168" spans="1:12" x14ac:dyDescent="0.2">
      <c r="A168" s="137" t="s">
        <v>428</v>
      </c>
      <c r="B168" s="22" t="s">
        <v>213</v>
      </c>
      <c r="C168" s="23">
        <v>3974</v>
      </c>
      <c r="D168" s="27" t="str">
        <f>IF($B168="N/A","N/A",IF(C168&gt;10,"No",IF(C168&lt;-10,"No","Yes")))</f>
        <v>N/A</v>
      </c>
      <c r="E168" s="23">
        <v>4057</v>
      </c>
      <c r="F168" s="27" t="str">
        <f>IF($B168="N/A","N/A",IF(E168&gt;10,"No",IF(E168&lt;-10,"No","Yes")))</f>
        <v>N/A</v>
      </c>
      <c r="G168" s="23">
        <v>4151</v>
      </c>
      <c r="H168" s="27" t="str">
        <f>IF($B168="N/A","N/A",IF(G168&gt;10,"No",IF(G168&lt;-10,"No","Yes")))</f>
        <v>N/A</v>
      </c>
      <c r="I168" s="8">
        <v>2.089</v>
      </c>
      <c r="J168" s="8">
        <v>2.3170000000000002</v>
      </c>
      <c r="K168" s="28" t="s">
        <v>734</v>
      </c>
      <c r="L168" s="105" t="str">
        <f t="shared" si="57"/>
        <v>Yes</v>
      </c>
    </row>
    <row r="169" spans="1:12" x14ac:dyDescent="0.2">
      <c r="A169" s="137" t="s">
        <v>429</v>
      </c>
      <c r="B169" s="22" t="s">
        <v>213</v>
      </c>
      <c r="C169" s="23">
        <v>2775</v>
      </c>
      <c r="D169" s="27" t="str">
        <f>IF($B169="N/A","N/A",IF(C169&gt;10,"No",IF(C169&lt;-10,"No","Yes")))</f>
        <v>N/A</v>
      </c>
      <c r="E169" s="23">
        <v>2765</v>
      </c>
      <c r="F169" s="27" t="str">
        <f>IF($B169="N/A","N/A",IF(E169&gt;10,"No",IF(E169&lt;-10,"No","Yes")))</f>
        <v>N/A</v>
      </c>
      <c r="G169" s="23">
        <v>2644</v>
      </c>
      <c r="H169" s="27" t="str">
        <f>IF($B169="N/A","N/A",IF(G169&gt;10,"No",IF(G169&lt;-10,"No","Yes")))</f>
        <v>N/A</v>
      </c>
      <c r="I169" s="8">
        <v>-0.36</v>
      </c>
      <c r="J169" s="8">
        <v>-4.38</v>
      </c>
      <c r="K169" s="28" t="s">
        <v>734</v>
      </c>
      <c r="L169" s="105" t="str">
        <f t="shared" si="57"/>
        <v>Yes</v>
      </c>
    </row>
    <row r="170" spans="1:12" x14ac:dyDescent="0.2">
      <c r="A170" s="137" t="s">
        <v>1734</v>
      </c>
      <c r="B170" s="22" t="s">
        <v>213</v>
      </c>
      <c r="C170" s="23">
        <v>11</v>
      </c>
      <c r="D170" s="27" t="str">
        <f>IF($B170="N/A","N/A",IF(C170&gt;10,"No",IF(C170&lt;-10,"No","Yes")))</f>
        <v>N/A</v>
      </c>
      <c r="E170" s="23">
        <v>11</v>
      </c>
      <c r="F170" s="27" t="str">
        <f>IF($B170="N/A","N/A",IF(E170&gt;10,"No",IF(E170&lt;-10,"No","Yes")))</f>
        <v>N/A</v>
      </c>
      <c r="G170" s="23">
        <v>11</v>
      </c>
      <c r="H170" s="27" t="str">
        <f>IF($B170="N/A","N/A",IF(G170&gt;10,"No",IF(G170&lt;-10,"No","Yes")))</f>
        <v>N/A</v>
      </c>
      <c r="I170" s="8">
        <v>-66.7</v>
      </c>
      <c r="J170" s="8">
        <v>300</v>
      </c>
      <c r="K170" s="28" t="s">
        <v>734</v>
      </c>
      <c r="L170" s="105" t="str">
        <f t="shared" si="57"/>
        <v>No</v>
      </c>
    </row>
    <row r="171" spans="1:12" x14ac:dyDescent="0.2">
      <c r="A171" s="151" t="s">
        <v>1008</v>
      </c>
      <c r="B171" s="22" t="s">
        <v>213</v>
      </c>
      <c r="C171" s="23">
        <v>924</v>
      </c>
      <c r="D171" s="27" t="str">
        <f t="shared" si="54"/>
        <v>N/A</v>
      </c>
      <c r="E171" s="23">
        <v>975</v>
      </c>
      <c r="F171" s="27" t="str">
        <f t="shared" si="55"/>
        <v>N/A</v>
      </c>
      <c r="G171" s="23">
        <v>1095</v>
      </c>
      <c r="H171" s="27" t="str">
        <f t="shared" si="56"/>
        <v>N/A</v>
      </c>
      <c r="I171" s="8">
        <v>5.5190000000000001</v>
      </c>
      <c r="J171" s="8">
        <v>12.31</v>
      </c>
      <c r="K171" s="28" t="s">
        <v>734</v>
      </c>
      <c r="L171" s="105" t="str">
        <f t="shared" si="57"/>
        <v>Yes</v>
      </c>
    </row>
    <row r="172" spans="1:12" x14ac:dyDescent="0.2">
      <c r="A172" s="137" t="s">
        <v>1009</v>
      </c>
      <c r="B172" s="22" t="s">
        <v>213</v>
      </c>
      <c r="C172" s="23">
        <v>799</v>
      </c>
      <c r="D172" s="27" t="str">
        <f>IF($B172="N/A","N/A",IF(C172&gt;10,"No",IF(C172&lt;-10,"No","Yes")))</f>
        <v>N/A</v>
      </c>
      <c r="E172" s="23">
        <v>844</v>
      </c>
      <c r="F172" s="27" t="str">
        <f>IF($B172="N/A","N/A",IF(E172&gt;10,"No",IF(E172&lt;-10,"No","Yes")))</f>
        <v>N/A</v>
      </c>
      <c r="G172" s="23">
        <v>958</v>
      </c>
      <c r="H172" s="27" t="str">
        <f>IF($B172="N/A","N/A",IF(G172&gt;10,"No",IF(G172&lt;-10,"No","Yes")))</f>
        <v>N/A</v>
      </c>
      <c r="I172" s="8">
        <v>5.6319999999999997</v>
      </c>
      <c r="J172" s="8">
        <v>13.51</v>
      </c>
      <c r="K172" s="28" t="s">
        <v>734</v>
      </c>
      <c r="L172" s="105" t="str">
        <f t="shared" si="57"/>
        <v>Yes</v>
      </c>
    </row>
    <row r="173" spans="1:12" x14ac:dyDescent="0.2">
      <c r="A173" s="137" t="s">
        <v>1010</v>
      </c>
      <c r="B173" s="22" t="s">
        <v>213</v>
      </c>
      <c r="C173" s="23">
        <v>13</v>
      </c>
      <c r="D173" s="27" t="str">
        <f>IF($B173="N/A","N/A",IF(C173&gt;10,"No",IF(C173&lt;-10,"No","Yes")))</f>
        <v>N/A</v>
      </c>
      <c r="E173" s="23">
        <v>14</v>
      </c>
      <c r="F173" s="27" t="str">
        <f>IF($B173="N/A","N/A",IF(E173&gt;10,"No",IF(E173&lt;-10,"No","Yes")))</f>
        <v>N/A</v>
      </c>
      <c r="G173" s="23">
        <v>11</v>
      </c>
      <c r="H173" s="27" t="str">
        <f>IF($B173="N/A","N/A",IF(G173&gt;10,"No",IF(G173&lt;-10,"No","Yes")))</f>
        <v>N/A</v>
      </c>
      <c r="I173" s="8">
        <v>7.6920000000000002</v>
      </c>
      <c r="J173" s="8">
        <v>-35.700000000000003</v>
      </c>
      <c r="K173" s="28" t="s">
        <v>734</v>
      </c>
      <c r="L173" s="105" t="str">
        <f t="shared" si="57"/>
        <v>No</v>
      </c>
    </row>
    <row r="174" spans="1:12" ht="25.5" x14ac:dyDescent="0.2">
      <c r="A174" s="137" t="s">
        <v>1011</v>
      </c>
      <c r="B174" s="22" t="s">
        <v>213</v>
      </c>
      <c r="C174" s="23">
        <v>75</v>
      </c>
      <c r="D174" s="27" t="str">
        <f>IF($B174="N/A","N/A",IF(C174&gt;10,"No",IF(C174&lt;-10,"No","Yes")))</f>
        <v>N/A</v>
      </c>
      <c r="E174" s="23">
        <v>84</v>
      </c>
      <c r="F174" s="27" t="str">
        <f>IF($B174="N/A","N/A",IF(E174&gt;10,"No",IF(E174&lt;-10,"No","Yes")))</f>
        <v>N/A</v>
      </c>
      <c r="G174" s="23">
        <v>98</v>
      </c>
      <c r="H174" s="27" t="str">
        <f>IF($B174="N/A","N/A",IF(G174&gt;10,"No",IF(G174&lt;-10,"No","Yes")))</f>
        <v>N/A</v>
      </c>
      <c r="I174" s="8">
        <v>12</v>
      </c>
      <c r="J174" s="8">
        <v>16.670000000000002</v>
      </c>
      <c r="K174" s="28" t="s">
        <v>734</v>
      </c>
      <c r="L174" s="105" t="str">
        <f t="shared" si="57"/>
        <v>Yes</v>
      </c>
    </row>
    <row r="175" spans="1:12" ht="25.5" x14ac:dyDescent="0.2">
      <c r="A175" s="137" t="s">
        <v>1012</v>
      </c>
      <c r="B175" s="22" t="s">
        <v>213</v>
      </c>
      <c r="C175" s="23">
        <v>37</v>
      </c>
      <c r="D175" s="27" t="str">
        <f>IF($B175="N/A","N/A",IF(C175&gt;10,"No",IF(C175&lt;-10,"No","Yes")))</f>
        <v>N/A</v>
      </c>
      <c r="E175" s="23">
        <v>33</v>
      </c>
      <c r="F175" s="27" t="str">
        <f>IF($B175="N/A","N/A",IF(E175&gt;10,"No",IF(E175&lt;-10,"No","Yes")))</f>
        <v>N/A</v>
      </c>
      <c r="G175" s="23">
        <v>29</v>
      </c>
      <c r="H175" s="27" t="str">
        <f>IF($B175="N/A","N/A",IF(G175&gt;10,"No",IF(G175&lt;-10,"No","Yes")))</f>
        <v>N/A</v>
      </c>
      <c r="I175" s="8">
        <v>-10.8</v>
      </c>
      <c r="J175" s="8">
        <v>-12.1</v>
      </c>
      <c r="K175" s="28" t="s">
        <v>734</v>
      </c>
      <c r="L175" s="105" t="str">
        <f t="shared" si="57"/>
        <v>Yes</v>
      </c>
    </row>
    <row r="176" spans="1:12" ht="25.5" x14ac:dyDescent="0.2">
      <c r="A176" s="137" t="s">
        <v>1735</v>
      </c>
      <c r="B176" s="22" t="s">
        <v>213</v>
      </c>
      <c r="C176" s="23">
        <v>0</v>
      </c>
      <c r="D176" s="27" t="str">
        <f>IF($B176="N/A","N/A",IF(C176&gt;10,"No",IF(C176&lt;-10,"No","Yes")))</f>
        <v>N/A</v>
      </c>
      <c r="E176" s="23">
        <v>0</v>
      </c>
      <c r="F176" s="27" t="str">
        <f>IF($B176="N/A","N/A",IF(E176&gt;10,"No",IF(E176&lt;-10,"No","Yes")))</f>
        <v>N/A</v>
      </c>
      <c r="G176" s="23">
        <v>11</v>
      </c>
      <c r="H176" s="27" t="str">
        <f>IF($B176="N/A","N/A",IF(G176&gt;10,"No",IF(G176&lt;-10,"No","Yes")))</f>
        <v>N/A</v>
      </c>
      <c r="I176" s="8" t="s">
        <v>1748</v>
      </c>
      <c r="J176" s="8" t="s">
        <v>1748</v>
      </c>
      <c r="K176" s="28" t="s">
        <v>734</v>
      </c>
      <c r="L176" s="105" t="str">
        <f t="shared" si="57"/>
        <v>N/A</v>
      </c>
    </row>
    <row r="177" spans="1:12" x14ac:dyDescent="0.2">
      <c r="A177" s="151" t="s">
        <v>1013</v>
      </c>
      <c r="B177" s="22" t="s">
        <v>213</v>
      </c>
      <c r="C177" s="23">
        <v>7444</v>
      </c>
      <c r="D177" s="27" t="str">
        <f t="shared" si="54"/>
        <v>N/A</v>
      </c>
      <c r="E177" s="23">
        <v>6857</v>
      </c>
      <c r="F177" s="27" t="str">
        <f t="shared" si="55"/>
        <v>N/A</v>
      </c>
      <c r="G177" s="23">
        <v>6723</v>
      </c>
      <c r="H177" s="27" t="str">
        <f t="shared" si="56"/>
        <v>N/A</v>
      </c>
      <c r="I177" s="8">
        <v>-7.89</v>
      </c>
      <c r="J177" s="8">
        <v>-1.95</v>
      </c>
      <c r="K177" s="28" t="s">
        <v>734</v>
      </c>
      <c r="L177" s="105" t="str">
        <f t="shared" si="57"/>
        <v>Yes</v>
      </c>
    </row>
    <row r="178" spans="1:12" x14ac:dyDescent="0.2">
      <c r="A178" s="137" t="s">
        <v>1014</v>
      </c>
      <c r="B178" s="22" t="s">
        <v>213</v>
      </c>
      <c r="C178" s="23">
        <v>7342</v>
      </c>
      <c r="D178" s="27" t="str">
        <f t="shared" si="54"/>
        <v>N/A</v>
      </c>
      <c r="E178" s="23">
        <v>6751</v>
      </c>
      <c r="F178" s="27" t="str">
        <f t="shared" si="55"/>
        <v>N/A</v>
      </c>
      <c r="G178" s="23">
        <v>6627</v>
      </c>
      <c r="H178" s="27" t="str">
        <f t="shared" si="56"/>
        <v>N/A</v>
      </c>
      <c r="I178" s="8">
        <v>-8.0500000000000007</v>
      </c>
      <c r="J178" s="8">
        <v>-1.84</v>
      </c>
      <c r="K178" s="28" t="s">
        <v>734</v>
      </c>
      <c r="L178" s="105" t="str">
        <f t="shared" si="57"/>
        <v>Yes</v>
      </c>
    </row>
    <row r="179" spans="1:12" x14ac:dyDescent="0.2">
      <c r="A179" s="137" t="s">
        <v>1015</v>
      </c>
      <c r="B179" s="22" t="s">
        <v>213</v>
      </c>
      <c r="C179" s="23">
        <v>102</v>
      </c>
      <c r="D179" s="27" t="str">
        <f t="shared" si="54"/>
        <v>N/A</v>
      </c>
      <c r="E179" s="23">
        <v>104</v>
      </c>
      <c r="F179" s="27" t="str">
        <f t="shared" si="55"/>
        <v>N/A</v>
      </c>
      <c r="G179" s="23">
        <v>96</v>
      </c>
      <c r="H179" s="27" t="str">
        <f t="shared" si="56"/>
        <v>N/A</v>
      </c>
      <c r="I179" s="8">
        <v>1.9610000000000001</v>
      </c>
      <c r="J179" s="8">
        <v>-7.69</v>
      </c>
      <c r="K179" s="28" t="s">
        <v>734</v>
      </c>
      <c r="L179" s="105" t="str">
        <f t="shared" si="57"/>
        <v>Yes</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11</v>
      </c>
      <c r="F181" s="27" t="str">
        <f t="shared" si="55"/>
        <v>N/A</v>
      </c>
      <c r="G181" s="23">
        <v>0</v>
      </c>
      <c r="H181" s="27" t="str">
        <f t="shared" si="56"/>
        <v>N/A</v>
      </c>
      <c r="I181" s="8" t="s">
        <v>1748</v>
      </c>
      <c r="J181" s="8">
        <v>-100</v>
      </c>
      <c r="K181" s="28" t="s">
        <v>734</v>
      </c>
      <c r="L181" s="105" t="str">
        <f t="shared" si="57"/>
        <v>No</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2609</v>
      </c>
      <c r="D183" s="7" t="str">
        <f t="shared" si="54"/>
        <v>N/A</v>
      </c>
      <c r="E183" s="1">
        <v>2617</v>
      </c>
      <c r="F183" s="7" t="str">
        <f t="shared" si="55"/>
        <v>N/A</v>
      </c>
      <c r="G183" s="1">
        <v>2609</v>
      </c>
      <c r="H183" s="7" t="str">
        <f t="shared" si="56"/>
        <v>N/A</v>
      </c>
      <c r="I183" s="36">
        <v>0.30659999999999998</v>
      </c>
      <c r="J183" s="36">
        <v>-0.30599999999999999</v>
      </c>
      <c r="K183" s="30" t="s">
        <v>734</v>
      </c>
      <c r="L183" s="158" t="str">
        <f t="shared" si="57"/>
        <v>Yes</v>
      </c>
    </row>
    <row r="184" spans="1:12" x14ac:dyDescent="0.2">
      <c r="A184" s="137" t="s">
        <v>1019</v>
      </c>
      <c r="B184" s="22" t="s">
        <v>213</v>
      </c>
      <c r="C184" s="23">
        <v>14</v>
      </c>
      <c r="D184" s="27" t="str">
        <f t="shared" si="54"/>
        <v>N/A</v>
      </c>
      <c r="E184" s="23">
        <v>23</v>
      </c>
      <c r="F184" s="27" t="str">
        <f t="shared" si="55"/>
        <v>N/A</v>
      </c>
      <c r="G184" s="23">
        <v>25</v>
      </c>
      <c r="H184" s="27" t="str">
        <f t="shared" si="56"/>
        <v>N/A</v>
      </c>
      <c r="I184" s="8">
        <v>64.290000000000006</v>
      </c>
      <c r="J184" s="8">
        <v>8.6959999999999997</v>
      </c>
      <c r="K184" s="28" t="s">
        <v>734</v>
      </c>
      <c r="L184" s="105" t="str">
        <f t="shared" si="57"/>
        <v>Yes</v>
      </c>
    </row>
    <row r="185" spans="1:12" x14ac:dyDescent="0.2">
      <c r="A185" s="137" t="s">
        <v>1020</v>
      </c>
      <c r="B185" s="22" t="s">
        <v>213</v>
      </c>
      <c r="C185" s="23">
        <v>0</v>
      </c>
      <c r="D185" s="27" t="str">
        <f t="shared" si="54"/>
        <v>N/A</v>
      </c>
      <c r="E185" s="23">
        <v>0</v>
      </c>
      <c r="F185" s="27" t="str">
        <f t="shared" si="55"/>
        <v>N/A</v>
      </c>
      <c r="G185" s="23">
        <v>11</v>
      </c>
      <c r="H185" s="27" t="str">
        <f t="shared" si="56"/>
        <v>N/A</v>
      </c>
      <c r="I185" s="8" t="s">
        <v>1748</v>
      </c>
      <c r="J185" s="8" t="s">
        <v>1748</v>
      </c>
      <c r="K185" s="28" t="s">
        <v>734</v>
      </c>
      <c r="L185" s="105" t="str">
        <f t="shared" si="57"/>
        <v>N/A</v>
      </c>
    </row>
    <row r="186" spans="1:12" ht="25.5" x14ac:dyDescent="0.2">
      <c r="A186" s="137" t="s">
        <v>1021</v>
      </c>
      <c r="B186" s="22" t="s">
        <v>213</v>
      </c>
      <c r="C186" s="23">
        <v>1890</v>
      </c>
      <c r="D186" s="27" t="str">
        <f t="shared" si="54"/>
        <v>N/A</v>
      </c>
      <c r="E186" s="23">
        <v>1918</v>
      </c>
      <c r="F186" s="27" t="str">
        <f t="shared" si="55"/>
        <v>N/A</v>
      </c>
      <c r="G186" s="23">
        <v>1947</v>
      </c>
      <c r="H186" s="27" t="str">
        <f t="shared" si="56"/>
        <v>N/A</v>
      </c>
      <c r="I186" s="8">
        <v>1.4810000000000001</v>
      </c>
      <c r="J186" s="8">
        <v>1.512</v>
      </c>
      <c r="K186" s="28" t="s">
        <v>734</v>
      </c>
      <c r="L186" s="105" t="str">
        <f t="shared" si="57"/>
        <v>Yes</v>
      </c>
    </row>
    <row r="187" spans="1:12" ht="25.5" x14ac:dyDescent="0.2">
      <c r="A187" s="137" t="s">
        <v>1022</v>
      </c>
      <c r="B187" s="22" t="s">
        <v>213</v>
      </c>
      <c r="C187" s="23">
        <v>704</v>
      </c>
      <c r="D187" s="27" t="str">
        <f t="shared" si="54"/>
        <v>N/A</v>
      </c>
      <c r="E187" s="23">
        <v>676</v>
      </c>
      <c r="F187" s="27" t="str">
        <f t="shared" si="55"/>
        <v>N/A</v>
      </c>
      <c r="G187" s="23">
        <v>634</v>
      </c>
      <c r="H187" s="27" t="str">
        <f t="shared" si="56"/>
        <v>N/A</v>
      </c>
      <c r="I187" s="8">
        <v>-3.98</v>
      </c>
      <c r="J187" s="8">
        <v>-6.21</v>
      </c>
      <c r="K187" s="28" t="s">
        <v>734</v>
      </c>
      <c r="L187" s="105" t="str">
        <f t="shared" si="57"/>
        <v>Yes</v>
      </c>
    </row>
    <row r="188" spans="1:12" ht="25.5" x14ac:dyDescent="0.2">
      <c r="A188" s="137" t="s">
        <v>1737</v>
      </c>
      <c r="B188" s="22" t="s">
        <v>213</v>
      </c>
      <c r="C188" s="23">
        <v>11</v>
      </c>
      <c r="D188" s="27" t="str">
        <f t="shared" si="54"/>
        <v>N/A</v>
      </c>
      <c r="E188" s="23">
        <v>0</v>
      </c>
      <c r="F188" s="27" t="str">
        <f t="shared" si="55"/>
        <v>N/A</v>
      </c>
      <c r="G188" s="23">
        <v>11</v>
      </c>
      <c r="H188" s="27" t="str">
        <f t="shared" si="56"/>
        <v>N/A</v>
      </c>
      <c r="I188" s="8">
        <v>-100</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4191</v>
      </c>
      <c r="D201" s="7" t="str">
        <f t="shared" si="54"/>
        <v>N/A</v>
      </c>
      <c r="E201" s="1">
        <v>4174</v>
      </c>
      <c r="F201" s="7" t="str">
        <f t="shared" si="55"/>
        <v>N/A</v>
      </c>
      <c r="G201" s="1">
        <v>4154</v>
      </c>
      <c r="H201" s="7" t="str">
        <f t="shared" si="56"/>
        <v>N/A</v>
      </c>
      <c r="I201" s="36">
        <v>-0.40600000000000003</v>
      </c>
      <c r="J201" s="36">
        <v>-0.47899999999999998</v>
      </c>
      <c r="K201" s="30" t="s">
        <v>734</v>
      </c>
      <c r="L201" s="158" t="str">
        <f t="shared" si="57"/>
        <v>Yes</v>
      </c>
    </row>
    <row r="202" spans="1:12" x14ac:dyDescent="0.2">
      <c r="A202" s="137" t="s">
        <v>1034</v>
      </c>
      <c r="B202" s="22" t="s">
        <v>213</v>
      </c>
      <c r="C202" s="23">
        <v>145</v>
      </c>
      <c r="D202" s="27" t="str">
        <f t="shared" si="54"/>
        <v>N/A</v>
      </c>
      <c r="E202" s="23">
        <v>165</v>
      </c>
      <c r="F202" s="27" t="str">
        <f t="shared" si="55"/>
        <v>N/A</v>
      </c>
      <c r="G202" s="23">
        <v>185</v>
      </c>
      <c r="H202" s="27" t="str">
        <f t="shared" si="56"/>
        <v>N/A</v>
      </c>
      <c r="I202" s="8">
        <v>13.79</v>
      </c>
      <c r="J202" s="8">
        <v>12.12</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200</v>
      </c>
      <c r="J203" s="8">
        <v>0</v>
      </c>
      <c r="K203" s="28" t="s">
        <v>734</v>
      </c>
      <c r="L203" s="105" t="str">
        <f t="shared" si="57"/>
        <v>Yes</v>
      </c>
    </row>
    <row r="204" spans="1:12" ht="25.5" x14ac:dyDescent="0.2">
      <c r="A204" s="137" t="s">
        <v>1036</v>
      </c>
      <c r="B204" s="22" t="s">
        <v>213</v>
      </c>
      <c r="C204" s="23">
        <v>2009</v>
      </c>
      <c r="D204" s="27" t="str">
        <f t="shared" si="54"/>
        <v>N/A</v>
      </c>
      <c r="E204" s="23">
        <v>2055</v>
      </c>
      <c r="F204" s="27" t="str">
        <f t="shared" si="55"/>
        <v>N/A</v>
      </c>
      <c r="G204" s="23">
        <v>2106</v>
      </c>
      <c r="H204" s="27" t="str">
        <f t="shared" si="56"/>
        <v>N/A</v>
      </c>
      <c r="I204" s="8">
        <v>2.29</v>
      </c>
      <c r="J204" s="8">
        <v>2.4820000000000002</v>
      </c>
      <c r="K204" s="28" t="s">
        <v>734</v>
      </c>
      <c r="L204" s="105" t="str">
        <f t="shared" si="57"/>
        <v>Yes</v>
      </c>
    </row>
    <row r="205" spans="1:12" ht="25.5" x14ac:dyDescent="0.2">
      <c r="A205" s="137" t="s">
        <v>1037</v>
      </c>
      <c r="B205" s="22" t="s">
        <v>213</v>
      </c>
      <c r="C205" s="23">
        <v>2034</v>
      </c>
      <c r="D205" s="27" t="str">
        <f t="shared" si="54"/>
        <v>N/A</v>
      </c>
      <c r="E205" s="23">
        <v>1950</v>
      </c>
      <c r="F205" s="27" t="str">
        <f t="shared" si="55"/>
        <v>N/A</v>
      </c>
      <c r="G205" s="23">
        <v>1860</v>
      </c>
      <c r="H205" s="27" t="str">
        <f t="shared" si="56"/>
        <v>N/A</v>
      </c>
      <c r="I205" s="8">
        <v>-4.13</v>
      </c>
      <c r="J205" s="8">
        <v>-4.62</v>
      </c>
      <c r="K205" s="28" t="s">
        <v>734</v>
      </c>
      <c r="L205" s="105" t="str">
        <f t="shared" si="57"/>
        <v>Yes</v>
      </c>
    </row>
    <row r="206" spans="1:12" ht="25.5" x14ac:dyDescent="0.2">
      <c r="A206" s="137" t="s">
        <v>1740</v>
      </c>
      <c r="B206" s="22" t="s">
        <v>213</v>
      </c>
      <c r="C206" s="23">
        <v>11</v>
      </c>
      <c r="D206" s="27" t="str">
        <f t="shared" si="54"/>
        <v>N/A</v>
      </c>
      <c r="E206" s="23">
        <v>11</v>
      </c>
      <c r="F206" s="27" t="str">
        <f t="shared" si="55"/>
        <v>N/A</v>
      </c>
      <c r="G206" s="23">
        <v>0</v>
      </c>
      <c r="H206" s="27" t="str">
        <f t="shared" si="56"/>
        <v>N/A</v>
      </c>
      <c r="I206" s="8">
        <v>-50</v>
      </c>
      <c r="J206" s="8">
        <v>-100</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104</v>
      </c>
      <c r="F219" s="27" t="str">
        <f t="shared" si="55"/>
        <v>N/A</v>
      </c>
      <c r="G219" s="23">
        <v>122</v>
      </c>
      <c r="H219" s="27" t="str">
        <f t="shared" si="56"/>
        <v>N/A</v>
      </c>
      <c r="I219" s="8" t="s">
        <v>1748</v>
      </c>
      <c r="J219" s="8">
        <v>17.309999999999999</v>
      </c>
      <c r="K219" s="28" t="s">
        <v>734</v>
      </c>
      <c r="L219" s="105" t="str">
        <f t="shared" si="57"/>
        <v>Yes</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104</v>
      </c>
      <c r="F223" s="27" t="str">
        <f t="shared" si="55"/>
        <v>N/A</v>
      </c>
      <c r="G223" s="23">
        <v>121</v>
      </c>
      <c r="H223" s="27" t="str">
        <f t="shared" si="56"/>
        <v>N/A</v>
      </c>
      <c r="I223" s="8" t="s">
        <v>1748</v>
      </c>
      <c r="J223" s="8">
        <v>16.350000000000001</v>
      </c>
      <c r="K223" s="28" t="s">
        <v>734</v>
      </c>
      <c r="L223" s="105" t="str">
        <f t="shared" si="57"/>
        <v>Yes</v>
      </c>
    </row>
    <row r="224" spans="1:12" ht="25.5" x14ac:dyDescent="0.2">
      <c r="A224" s="138" t="s">
        <v>1743</v>
      </c>
      <c r="B224" s="22" t="s">
        <v>213</v>
      </c>
      <c r="C224" s="23">
        <v>0</v>
      </c>
      <c r="D224" s="27" t="str">
        <f t="shared" si="54"/>
        <v>N/A</v>
      </c>
      <c r="E224" s="23">
        <v>0</v>
      </c>
      <c r="F224" s="27" t="str">
        <f t="shared" si="55"/>
        <v>N/A</v>
      </c>
      <c r="G224" s="23">
        <v>11</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26.259229957999999</v>
      </c>
      <c r="D231" s="27" t="str">
        <f>IF($B231="N/A","N/A",IF(C231&lt;15,"Yes","No"))</f>
        <v>No</v>
      </c>
      <c r="E231" s="4">
        <v>29.028315338999999</v>
      </c>
      <c r="F231" s="27" t="str">
        <f>IF($B231="N/A","N/A",IF(E231&lt;15,"Yes","No"))</f>
        <v>No</v>
      </c>
      <c r="G231" s="4">
        <v>29.783037475</v>
      </c>
      <c r="H231" s="27" t="str">
        <f>IF($B231="N/A","N/A",IF(G231&lt;15,"Yes","No"))</f>
        <v>No</v>
      </c>
      <c r="I231" s="8">
        <v>10.55</v>
      </c>
      <c r="J231" s="8">
        <v>2.6</v>
      </c>
      <c r="K231" s="28" t="s">
        <v>734</v>
      </c>
      <c r="L231" s="105" t="str">
        <f t="shared" si="59"/>
        <v>Yes</v>
      </c>
    </row>
    <row r="232" spans="1:12" x14ac:dyDescent="0.2">
      <c r="A232" s="138" t="s">
        <v>1059</v>
      </c>
      <c r="B232" s="22" t="s">
        <v>213</v>
      </c>
      <c r="C232" s="23">
        <v>14</v>
      </c>
      <c r="D232" s="27" t="str">
        <f t="shared" ref="D232" si="60">IF($B232="N/A","N/A",IF(C232&gt;10,"No",IF(C232&lt;-10,"No","Yes")))</f>
        <v>N/A</v>
      </c>
      <c r="E232" s="23">
        <v>33</v>
      </c>
      <c r="F232" s="27" t="str">
        <f t="shared" ref="F232" si="61">IF($B232="N/A","N/A",IF(E232&gt;10,"No",IF(E232&lt;-10,"No","Yes")))</f>
        <v>N/A</v>
      </c>
      <c r="G232" s="23">
        <v>34</v>
      </c>
      <c r="H232" s="27" t="str">
        <f t="shared" ref="H232" si="62">IF($B232="N/A","N/A",IF(G232&gt;10,"No",IF(G232&lt;-10,"No","Yes")))</f>
        <v>N/A</v>
      </c>
      <c r="I232" s="8">
        <v>135.69999999999999</v>
      </c>
      <c r="J232" s="8">
        <v>3.03</v>
      </c>
      <c r="K232" s="28" t="s">
        <v>734</v>
      </c>
      <c r="L232" s="105" t="str">
        <f t="shared" si="59"/>
        <v>Yes</v>
      </c>
    </row>
    <row r="233" spans="1:12" ht="25.5" x14ac:dyDescent="0.2">
      <c r="A233" s="138" t="s">
        <v>1060</v>
      </c>
      <c r="B233" s="22" t="s">
        <v>279</v>
      </c>
      <c r="C233" s="4">
        <v>0.12501116170000001</v>
      </c>
      <c r="D233" s="27" t="str">
        <f>IF($B233="N/A","N/A",IF(C233&lt;10,"Yes","No"))</f>
        <v>Yes</v>
      </c>
      <c r="E233" s="4">
        <v>0.31473533619999999</v>
      </c>
      <c r="F233" s="27" t="str">
        <f>IF($B233="N/A","N/A",IF(E233&lt;10,"Yes","No"))</f>
        <v>Yes</v>
      </c>
      <c r="G233" s="4">
        <v>0.32824869670000001</v>
      </c>
      <c r="H233" s="27" t="str">
        <f>IF($B233="N/A","N/A",IF(G233&lt;10,"Yes","No"))</f>
        <v>Yes</v>
      </c>
      <c r="I233" s="8">
        <v>151.80000000000001</v>
      </c>
      <c r="J233" s="8">
        <v>4.2939999999999996</v>
      </c>
      <c r="K233" s="28" t="s">
        <v>734</v>
      </c>
      <c r="L233" s="105" t="str">
        <f t="shared" si="59"/>
        <v>Yes</v>
      </c>
    </row>
    <row r="234" spans="1:12" x14ac:dyDescent="0.2">
      <c r="A234" s="128" t="s">
        <v>72</v>
      </c>
      <c r="B234" s="22" t="s">
        <v>213</v>
      </c>
      <c r="C234" s="4">
        <v>4.6149788999999997E-2</v>
      </c>
      <c r="D234" s="27" t="str">
        <f t="shared" si="54"/>
        <v>N/A</v>
      </c>
      <c r="E234" s="4">
        <v>1.35804984E-2</v>
      </c>
      <c r="F234" s="27" t="str">
        <f t="shared" si="55"/>
        <v>N/A</v>
      </c>
      <c r="G234" s="4">
        <v>3.4006665300000002E-2</v>
      </c>
      <c r="H234" s="27" t="str">
        <f>IF($B234="N/A","N/A",IF(G234&gt;10,"No",IF(G234&lt;-10,"No","Yes")))</f>
        <v>N/A</v>
      </c>
      <c r="I234" s="8">
        <v>-70.599999999999994</v>
      </c>
      <c r="J234" s="8">
        <v>150.4</v>
      </c>
      <c r="K234" s="28" t="s">
        <v>734</v>
      </c>
      <c r="L234" s="105" t="str">
        <f t="shared" si="59"/>
        <v>No</v>
      </c>
    </row>
    <row r="235" spans="1:12" ht="25.5" x14ac:dyDescent="0.2">
      <c r="A235" s="138" t="s">
        <v>1061</v>
      </c>
      <c r="B235" s="22" t="s">
        <v>289</v>
      </c>
      <c r="C235" s="5">
        <v>26.246044304000002</v>
      </c>
      <c r="D235" s="27" t="str">
        <f>IF($B235="N/A","N/A",IF(C235&lt;15,"Yes","No"))</f>
        <v>No</v>
      </c>
      <c r="E235" s="5">
        <v>29.028315338999999</v>
      </c>
      <c r="F235" s="27" t="str">
        <f>IF($B235="N/A","N/A",IF(E235&lt;15,"Yes","No"))</f>
        <v>No</v>
      </c>
      <c r="G235" s="5">
        <v>29.776236141999998</v>
      </c>
      <c r="H235" s="27" t="str">
        <f>IF($B235="N/A","N/A",IF(G235&lt;15,"Yes","No"))</f>
        <v>No</v>
      </c>
      <c r="I235" s="8">
        <v>10.6</v>
      </c>
      <c r="J235" s="8">
        <v>2.577</v>
      </c>
      <c r="K235" s="28" t="s">
        <v>734</v>
      </c>
      <c r="L235" s="105" t="str">
        <f t="shared" si="59"/>
        <v>Yes</v>
      </c>
    </row>
    <row r="236" spans="1:12" ht="25.5" x14ac:dyDescent="0.2">
      <c r="A236" s="138" t="s">
        <v>152</v>
      </c>
      <c r="B236" s="22" t="s">
        <v>213</v>
      </c>
      <c r="C236" s="23">
        <v>105</v>
      </c>
      <c r="D236" s="27" t="str">
        <f>IF($B236="N/A","N/A",IF(C236&gt;10,"No",IF(C236&lt;-10,"No","Yes")))</f>
        <v>N/A</v>
      </c>
      <c r="E236" s="23">
        <v>91</v>
      </c>
      <c r="F236" s="27" t="str">
        <f>IF($B236="N/A","N/A",IF(E236&gt;10,"No",IF(E236&lt;-10,"No","Yes")))</f>
        <v>N/A</v>
      </c>
      <c r="G236" s="23">
        <v>136</v>
      </c>
      <c r="H236" s="27" t="str">
        <f>IF($B236="N/A","N/A",IF(G236&gt;10,"No",IF(G236&lt;-10,"No","Yes")))</f>
        <v>N/A</v>
      </c>
      <c r="I236" s="8">
        <v>-13.3</v>
      </c>
      <c r="J236" s="8">
        <v>49.45</v>
      </c>
      <c r="K236" s="28" t="s">
        <v>734</v>
      </c>
      <c r="L236" s="105" t="str">
        <f>IF(J236="Div by 0", "N/A", IF(K236="N/A","N/A", IF(J236&gt;VALUE(MID(K236,1,2)), "No", IF(J236&lt;-1*VALUE(MID(K236,1,2)), "No", "Yes"))))</f>
        <v>No</v>
      </c>
    </row>
    <row r="237" spans="1:12" x14ac:dyDescent="0.2">
      <c r="A237" s="138" t="s">
        <v>1062</v>
      </c>
      <c r="B237" s="22" t="s">
        <v>213</v>
      </c>
      <c r="C237" s="23">
        <v>11199</v>
      </c>
      <c r="D237" s="27" t="str">
        <f t="shared" ref="D237:D242" si="63">IF($B237="N/A","N/A",IF(C237&gt;10,"No",IF(C237&lt;-10,"No","Yes")))</f>
        <v>N/A</v>
      </c>
      <c r="E237" s="23">
        <v>10485</v>
      </c>
      <c r="F237" s="27" t="str">
        <f t="shared" ref="F237:F242" si="64">IF($B237="N/A","N/A",IF(E237&gt;10,"No",IF(E237&lt;-10,"No","Yes")))</f>
        <v>N/A</v>
      </c>
      <c r="G237" s="23">
        <v>10358</v>
      </c>
      <c r="H237" s="27" t="str">
        <f>IF($B237="N/A","N/A",IF(G237&gt;10,"No",IF(G237&lt;-10,"No","Yes")))</f>
        <v>N/A</v>
      </c>
      <c r="I237" s="8">
        <v>-6.38</v>
      </c>
      <c r="J237" s="8">
        <v>-1.21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26.259229957999999</v>
      </c>
      <c r="D242" s="27" t="str">
        <f t="shared" si="63"/>
        <v>N/A</v>
      </c>
      <c r="E242" s="4">
        <v>29.028315338999999</v>
      </c>
      <c r="F242" s="27" t="str">
        <f t="shared" si="64"/>
        <v>N/A</v>
      </c>
      <c r="G242" s="4">
        <v>29.783037475</v>
      </c>
      <c r="H242" s="27" t="str">
        <f t="shared" si="65"/>
        <v>N/A</v>
      </c>
      <c r="I242" s="8">
        <v>10.55</v>
      </c>
      <c r="J242" s="8">
        <v>2.6</v>
      </c>
      <c r="K242" s="28" t="s">
        <v>213</v>
      </c>
      <c r="L242" s="105" t="str">
        <f t="shared" si="66"/>
        <v>N/A</v>
      </c>
    </row>
    <row r="243" spans="1:12" x14ac:dyDescent="0.2">
      <c r="A243" s="151" t="s">
        <v>1068</v>
      </c>
      <c r="B243" s="22" t="s">
        <v>213</v>
      </c>
      <c r="C243" s="23">
        <v>612229</v>
      </c>
      <c r="D243" s="27" t="str">
        <f>IF($B243="N/A","N/A",IF(C243&gt;10,"No",IF(C243&lt;-10,"No","Yes")))</f>
        <v>N/A</v>
      </c>
      <c r="E243" s="23">
        <v>609525</v>
      </c>
      <c r="F243" s="27" t="str">
        <f>IF($B243="N/A","N/A",IF(E243&gt;10,"No",IF(E243&lt;-10,"No","Yes")))</f>
        <v>N/A</v>
      </c>
      <c r="G243" s="23">
        <v>79385</v>
      </c>
      <c r="H243" s="27" t="str">
        <f>IF($B243="N/A","N/A",IF(G243&gt;10,"No",IF(G243&lt;-10,"No","Yes")))</f>
        <v>N/A</v>
      </c>
      <c r="I243" s="8">
        <v>-0.442</v>
      </c>
      <c r="J243" s="8">
        <v>-87</v>
      </c>
      <c r="K243" s="28" t="s">
        <v>734</v>
      </c>
      <c r="L243" s="105" t="str">
        <f t="shared" ref="L243:L276" si="67">IF(J243="Div by 0", "N/A", IF(K243="N/A","N/A", IF(J243&gt;VALUE(MID(K243,1,2)), "No", IF(J243&lt;-1*VALUE(MID(K243,1,2)), "No", "Yes"))))</f>
        <v>No</v>
      </c>
    </row>
    <row r="244" spans="1:12" x14ac:dyDescent="0.2">
      <c r="A244" s="128" t="s">
        <v>1069</v>
      </c>
      <c r="B244" s="22" t="s">
        <v>213</v>
      </c>
      <c r="C244" s="4">
        <v>3.8598880104000002</v>
      </c>
      <c r="D244" s="27" t="str">
        <f>IF($B244="N/A","N/A",IF(C244&gt;10,"No",IF(C244&lt;-10,"No","Yes")))</f>
        <v>N/A</v>
      </c>
      <c r="E244" s="4">
        <v>3.7899832229000001</v>
      </c>
      <c r="F244" s="27" t="str">
        <f>IF($B244="N/A","N/A",IF(E244&gt;10,"No",IF(E244&lt;-10,"No","Yes")))</f>
        <v>N/A</v>
      </c>
      <c r="G244" s="4">
        <v>0</v>
      </c>
      <c r="H244" s="27" t="str">
        <f>IF($B244="N/A","N/A",IF(G244&gt;10,"No",IF(G244&lt;-10,"No","Yes")))</f>
        <v>N/A</v>
      </c>
      <c r="I244" s="8">
        <v>-1.81</v>
      </c>
      <c r="J244" s="8">
        <v>-100</v>
      </c>
      <c r="K244" s="28" t="s">
        <v>734</v>
      </c>
      <c r="L244" s="105" t="str">
        <f t="shared" si="67"/>
        <v>No</v>
      </c>
    </row>
    <row r="245" spans="1:12" x14ac:dyDescent="0.2">
      <c r="A245" s="128" t="s">
        <v>1070</v>
      </c>
      <c r="B245" s="22" t="s">
        <v>213</v>
      </c>
      <c r="C245" s="4">
        <v>56.650823907000003</v>
      </c>
      <c r="D245" s="27" t="str">
        <f>IF($B245="N/A","N/A",IF(C245&gt;10,"No",IF(C245&lt;-10,"No","Yes")))</f>
        <v>N/A</v>
      </c>
      <c r="E245" s="4">
        <v>56.401005726999998</v>
      </c>
      <c r="F245" s="27" t="str">
        <f>IF($B245="N/A","N/A",IF(E245&gt;10,"No",IF(E245&lt;-10,"No","Yes")))</f>
        <v>N/A</v>
      </c>
      <c r="G245" s="4">
        <v>3.0139425627</v>
      </c>
      <c r="H245" s="27" t="str">
        <f>IF($B245="N/A","N/A",IF(G245&gt;10,"No",IF(G245&lt;-10,"No","Yes")))</f>
        <v>N/A</v>
      </c>
      <c r="I245" s="8">
        <v>-0.441</v>
      </c>
      <c r="J245" s="8">
        <v>-94.7</v>
      </c>
      <c r="K245" s="28" t="s">
        <v>734</v>
      </c>
      <c r="L245" s="105" t="str">
        <f t="shared" si="67"/>
        <v>No</v>
      </c>
    </row>
    <row r="246" spans="1:12" x14ac:dyDescent="0.2">
      <c r="A246" s="128" t="s">
        <v>1071</v>
      </c>
      <c r="B246" s="22" t="s">
        <v>213</v>
      </c>
      <c r="C246" s="4">
        <v>94.632947341000005</v>
      </c>
      <c r="D246" s="27" t="str">
        <f t="shared" ref="D246:D274" si="68">IF($B246="N/A","N/A",IF(C246&gt;10,"No",IF(C246&lt;-10,"No","Yes")))</f>
        <v>N/A</v>
      </c>
      <c r="E246" s="4">
        <v>94.404874589000002</v>
      </c>
      <c r="F246" s="27" t="str">
        <f t="shared" ref="F246:F274" si="69">IF($B246="N/A","N/A",IF(E246&gt;10,"No",IF(E246&lt;-10,"No","Yes")))</f>
        <v>N/A</v>
      </c>
      <c r="G246" s="4">
        <v>16.790839508000001</v>
      </c>
      <c r="H246" s="27" t="str">
        <f t="shared" ref="H246:H274" si="70">IF($B246="N/A","N/A",IF(G246&gt;10,"No",IF(G246&lt;-10,"No","Yes")))</f>
        <v>N/A</v>
      </c>
      <c r="I246" s="8">
        <v>-0.24099999999999999</v>
      </c>
      <c r="J246" s="8">
        <v>-82.2</v>
      </c>
      <c r="K246" s="28" t="s">
        <v>734</v>
      </c>
      <c r="L246" s="105" t="str">
        <f t="shared" si="67"/>
        <v>No</v>
      </c>
    </row>
    <row r="247" spans="1:12" x14ac:dyDescent="0.2">
      <c r="A247" s="128" t="s">
        <v>1072</v>
      </c>
      <c r="B247" s="22" t="s">
        <v>213</v>
      </c>
      <c r="C247" s="4">
        <v>87.683599627000007</v>
      </c>
      <c r="D247" s="27" t="str">
        <f t="shared" si="68"/>
        <v>N/A</v>
      </c>
      <c r="E247" s="4">
        <v>87.149974391000001</v>
      </c>
      <c r="F247" s="27" t="str">
        <f t="shared" si="69"/>
        <v>N/A</v>
      </c>
      <c r="G247" s="4">
        <v>0.1609063295</v>
      </c>
      <c r="H247" s="27" t="str">
        <f t="shared" si="70"/>
        <v>N/A</v>
      </c>
      <c r="I247" s="8">
        <v>-0.60899999999999999</v>
      </c>
      <c r="J247" s="8">
        <v>-99.8</v>
      </c>
      <c r="K247" s="28" t="s">
        <v>734</v>
      </c>
      <c r="L247" s="105" t="str">
        <f t="shared" si="67"/>
        <v>No</v>
      </c>
    </row>
    <row r="248" spans="1:12" x14ac:dyDescent="0.2">
      <c r="A248" s="128" t="s">
        <v>1073</v>
      </c>
      <c r="B248" s="22" t="s">
        <v>213</v>
      </c>
      <c r="C248" s="4">
        <v>2.4010623500000002E-2</v>
      </c>
      <c r="D248" s="27" t="str">
        <f t="shared" si="68"/>
        <v>N/A</v>
      </c>
      <c r="E248" s="4">
        <v>2.8710881399999999E-2</v>
      </c>
      <c r="F248" s="27" t="str">
        <f t="shared" si="69"/>
        <v>N/A</v>
      </c>
      <c r="G248" s="4">
        <v>0</v>
      </c>
      <c r="H248" s="27" t="str">
        <f t="shared" si="70"/>
        <v>N/A</v>
      </c>
      <c r="I248" s="8">
        <v>19.579999999999998</v>
      </c>
      <c r="J248" s="8">
        <v>-100</v>
      </c>
      <c r="K248" s="28" t="s">
        <v>734</v>
      </c>
      <c r="L248" s="105" t="str">
        <f t="shared" si="67"/>
        <v>No</v>
      </c>
    </row>
    <row r="249" spans="1:12" x14ac:dyDescent="0.2">
      <c r="A249" s="151" t="s">
        <v>1074</v>
      </c>
      <c r="B249" s="22" t="s">
        <v>213</v>
      </c>
      <c r="C249" s="23">
        <v>571914</v>
      </c>
      <c r="D249" s="27" t="str">
        <f t="shared" si="68"/>
        <v>N/A</v>
      </c>
      <c r="E249" s="23">
        <v>572081</v>
      </c>
      <c r="F249" s="27" t="str">
        <f t="shared" si="69"/>
        <v>N/A</v>
      </c>
      <c r="G249" s="23">
        <v>766648</v>
      </c>
      <c r="H249" s="27" t="str">
        <f t="shared" si="70"/>
        <v>N/A</v>
      </c>
      <c r="I249" s="8">
        <v>2.92E-2</v>
      </c>
      <c r="J249" s="8">
        <v>34.01</v>
      </c>
      <c r="K249" s="28" t="s">
        <v>734</v>
      </c>
      <c r="L249" s="105" t="str">
        <f t="shared" si="67"/>
        <v>No</v>
      </c>
    </row>
    <row r="250" spans="1:12" x14ac:dyDescent="0.2">
      <c r="A250" s="128" t="s">
        <v>1075</v>
      </c>
      <c r="B250" s="22" t="s">
        <v>213</v>
      </c>
      <c r="C250" s="4">
        <v>40.970668742000001</v>
      </c>
      <c r="D250" s="27" t="str">
        <f t="shared" si="68"/>
        <v>N/A</v>
      </c>
      <c r="E250" s="4">
        <v>40.097362414000003</v>
      </c>
      <c r="F250" s="27" t="str">
        <f t="shared" si="69"/>
        <v>N/A</v>
      </c>
      <c r="G250" s="4">
        <v>39.814299482999999</v>
      </c>
      <c r="H250" s="27" t="str">
        <f t="shared" si="70"/>
        <v>N/A</v>
      </c>
      <c r="I250" s="8">
        <v>-2.13</v>
      </c>
      <c r="J250" s="8">
        <v>-0.70599999999999996</v>
      </c>
      <c r="K250" s="28" t="s">
        <v>734</v>
      </c>
      <c r="L250" s="105" t="str">
        <f t="shared" si="67"/>
        <v>Yes</v>
      </c>
    </row>
    <row r="251" spans="1:12" x14ac:dyDescent="0.2">
      <c r="A251" s="128" t="s">
        <v>1076</v>
      </c>
      <c r="B251" s="22" t="s">
        <v>213</v>
      </c>
      <c r="C251" s="4">
        <v>75.017556619999993</v>
      </c>
      <c r="D251" s="27" t="str">
        <f t="shared" si="68"/>
        <v>N/A</v>
      </c>
      <c r="E251" s="4">
        <v>74.186553656000001</v>
      </c>
      <c r="F251" s="27" t="str">
        <f t="shared" si="69"/>
        <v>N/A</v>
      </c>
      <c r="G251" s="4">
        <v>73.396731579999994</v>
      </c>
      <c r="H251" s="27" t="str">
        <f t="shared" si="70"/>
        <v>N/A</v>
      </c>
      <c r="I251" s="8">
        <v>-1.1100000000000001</v>
      </c>
      <c r="J251" s="8">
        <v>-1.06</v>
      </c>
      <c r="K251" s="28" t="s">
        <v>734</v>
      </c>
      <c r="L251" s="105" t="str">
        <f t="shared" si="67"/>
        <v>Yes</v>
      </c>
    </row>
    <row r="252" spans="1:12" x14ac:dyDescent="0.2">
      <c r="A252" s="128" t="s">
        <v>1077</v>
      </c>
      <c r="B252" s="22" t="s">
        <v>213</v>
      </c>
      <c r="C252" s="4">
        <v>83.644958501999994</v>
      </c>
      <c r="D252" s="27" t="str">
        <f t="shared" si="68"/>
        <v>N/A</v>
      </c>
      <c r="E252" s="4">
        <v>83.716985649999998</v>
      </c>
      <c r="F252" s="27" t="str">
        <f t="shared" si="69"/>
        <v>N/A</v>
      </c>
      <c r="G252" s="4">
        <v>85.640322101999999</v>
      </c>
      <c r="H252" s="27" t="str">
        <f t="shared" si="70"/>
        <v>N/A</v>
      </c>
      <c r="I252" s="8">
        <v>8.6099999999999996E-2</v>
      </c>
      <c r="J252" s="8">
        <v>2.2970000000000002</v>
      </c>
      <c r="K252" s="28" t="s">
        <v>734</v>
      </c>
      <c r="L252" s="105" t="str">
        <f t="shared" si="67"/>
        <v>Yes</v>
      </c>
    </row>
    <row r="253" spans="1:12" x14ac:dyDescent="0.2">
      <c r="A253" s="128" t="s">
        <v>1078</v>
      </c>
      <c r="B253" s="22" t="s">
        <v>213</v>
      </c>
      <c r="C253" s="4">
        <v>45.222827254999999</v>
      </c>
      <c r="D253" s="27" t="str">
        <f t="shared" si="68"/>
        <v>N/A</v>
      </c>
      <c r="E253" s="4">
        <v>45.362946407999999</v>
      </c>
      <c r="F253" s="27" t="str">
        <f t="shared" si="69"/>
        <v>N/A</v>
      </c>
      <c r="G253" s="4">
        <v>99.750430999000002</v>
      </c>
      <c r="H253" s="27" t="str">
        <f t="shared" si="70"/>
        <v>N/A</v>
      </c>
      <c r="I253" s="8">
        <v>0.30980000000000002</v>
      </c>
      <c r="J253" s="8">
        <v>119.9</v>
      </c>
      <c r="K253" s="28" t="s">
        <v>734</v>
      </c>
      <c r="L253" s="105" t="str">
        <f t="shared" si="67"/>
        <v>No</v>
      </c>
    </row>
    <row r="254" spans="1:12" x14ac:dyDescent="0.2">
      <c r="A254" s="128" t="s">
        <v>1079</v>
      </c>
      <c r="B254" s="22" t="s">
        <v>213</v>
      </c>
      <c r="C254" s="4">
        <v>2.4479204999999999E-3</v>
      </c>
      <c r="D254" s="27" t="str">
        <f t="shared" si="68"/>
        <v>N/A</v>
      </c>
      <c r="E254" s="4">
        <v>1.9228046E-3</v>
      </c>
      <c r="F254" s="27" t="str">
        <f t="shared" si="69"/>
        <v>N/A</v>
      </c>
      <c r="G254" s="4">
        <v>1.9565694000000002E-3</v>
      </c>
      <c r="H254" s="27" t="str">
        <f t="shared" si="70"/>
        <v>N/A</v>
      </c>
      <c r="I254" s="8">
        <v>-21.5</v>
      </c>
      <c r="J254" s="8">
        <v>1.756</v>
      </c>
      <c r="K254" s="28" t="s">
        <v>734</v>
      </c>
      <c r="L254" s="105" t="str">
        <f t="shared" si="67"/>
        <v>Yes</v>
      </c>
    </row>
    <row r="255" spans="1:12" x14ac:dyDescent="0.2">
      <c r="A255" s="128" t="s">
        <v>1080</v>
      </c>
      <c r="B255" s="22" t="s">
        <v>213</v>
      </c>
      <c r="C255" s="4">
        <v>100</v>
      </c>
      <c r="D255" s="27" t="str">
        <f t="shared" si="68"/>
        <v>N/A</v>
      </c>
      <c r="E255" s="4">
        <v>100</v>
      </c>
      <c r="F255" s="27" t="str">
        <f t="shared" si="69"/>
        <v>N/A</v>
      </c>
      <c r="G255" s="4">
        <v>100</v>
      </c>
      <c r="H255" s="27" t="str">
        <f t="shared" si="70"/>
        <v>N/A</v>
      </c>
      <c r="I255" s="8">
        <v>0</v>
      </c>
      <c r="J255" s="8">
        <v>0</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467443</v>
      </c>
      <c r="D263" s="27" t="str">
        <f t="shared" si="68"/>
        <v>N/A</v>
      </c>
      <c r="E263" s="23">
        <v>467941</v>
      </c>
      <c r="F263" s="27" t="str">
        <f t="shared" si="69"/>
        <v>N/A</v>
      </c>
      <c r="G263" s="23">
        <v>0</v>
      </c>
      <c r="H263" s="27" t="str">
        <f t="shared" si="70"/>
        <v>N/A</v>
      </c>
      <c r="I263" s="8">
        <v>0.1065</v>
      </c>
      <c r="J263" s="8">
        <v>-100</v>
      </c>
      <c r="K263" s="28" t="s">
        <v>734</v>
      </c>
      <c r="L263" s="105" t="str">
        <f t="shared" si="67"/>
        <v>No</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228682</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83756</v>
      </c>
      <c r="D273" s="27" t="str">
        <f t="shared" si="68"/>
        <v>N/A</v>
      </c>
      <c r="E273" s="23">
        <v>79189</v>
      </c>
      <c r="F273" s="27" t="str">
        <f t="shared" si="69"/>
        <v>N/A</v>
      </c>
      <c r="G273" s="23">
        <v>0</v>
      </c>
      <c r="H273" s="27" t="str">
        <f t="shared" si="70"/>
        <v>N/A</v>
      </c>
      <c r="I273" s="8">
        <v>-5.45</v>
      </c>
      <c r="J273" s="8">
        <v>-100</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660127</v>
      </c>
      <c r="D277" s="7" t="str">
        <f t="shared" ref="D277:D284" si="74">IF($B277="N/A","N/A",IF(C277&gt;10,"No",IF(C277&lt;-10,"No","Yes")))</f>
        <v>N/A</v>
      </c>
      <c r="E277" s="1">
        <v>660744</v>
      </c>
      <c r="F277" s="7" t="str">
        <f t="shared" ref="F277:F278" si="75">IF($B277="N/A","N/A",IF(E277&gt;10,"No",IF(E277&lt;-10,"No","Yes")))</f>
        <v>N/A</v>
      </c>
      <c r="G277" s="1">
        <v>851297</v>
      </c>
      <c r="H277" s="7" t="str">
        <f t="shared" ref="H277:H278" si="76">IF($B277="N/A","N/A",IF(G277&gt;10,"No",IF(G277&lt;-10,"No","Yes")))</f>
        <v>N/A</v>
      </c>
      <c r="I277" s="8">
        <v>9.35E-2</v>
      </c>
      <c r="J277" s="8">
        <v>28.84</v>
      </c>
      <c r="K277" s="1" t="s">
        <v>213</v>
      </c>
      <c r="L277" s="105" t="str">
        <f t="shared" ref="L277:L278" si="77">IF(J277="Div by 0", "N/A", IF(K277="N/A","N/A", IF(J277&gt;VALUE(MID(K277,1,2)), "No", IF(J277&lt;-1*VALUE(MID(K277,1,2)), "No", "Yes"))))</f>
        <v>N/A</v>
      </c>
    </row>
    <row r="278" spans="1:12" x14ac:dyDescent="0.2">
      <c r="A278" s="138" t="s">
        <v>689</v>
      </c>
      <c r="B278" s="1" t="s">
        <v>213</v>
      </c>
      <c r="C278" s="1">
        <v>558293</v>
      </c>
      <c r="D278" s="7" t="str">
        <f t="shared" si="74"/>
        <v>N/A</v>
      </c>
      <c r="E278" s="1">
        <v>562529.41666999995</v>
      </c>
      <c r="F278" s="7" t="str">
        <f t="shared" si="75"/>
        <v>N/A</v>
      </c>
      <c r="G278" s="1">
        <v>674520.16666999995</v>
      </c>
      <c r="H278" s="7" t="str">
        <f t="shared" si="76"/>
        <v>N/A</v>
      </c>
      <c r="I278" s="8">
        <v>0.75880000000000003</v>
      </c>
      <c r="J278" s="8">
        <v>19.91</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1748</v>
      </c>
      <c r="J279" s="8" t="s">
        <v>1748</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0</v>
      </c>
      <c r="H280" s="7" t="str">
        <f t="shared" si="79"/>
        <v>N/A</v>
      </c>
      <c r="I280" s="8" t="s">
        <v>1748</v>
      </c>
      <c r="J280" s="8" t="s">
        <v>1748</v>
      </c>
      <c r="K280" s="1" t="s">
        <v>213</v>
      </c>
      <c r="L280" s="105" t="str">
        <f t="shared" si="80"/>
        <v>N/A</v>
      </c>
    </row>
    <row r="281" spans="1:12" x14ac:dyDescent="0.2">
      <c r="A281" s="138" t="s">
        <v>692</v>
      </c>
      <c r="B281" s="1" t="s">
        <v>213</v>
      </c>
      <c r="C281" s="1">
        <v>0</v>
      </c>
      <c r="D281" s="7" t="str">
        <f t="shared" si="74"/>
        <v>N/A</v>
      </c>
      <c r="E281" s="1">
        <v>0</v>
      </c>
      <c r="F281" s="7" t="str">
        <f t="shared" si="78"/>
        <v>N/A</v>
      </c>
      <c r="G281" s="1">
        <v>0</v>
      </c>
      <c r="H281" s="7" t="str">
        <f t="shared" si="79"/>
        <v>N/A</v>
      </c>
      <c r="I281" s="8" t="s">
        <v>1748</v>
      </c>
      <c r="J281" s="8" t="s">
        <v>1748</v>
      </c>
      <c r="K281" s="1" t="s">
        <v>213</v>
      </c>
      <c r="L281" s="105" t="str">
        <f t="shared" si="80"/>
        <v>N/A</v>
      </c>
    </row>
    <row r="282" spans="1:12" x14ac:dyDescent="0.2">
      <c r="A282" s="138" t="s">
        <v>693</v>
      </c>
      <c r="B282" s="1" t="s">
        <v>213</v>
      </c>
      <c r="C282" s="1">
        <v>60429</v>
      </c>
      <c r="D282" s="7" t="str">
        <f t="shared" si="74"/>
        <v>N/A</v>
      </c>
      <c r="E282" s="1">
        <v>63296</v>
      </c>
      <c r="F282" s="7" t="str">
        <f t="shared" si="78"/>
        <v>N/A</v>
      </c>
      <c r="G282" s="1">
        <v>64702</v>
      </c>
      <c r="H282" s="7" t="str">
        <f t="shared" si="79"/>
        <v>N/A</v>
      </c>
      <c r="I282" s="8">
        <v>4.7439999999999998</v>
      </c>
      <c r="J282" s="8">
        <v>2.2210000000000001</v>
      </c>
      <c r="K282" s="1" t="s">
        <v>213</v>
      </c>
      <c r="L282" s="105" t="str">
        <f t="shared" si="80"/>
        <v>N/A</v>
      </c>
    </row>
    <row r="283" spans="1:12" x14ac:dyDescent="0.2">
      <c r="A283" s="138" t="s">
        <v>694</v>
      </c>
      <c r="B283" s="1" t="s">
        <v>213</v>
      </c>
      <c r="C283" s="1">
        <v>64194</v>
      </c>
      <c r="D283" s="7" t="str">
        <f t="shared" si="74"/>
        <v>N/A</v>
      </c>
      <c r="E283" s="1">
        <v>66783</v>
      </c>
      <c r="F283" s="7" t="str">
        <f t="shared" si="78"/>
        <v>N/A</v>
      </c>
      <c r="G283" s="1">
        <v>68470</v>
      </c>
      <c r="H283" s="7" t="str">
        <f t="shared" si="79"/>
        <v>N/A</v>
      </c>
      <c r="I283" s="8">
        <v>4.0330000000000004</v>
      </c>
      <c r="J283" s="8">
        <v>2.5259999999999998</v>
      </c>
      <c r="K283" s="1" t="s">
        <v>213</v>
      </c>
      <c r="L283" s="105" t="str">
        <f t="shared" si="80"/>
        <v>N/A</v>
      </c>
    </row>
    <row r="284" spans="1:12" ht="25.5" x14ac:dyDescent="0.2">
      <c r="A284" s="138" t="s">
        <v>695</v>
      </c>
      <c r="B284" s="1" t="s">
        <v>213</v>
      </c>
      <c r="C284" s="1">
        <v>55499.666666999998</v>
      </c>
      <c r="D284" s="7" t="str">
        <f t="shared" si="74"/>
        <v>N/A</v>
      </c>
      <c r="E284" s="1">
        <v>58474.833333000002</v>
      </c>
      <c r="F284" s="7" t="str">
        <f t="shared" si="78"/>
        <v>N/A</v>
      </c>
      <c r="G284" s="1">
        <v>60352.416666999998</v>
      </c>
      <c r="H284" s="7" t="str">
        <f t="shared" si="79"/>
        <v>N/A</v>
      </c>
      <c r="I284" s="8">
        <v>5.3609999999999998</v>
      </c>
      <c r="J284" s="8">
        <v>3.2109999999999999</v>
      </c>
      <c r="K284" s="1" t="s">
        <v>213</v>
      </c>
      <c r="L284" s="105" t="str">
        <f t="shared" si="80"/>
        <v>N/A</v>
      </c>
    </row>
    <row r="285" spans="1:12" x14ac:dyDescent="0.2">
      <c r="A285" s="138" t="s">
        <v>402</v>
      </c>
      <c r="B285" s="22" t="s">
        <v>290</v>
      </c>
      <c r="C285" s="4">
        <v>43.906532685000002</v>
      </c>
      <c r="D285" s="27" t="str">
        <f>IF($B285="N/A","N/A",IF(C285&lt;=40,"Yes","No"))</f>
        <v>No</v>
      </c>
      <c r="E285" s="4">
        <v>45.362095531999998</v>
      </c>
      <c r="F285" s="27" t="str">
        <f>IF($B285="N/A","N/A",IF(E285&lt;=40,"Yes","No"))</f>
        <v>No</v>
      </c>
      <c r="G285" s="4">
        <v>44.395194214</v>
      </c>
      <c r="H285" s="27" t="str">
        <f>IF($B285="N/A","N/A",IF(G285&lt;=40,"Yes","No"))</f>
        <v>No</v>
      </c>
      <c r="I285" s="8">
        <v>3.3149999999999999</v>
      </c>
      <c r="J285" s="8">
        <v>-2.13</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66785</v>
      </c>
      <c r="D290" s="7" t="str">
        <f t="shared" si="81"/>
        <v>N/A</v>
      </c>
      <c r="E290" s="1">
        <v>63731</v>
      </c>
      <c r="F290" s="7" t="str">
        <f t="shared" ref="F290:F304" si="88">IF($B290="N/A","N/A",IF(E290&gt;10,"No",IF(E290&lt;-10,"No","Yes")))</f>
        <v>N/A</v>
      </c>
      <c r="G290" s="1">
        <v>71</v>
      </c>
      <c r="H290" s="7" t="str">
        <f t="shared" ref="H290:H304" si="89">IF($B290="N/A","N/A",IF(G290&gt;10,"No",IF(G290&lt;-10,"No","Yes")))</f>
        <v>N/A</v>
      </c>
      <c r="I290" s="8">
        <v>-4.57</v>
      </c>
      <c r="J290" s="8">
        <v>-99.9</v>
      </c>
      <c r="K290" s="1" t="s">
        <v>213</v>
      </c>
      <c r="L290" s="105" t="str">
        <f t="shared" ref="L290:L301" si="90">IF(J290="Div by 0", "N/A", IF(K290="N/A","N/A", IF(J290&gt;VALUE(MID(K290,1,2)), "No", IF(J290&lt;-1*VALUE(MID(K290,1,2)), "No", "Yes"))))</f>
        <v>N/A</v>
      </c>
    </row>
    <row r="291" spans="1:12" x14ac:dyDescent="0.2">
      <c r="A291" s="138" t="s">
        <v>700</v>
      </c>
      <c r="B291" s="1" t="s">
        <v>213</v>
      </c>
      <c r="C291" s="1">
        <v>83756</v>
      </c>
      <c r="D291" s="7" t="str">
        <f t="shared" si="81"/>
        <v>N/A</v>
      </c>
      <c r="E291" s="1">
        <v>79189</v>
      </c>
      <c r="F291" s="7" t="str">
        <f t="shared" si="88"/>
        <v>N/A</v>
      </c>
      <c r="G291" s="1">
        <v>111</v>
      </c>
      <c r="H291" s="7" t="str">
        <f t="shared" si="89"/>
        <v>N/A</v>
      </c>
      <c r="I291" s="8">
        <v>-5.45</v>
      </c>
      <c r="J291" s="8">
        <v>-99.9</v>
      </c>
      <c r="K291" s="1" t="s">
        <v>213</v>
      </c>
      <c r="L291" s="105" t="str">
        <f t="shared" si="90"/>
        <v>N/A</v>
      </c>
    </row>
    <row r="292" spans="1:12" x14ac:dyDescent="0.2">
      <c r="A292" s="138" t="s">
        <v>718</v>
      </c>
      <c r="B292" s="22" t="s">
        <v>213</v>
      </c>
      <c r="C292" s="9">
        <v>5.9697216000000001E-3</v>
      </c>
      <c r="D292" s="7" t="str">
        <f t="shared" si="81"/>
        <v>N/A</v>
      </c>
      <c r="E292" s="9">
        <v>1.26280165E-2</v>
      </c>
      <c r="F292" s="7" t="str">
        <f t="shared" si="88"/>
        <v>N/A</v>
      </c>
      <c r="G292" s="9">
        <v>0</v>
      </c>
      <c r="H292" s="7" t="str">
        <f t="shared" si="89"/>
        <v>N/A</v>
      </c>
      <c r="I292" s="8">
        <v>111.5</v>
      </c>
      <c r="J292" s="8">
        <v>-100</v>
      </c>
      <c r="K292" s="22" t="s">
        <v>213</v>
      </c>
      <c r="L292" s="105" t="str">
        <f t="shared" si="90"/>
        <v>N/A</v>
      </c>
    </row>
    <row r="293" spans="1:12" x14ac:dyDescent="0.2">
      <c r="A293" s="138" t="s">
        <v>711</v>
      </c>
      <c r="B293" s="1" t="s">
        <v>213</v>
      </c>
      <c r="C293" s="1">
        <v>58937.666666999998</v>
      </c>
      <c r="D293" s="7" t="str">
        <f t="shared" si="81"/>
        <v>N/A</v>
      </c>
      <c r="E293" s="1">
        <v>57439.833333000002</v>
      </c>
      <c r="F293" s="7" t="str">
        <f t="shared" si="88"/>
        <v>N/A</v>
      </c>
      <c r="G293" s="1">
        <v>34.666666667000001</v>
      </c>
      <c r="H293" s="7" t="str">
        <f t="shared" si="89"/>
        <v>N/A</v>
      </c>
      <c r="I293" s="8">
        <v>-2.54</v>
      </c>
      <c r="J293" s="8">
        <v>-99.9</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198</v>
      </c>
      <c r="D296" s="7" t="str">
        <f t="shared" si="81"/>
        <v>N/A</v>
      </c>
      <c r="E296" s="1">
        <v>213</v>
      </c>
      <c r="F296" s="7" t="str">
        <f t="shared" si="88"/>
        <v>N/A</v>
      </c>
      <c r="G296" s="1">
        <v>103</v>
      </c>
      <c r="H296" s="7" t="str">
        <f t="shared" si="89"/>
        <v>N/A</v>
      </c>
      <c r="I296" s="8">
        <v>7.5759999999999996</v>
      </c>
      <c r="J296" s="8">
        <v>-51.6</v>
      </c>
      <c r="K296" s="1" t="s">
        <v>213</v>
      </c>
      <c r="L296" s="105" t="str">
        <f t="shared" si="90"/>
        <v>N/A</v>
      </c>
    </row>
    <row r="297" spans="1:12" x14ac:dyDescent="0.2">
      <c r="A297" s="138" t="s">
        <v>713</v>
      </c>
      <c r="B297" s="1" t="s">
        <v>213</v>
      </c>
      <c r="C297" s="1">
        <v>99.416666667000001</v>
      </c>
      <c r="D297" s="7" t="str">
        <f t="shared" si="81"/>
        <v>N/A</v>
      </c>
      <c r="E297" s="1">
        <v>115.16666667</v>
      </c>
      <c r="F297" s="7" t="str">
        <f t="shared" si="88"/>
        <v>N/A</v>
      </c>
      <c r="G297" s="1">
        <v>44.916666667000001</v>
      </c>
      <c r="H297" s="7" t="str">
        <f t="shared" si="89"/>
        <v>N/A</v>
      </c>
      <c r="I297" s="8">
        <v>15.84</v>
      </c>
      <c r="J297" s="8">
        <v>-61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128045</v>
      </c>
      <c r="D309" s="1" t="s">
        <v>213</v>
      </c>
      <c r="E309" s="1">
        <v>128089</v>
      </c>
      <c r="F309" s="1" t="s">
        <v>213</v>
      </c>
      <c r="G309" s="1">
        <v>65743</v>
      </c>
      <c r="H309" s="1" t="s">
        <v>213</v>
      </c>
      <c r="I309" s="8">
        <v>3.44E-2</v>
      </c>
      <c r="J309" s="8">
        <v>-48.7</v>
      </c>
      <c r="K309" s="1" t="s">
        <v>213</v>
      </c>
      <c r="L309" s="105" t="str">
        <f>IF(J309="Div by 0", "N/A", IF(K309="N/A","N/A", IF(J309&gt;VALUE(MID(K309,1,2)), "No", IF(J309&lt;-1*VALUE(MID(K309,1,2)), "No", "Yes"))))</f>
        <v>N/A</v>
      </c>
    </row>
    <row r="310" spans="1:12" x14ac:dyDescent="0.2">
      <c r="A310" s="157" t="s">
        <v>73</v>
      </c>
      <c r="B310" s="22" t="s">
        <v>213</v>
      </c>
      <c r="C310" s="23">
        <v>657256</v>
      </c>
      <c r="D310" s="27" t="str">
        <f>IF($B310="N/A","N/A",IF(C310&gt;10,"No",IF(C310&lt;-10,"No","Yes")))</f>
        <v>N/A</v>
      </c>
      <c r="E310" s="23">
        <v>664890</v>
      </c>
      <c r="F310" s="27" t="str">
        <f>IF($B310="N/A","N/A",IF(E310&gt;10,"No",IF(E310&lt;-10,"No","Yes")))</f>
        <v>N/A</v>
      </c>
      <c r="G310" s="23">
        <v>823987</v>
      </c>
      <c r="H310" s="27" t="str">
        <f>IF($B310="N/A","N/A",IF(G310&gt;10,"No",IF(G310&lt;-10,"No","Yes")))</f>
        <v>N/A</v>
      </c>
      <c r="I310" s="8">
        <v>1.161</v>
      </c>
      <c r="J310" s="8">
        <v>23.93</v>
      </c>
      <c r="K310" s="28" t="s">
        <v>736</v>
      </c>
      <c r="L310" s="105" t="str">
        <f t="shared" ref="L310:L339" si="92">IF(J310="Div by 0", "N/A", IF(K310="N/A","N/A", IF(J310&gt;VALUE(MID(K310,1,2)), "No", IF(J310&lt;-1*VALUE(MID(K310,1,2)), "No", "Yes"))))</f>
        <v>No</v>
      </c>
    </row>
    <row r="311" spans="1:12" x14ac:dyDescent="0.2">
      <c r="A311" s="156" t="s">
        <v>182</v>
      </c>
      <c r="B311" s="22" t="s">
        <v>213</v>
      </c>
      <c r="C311" s="23">
        <v>61502</v>
      </c>
      <c r="D311" s="7" t="str">
        <f t="shared" ref="D311:D314" si="93">IF($B311="N/A","N/A",IF(C311&gt;10,"No",IF(C311&lt;-10,"No","Yes")))</f>
        <v>N/A</v>
      </c>
      <c r="E311" s="23">
        <v>62654</v>
      </c>
      <c r="F311" s="7" t="str">
        <f t="shared" ref="F311:F314" si="94">IF($B311="N/A","N/A",IF(E311&gt;10,"No",IF(E311&lt;-10,"No","Yes")))</f>
        <v>N/A</v>
      </c>
      <c r="G311" s="23">
        <v>63526</v>
      </c>
      <c r="H311" s="7" t="str">
        <f t="shared" ref="H311:H314" si="95">IF($B311="N/A","N/A",IF(G311&gt;10,"No",IF(G311&lt;-10,"No","Yes")))</f>
        <v>N/A</v>
      </c>
      <c r="I311" s="8">
        <v>1.873</v>
      </c>
      <c r="J311" s="8">
        <v>1.3919999999999999</v>
      </c>
      <c r="K311" s="28" t="s">
        <v>736</v>
      </c>
      <c r="L311" s="105" t="str">
        <f>IF(J311="Div by 0", "N/A", IF(OR(J311="N/A",K311="N/A"),"N/A", IF(J311&gt;VALUE(MID(K311,1,2)), "No", IF(J311&lt;-1*VALUE(MID(K311,1,2)), "No", "Yes"))))</f>
        <v>Yes</v>
      </c>
    </row>
    <row r="312" spans="1:12" x14ac:dyDescent="0.2">
      <c r="A312" s="156" t="s">
        <v>183</v>
      </c>
      <c r="B312" s="22" t="s">
        <v>213</v>
      </c>
      <c r="C312" s="23">
        <v>139153</v>
      </c>
      <c r="D312" s="7" t="str">
        <f t="shared" si="93"/>
        <v>N/A</v>
      </c>
      <c r="E312" s="23">
        <v>143531</v>
      </c>
      <c r="F312" s="7" t="str">
        <f t="shared" si="94"/>
        <v>N/A</v>
      </c>
      <c r="G312" s="23">
        <v>144321</v>
      </c>
      <c r="H312" s="7" t="str">
        <f t="shared" si="95"/>
        <v>N/A</v>
      </c>
      <c r="I312" s="8">
        <v>3.1459999999999999</v>
      </c>
      <c r="J312" s="8">
        <v>0.5504</v>
      </c>
      <c r="K312" s="28" t="s">
        <v>736</v>
      </c>
      <c r="L312" s="105" t="str">
        <f t="shared" ref="L312:L314" si="96">IF(J312="Div by 0", "N/A", IF(OR(J312="N/A",K312="N/A"),"N/A", IF(J312&gt;VALUE(MID(K312,1,2)), "No", IF(J312&lt;-1*VALUE(MID(K312,1,2)), "No", "Yes"))))</f>
        <v>Yes</v>
      </c>
    </row>
    <row r="313" spans="1:12" x14ac:dyDescent="0.2">
      <c r="A313" s="156" t="s">
        <v>184</v>
      </c>
      <c r="B313" s="22" t="s">
        <v>213</v>
      </c>
      <c r="C313" s="23">
        <v>379812</v>
      </c>
      <c r="D313" s="7" t="str">
        <f t="shared" si="93"/>
        <v>N/A</v>
      </c>
      <c r="E313" s="23">
        <v>382798</v>
      </c>
      <c r="F313" s="7" t="str">
        <f t="shared" si="94"/>
        <v>N/A</v>
      </c>
      <c r="G313" s="23">
        <v>399486</v>
      </c>
      <c r="H313" s="7" t="str">
        <f t="shared" si="95"/>
        <v>N/A</v>
      </c>
      <c r="I313" s="8">
        <v>0.78620000000000001</v>
      </c>
      <c r="J313" s="8">
        <v>4.359</v>
      </c>
      <c r="K313" s="28" t="s">
        <v>736</v>
      </c>
      <c r="L313" s="105" t="str">
        <f t="shared" si="96"/>
        <v>Yes</v>
      </c>
    </row>
    <row r="314" spans="1:12" x14ac:dyDescent="0.2">
      <c r="A314" s="152" t="s">
        <v>185</v>
      </c>
      <c r="B314" s="22" t="s">
        <v>213</v>
      </c>
      <c r="C314" s="23">
        <v>76789</v>
      </c>
      <c r="D314" s="7" t="str">
        <f t="shared" si="93"/>
        <v>N/A</v>
      </c>
      <c r="E314" s="23">
        <v>75907</v>
      </c>
      <c r="F314" s="7" t="str">
        <f t="shared" si="94"/>
        <v>N/A</v>
      </c>
      <c r="G314" s="23">
        <v>208603</v>
      </c>
      <c r="H314" s="7" t="str">
        <f t="shared" si="95"/>
        <v>N/A</v>
      </c>
      <c r="I314" s="8">
        <v>-1.1499999999999999</v>
      </c>
      <c r="J314" s="8">
        <v>174.8</v>
      </c>
      <c r="K314" s="28" t="s">
        <v>736</v>
      </c>
      <c r="L314" s="105" t="str">
        <f t="shared" si="96"/>
        <v>No</v>
      </c>
    </row>
    <row r="315" spans="1:12" x14ac:dyDescent="0.2">
      <c r="A315" s="156" t="s">
        <v>1099</v>
      </c>
      <c r="B315" s="9" t="s">
        <v>213</v>
      </c>
      <c r="C315" s="23">
        <v>393616</v>
      </c>
      <c r="D315" s="5" t="str">
        <f t="shared" ref="D315:F318" si="97">IF($B315="N/A","N/A",IF(C315&lt;0,"No","Yes"))</f>
        <v>N/A</v>
      </c>
      <c r="E315" s="23">
        <v>397728</v>
      </c>
      <c r="F315" s="5" t="str">
        <f t="shared" si="97"/>
        <v>N/A</v>
      </c>
      <c r="G315" s="23">
        <v>417659</v>
      </c>
      <c r="H315" s="5" t="str">
        <f t="shared" ref="H315:H318" si="98">IF($B315="N/A","N/A",IF(G315&lt;0,"No","Yes"))</f>
        <v>N/A</v>
      </c>
      <c r="I315" s="8">
        <v>1.0449999999999999</v>
      </c>
      <c r="J315" s="8">
        <v>5.0110000000000001</v>
      </c>
      <c r="K315" s="1" t="s">
        <v>735</v>
      </c>
      <c r="L315" s="105" t="str">
        <f>IF(J315="Div by 0", "N/A", IF(OR(J315="N/A",K315="N/A"),"N/A", IF(J315&gt;VALUE(MID(K315,1,2)), "No", IF(J315&lt;-1*VALUE(MID(K315,1,2)), "No", "Yes"))))</f>
        <v>Yes</v>
      </c>
    </row>
    <row r="316" spans="1:12" x14ac:dyDescent="0.2">
      <c r="A316" s="156" t="s">
        <v>430</v>
      </c>
      <c r="B316" s="9" t="s">
        <v>213</v>
      </c>
      <c r="C316" s="23">
        <v>17438</v>
      </c>
      <c r="D316" s="5" t="str">
        <f t="shared" si="97"/>
        <v>N/A</v>
      </c>
      <c r="E316" s="23">
        <v>17005</v>
      </c>
      <c r="F316" s="5" t="str">
        <f t="shared" si="97"/>
        <v>N/A</v>
      </c>
      <c r="G316" s="23">
        <v>19468</v>
      </c>
      <c r="H316" s="5" t="str">
        <f t="shared" si="98"/>
        <v>N/A</v>
      </c>
      <c r="I316" s="8">
        <v>-2.48</v>
      </c>
      <c r="J316" s="8">
        <v>14.48</v>
      </c>
      <c r="K316" s="1" t="s">
        <v>735</v>
      </c>
      <c r="L316" s="105" t="str">
        <f t="shared" ref="L316:L318" si="99">IF(J316="Div by 0", "N/A", IF(OR(J316="N/A",K316="N/A"),"N/A", IF(J316&gt;VALUE(MID(K316,1,2)), "No", IF(J316&lt;-1*VALUE(MID(K316,1,2)), "No", "Yes"))))</f>
        <v>No</v>
      </c>
    </row>
    <row r="317" spans="1:12" x14ac:dyDescent="0.2">
      <c r="A317" s="156" t="s">
        <v>431</v>
      </c>
      <c r="B317" s="9" t="s">
        <v>213</v>
      </c>
      <c r="C317" s="23">
        <v>172941</v>
      </c>
      <c r="D317" s="5" t="str">
        <f t="shared" si="97"/>
        <v>N/A</v>
      </c>
      <c r="E317" s="23">
        <v>175462</v>
      </c>
      <c r="F317" s="5" t="str">
        <f t="shared" si="97"/>
        <v>N/A</v>
      </c>
      <c r="G317" s="23">
        <v>310001</v>
      </c>
      <c r="H317" s="5" t="str">
        <f t="shared" si="98"/>
        <v>N/A</v>
      </c>
      <c r="I317" s="8">
        <v>1.458</v>
      </c>
      <c r="J317" s="8">
        <v>76.680000000000007</v>
      </c>
      <c r="K317" s="1" t="s">
        <v>735</v>
      </c>
      <c r="L317" s="105" t="str">
        <f t="shared" si="99"/>
        <v>No</v>
      </c>
    </row>
    <row r="318" spans="1:12" x14ac:dyDescent="0.2">
      <c r="A318" s="156" t="s">
        <v>1100</v>
      </c>
      <c r="B318" s="9" t="s">
        <v>213</v>
      </c>
      <c r="C318" s="23">
        <v>50196</v>
      </c>
      <c r="D318" s="5" t="str">
        <f t="shared" si="97"/>
        <v>N/A</v>
      </c>
      <c r="E318" s="23">
        <v>51692</v>
      </c>
      <c r="F318" s="5" t="str">
        <f t="shared" si="97"/>
        <v>N/A</v>
      </c>
      <c r="G318" s="23">
        <v>53614</v>
      </c>
      <c r="H318" s="5" t="str">
        <f t="shared" si="98"/>
        <v>N/A</v>
      </c>
      <c r="I318" s="8">
        <v>2.98</v>
      </c>
      <c r="J318" s="8">
        <v>3.718</v>
      </c>
      <c r="K318" s="1" t="s">
        <v>735</v>
      </c>
      <c r="L318" s="105" t="str">
        <f t="shared" si="99"/>
        <v>Yes</v>
      </c>
    </row>
    <row r="319" spans="1:12" x14ac:dyDescent="0.2">
      <c r="A319" s="156" t="s">
        <v>98</v>
      </c>
      <c r="B319" s="22" t="s">
        <v>291</v>
      </c>
      <c r="C319" s="4">
        <v>82.962650777999997</v>
      </c>
      <c r="D319" s="27" t="str">
        <f>IF($B319="N/A","N/A",IF(C319&gt;80,"Yes","No"))</f>
        <v>Yes</v>
      </c>
      <c r="E319" s="4">
        <v>82.793845598999994</v>
      </c>
      <c r="F319" s="27" t="str">
        <f>IF($B319="N/A","N/A",IF(E319&gt;80,"Yes","No"))</f>
        <v>Yes</v>
      </c>
      <c r="G319" s="4">
        <v>92.732773696999999</v>
      </c>
      <c r="H319" s="27" t="str">
        <f>IF($B319="N/A","N/A",IF(G319&gt;80,"Yes","No"))</f>
        <v>Yes</v>
      </c>
      <c r="I319" s="8">
        <v>-0.20300000000000001</v>
      </c>
      <c r="J319" s="8">
        <v>12</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1748</v>
      </c>
      <c r="J320" s="8" t="s">
        <v>1748</v>
      </c>
      <c r="K320" s="28" t="s">
        <v>736</v>
      </c>
      <c r="L320" s="105" t="str">
        <f t="shared" si="92"/>
        <v>N/A</v>
      </c>
    </row>
    <row r="321" spans="1:12" x14ac:dyDescent="0.2">
      <c r="A321" s="156" t="s">
        <v>340</v>
      </c>
      <c r="B321" s="30" t="s">
        <v>278</v>
      </c>
      <c r="C321" s="4">
        <v>8.3262838224000006</v>
      </c>
      <c r="D321" s="27" t="str">
        <f>IF($B321="N/A","N/A",IF(C321&gt;=5,"No",IF(C321&lt;0,"No","Yes")))</f>
        <v>No</v>
      </c>
      <c r="E321" s="4">
        <v>8.7064025627999992</v>
      </c>
      <c r="F321" s="27" t="str">
        <f>IF($B321="N/A","N/A",IF(E321&gt;=5,"No",IF(E321&lt;0,"No","Yes")))</f>
        <v>No</v>
      </c>
      <c r="G321" s="4">
        <v>7.2570319676999997</v>
      </c>
      <c r="H321" s="27" t="str">
        <f>IF($B321="N/A","N/A",IF(G321&gt;=5,"No",IF(G321&lt;0,"No","Yes")))</f>
        <v>No</v>
      </c>
      <c r="I321" s="8">
        <v>4.5650000000000004</v>
      </c>
      <c r="J321" s="8">
        <v>-16.600000000000001</v>
      </c>
      <c r="K321" s="28" t="s">
        <v>736</v>
      </c>
      <c r="L321" s="105" t="str">
        <f t="shared" si="92"/>
        <v>No</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8.6967635138000006</v>
      </c>
      <c r="D324" s="27" t="str">
        <f>IF($B324="N/A","N/A",IF(C324&gt;=5,"No",IF(C324&lt;0,"No","Yes")))</f>
        <v>No</v>
      </c>
      <c r="E324" s="4">
        <v>8.4827565461999992</v>
      </c>
      <c r="F324" s="27" t="str">
        <f>IF($B324="N/A","N/A",IF(E324&gt;=5,"No",IF(E324&lt;0,"No","Yes")))</f>
        <v>No</v>
      </c>
      <c r="G324" s="4">
        <v>4.0049176000000004E-3</v>
      </c>
      <c r="H324" s="27" t="str">
        <f>IF($B324="N/A","N/A",IF(G324&gt;=5,"No",IF(G324&lt;0,"No","Yes")))</f>
        <v>Yes</v>
      </c>
      <c r="I324" s="8">
        <v>-2.46</v>
      </c>
      <c r="J324" s="8">
        <v>-100</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1.43018854E-2</v>
      </c>
      <c r="D326" s="27" t="str">
        <f t="shared" si="100"/>
        <v>No</v>
      </c>
      <c r="E326" s="4">
        <v>1.6995292499999998E-2</v>
      </c>
      <c r="F326" s="27" t="str">
        <f t="shared" si="101"/>
        <v>No</v>
      </c>
      <c r="G326" s="4">
        <v>6.1894180000000003E-3</v>
      </c>
      <c r="H326" s="27" t="str">
        <f t="shared" si="102"/>
        <v>No</v>
      </c>
      <c r="I326" s="8">
        <v>18.829999999999998</v>
      </c>
      <c r="J326" s="8">
        <v>-63.6</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6.9755163894000001</v>
      </c>
      <c r="D334" s="27" t="str">
        <f>IF($B334="N/A","N/A",IF(C334&gt;15,"No",IF(C334&lt;2,"No","Yes")))</f>
        <v>Yes</v>
      </c>
      <c r="E334" s="4">
        <v>6.7089292966</v>
      </c>
      <c r="F334" s="27" t="str">
        <f>IF($B334="N/A","N/A",IF(E334&gt;15,"No",IF(E334&lt;2,"No","Yes")))</f>
        <v>Yes</v>
      </c>
      <c r="G334" s="4">
        <v>5.2971709505</v>
      </c>
      <c r="H334" s="27" t="str">
        <f>IF($B334="N/A","N/A",IF(G334&gt;15,"No",IF(G334&lt;2,"No","Yes")))</f>
        <v>Yes</v>
      </c>
      <c r="I334" s="8">
        <v>-3.82</v>
      </c>
      <c r="J334" s="8">
        <v>-21</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72352</v>
      </c>
      <c r="D336" s="27" t="str">
        <f>IF($B336="N/A","N/A",IF(C336&gt;10,"No",IF(C336&lt;-10,"No","Yes")))</f>
        <v>N/A</v>
      </c>
      <c r="E336" s="23">
        <v>71500</v>
      </c>
      <c r="F336" s="27" t="str">
        <f>IF($B336="N/A","N/A",IF(E336&gt;10,"No",IF(E336&lt;-10,"No","Yes")))</f>
        <v>N/A</v>
      </c>
      <c r="G336" s="23">
        <v>61339</v>
      </c>
      <c r="H336" s="27" t="str">
        <f>IF($B336="N/A","N/A",IF(G336&gt;10,"No",IF(G336&lt;-10,"No","Yes")))</f>
        <v>N/A</v>
      </c>
      <c r="I336" s="8">
        <v>-1.18</v>
      </c>
      <c r="J336" s="8">
        <v>-14.2</v>
      </c>
      <c r="K336" s="28" t="s">
        <v>736</v>
      </c>
      <c r="L336" s="105" t="str">
        <f t="shared" si="92"/>
        <v>Yes</v>
      </c>
    </row>
    <row r="337" spans="1:12" x14ac:dyDescent="0.2">
      <c r="A337" s="156" t="s">
        <v>1660</v>
      </c>
      <c r="B337" s="22" t="s">
        <v>213</v>
      </c>
      <c r="C337" s="23">
        <v>2173</v>
      </c>
      <c r="D337" s="27" t="str">
        <f>IF($B337="N/A","N/A",IF(C337&gt;10,"No",IF(C337&lt;-10,"No","Yes")))</f>
        <v>N/A</v>
      </c>
      <c r="E337" s="23">
        <v>2299</v>
      </c>
      <c r="F337" s="27" t="str">
        <f>IF($B337="N/A","N/A",IF(E337&gt;10,"No",IF(E337&lt;-10,"No","Yes")))</f>
        <v>N/A</v>
      </c>
      <c r="G337" s="23">
        <v>2145</v>
      </c>
      <c r="H337" s="27" t="str">
        <f>IF($B337="N/A","N/A",IF(G337&gt;10,"No",IF(G337&lt;-10,"No","Yes")))</f>
        <v>N/A</v>
      </c>
      <c r="I337" s="8">
        <v>5.798</v>
      </c>
      <c r="J337" s="8">
        <v>-6.7</v>
      </c>
      <c r="K337" s="28" t="s">
        <v>736</v>
      </c>
      <c r="L337" s="105" t="str">
        <f t="shared" si="92"/>
        <v>Yes</v>
      </c>
    </row>
    <row r="338" spans="1:12" x14ac:dyDescent="0.2">
      <c r="A338" s="156" t="s">
        <v>1661</v>
      </c>
      <c r="B338" s="22" t="s">
        <v>213</v>
      </c>
      <c r="C338" s="23">
        <v>11</v>
      </c>
      <c r="D338" s="27" t="str">
        <f>IF($B338="N/A","N/A",IF(C338&gt;10,"No",IF(C338&lt;-10,"No","Yes")))</f>
        <v>N/A</v>
      </c>
      <c r="E338" s="23">
        <v>11</v>
      </c>
      <c r="F338" s="27" t="str">
        <f>IF($B338="N/A","N/A",IF(E338&gt;10,"No",IF(E338&lt;-10,"No","Yes")))</f>
        <v>N/A</v>
      </c>
      <c r="G338" s="23">
        <v>0</v>
      </c>
      <c r="H338" s="27" t="str">
        <f>IF($B338="N/A","N/A",IF(G338&gt;10,"No",IF(G338&lt;-10,"No","Yes")))</f>
        <v>N/A</v>
      </c>
      <c r="I338" s="8">
        <v>100</v>
      </c>
      <c r="J338" s="8">
        <v>-100</v>
      </c>
      <c r="K338" s="28" t="s">
        <v>736</v>
      </c>
      <c r="L338" s="105" t="str">
        <f t="shared" si="92"/>
        <v>No</v>
      </c>
    </row>
    <row r="339" spans="1:12" x14ac:dyDescent="0.2">
      <c r="A339" s="159" t="s">
        <v>1662</v>
      </c>
      <c r="B339" s="113" t="s">
        <v>213</v>
      </c>
      <c r="C339" s="160">
        <v>20</v>
      </c>
      <c r="D339" s="145" t="str">
        <f>IF($B339="N/A","N/A",IF(C339&gt;10,"No",IF(C339&lt;-10,"No","Yes")))</f>
        <v>N/A</v>
      </c>
      <c r="E339" s="160">
        <v>18</v>
      </c>
      <c r="F339" s="145" t="str">
        <f>IF($B339="N/A","N/A",IF(E339&gt;10,"No",IF(E339&lt;-10,"No","Yes")))</f>
        <v>N/A</v>
      </c>
      <c r="G339" s="160">
        <v>11</v>
      </c>
      <c r="H339" s="145" t="str">
        <f>IF($B339="N/A","N/A",IF(G339&gt;10,"No",IF(G339&lt;-10,"No","Yes")))</f>
        <v>N/A</v>
      </c>
      <c r="I339" s="146">
        <v>-10</v>
      </c>
      <c r="J339" s="146">
        <v>-72.2</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3619369870</v>
      </c>
      <c r="D6" s="7" t="str">
        <f t="shared" ref="D6:D12" si="0">IF($B6="N/A","N/A",IF(C6&gt;10,"No",IF(C6&lt;-10,"No","Yes")))</f>
        <v>N/A</v>
      </c>
      <c r="E6" s="10">
        <v>3584709515</v>
      </c>
      <c r="F6" s="7" t="str">
        <f t="shared" ref="F6:F12" si="1">IF($B6="N/A","N/A",IF(E6&gt;10,"No",IF(E6&lt;-10,"No","Yes")))</f>
        <v>N/A</v>
      </c>
      <c r="G6" s="10">
        <v>4594864499</v>
      </c>
      <c r="H6" s="7" t="str">
        <f t="shared" ref="H6:H12" si="2">IF($B6="N/A","N/A",IF(G6&gt;10,"No",IF(G6&lt;-10,"No","Yes")))</f>
        <v>N/A</v>
      </c>
      <c r="I6" s="8">
        <v>-0.95799999999999996</v>
      </c>
      <c r="J6" s="8">
        <v>28.18</v>
      </c>
      <c r="K6" s="30" t="s">
        <v>734</v>
      </c>
      <c r="L6" s="105" t="str">
        <f t="shared" ref="L6:L13" si="3">IF(J6="Div by 0", "N/A", IF(K6="N/A","N/A", IF(J6&gt;VALUE(MID(K6,1,2)), "No", IF(J6&lt;-1*VALUE(MID(K6,1,2)), "No", "Yes"))))</f>
        <v>Yes</v>
      </c>
    </row>
    <row r="7" spans="1:12" x14ac:dyDescent="0.2">
      <c r="A7" s="137" t="s">
        <v>1107</v>
      </c>
      <c r="B7" s="30" t="s">
        <v>213</v>
      </c>
      <c r="C7" s="10">
        <v>4591.9609817999999</v>
      </c>
      <c r="D7" s="7" t="str">
        <f t="shared" si="0"/>
        <v>N/A</v>
      </c>
      <c r="E7" s="10">
        <v>4544.1355808999997</v>
      </c>
      <c r="F7" s="7" t="str">
        <f t="shared" si="1"/>
        <v>N/A</v>
      </c>
      <c r="G7" s="10">
        <v>4773.9298331</v>
      </c>
      <c r="H7" s="7" t="str">
        <f t="shared" si="2"/>
        <v>N/A</v>
      </c>
      <c r="I7" s="8">
        <v>-1.04</v>
      </c>
      <c r="J7" s="8">
        <v>5.0570000000000004</v>
      </c>
      <c r="K7" s="30" t="s">
        <v>734</v>
      </c>
      <c r="L7" s="105" t="str">
        <f t="shared" si="3"/>
        <v>Yes</v>
      </c>
    </row>
    <row r="8" spans="1:12" x14ac:dyDescent="0.2">
      <c r="A8" s="137" t="s">
        <v>719</v>
      </c>
      <c r="B8" s="30" t="s">
        <v>213</v>
      </c>
      <c r="C8" s="10">
        <v>229</v>
      </c>
      <c r="D8" s="7" t="str">
        <f t="shared" si="0"/>
        <v>N/A</v>
      </c>
      <c r="E8" s="10">
        <v>225</v>
      </c>
      <c r="F8" s="7" t="str">
        <f t="shared" si="1"/>
        <v>N/A</v>
      </c>
      <c r="G8" s="10">
        <v>445</v>
      </c>
      <c r="H8" s="7" t="str">
        <f t="shared" si="2"/>
        <v>N/A</v>
      </c>
      <c r="I8" s="8">
        <v>-1.75</v>
      </c>
      <c r="J8" s="8">
        <v>97.78</v>
      </c>
      <c r="K8" s="30" t="s">
        <v>734</v>
      </c>
      <c r="L8" s="105" t="str">
        <f t="shared" si="3"/>
        <v>No</v>
      </c>
    </row>
    <row r="9" spans="1:12" x14ac:dyDescent="0.2">
      <c r="A9" s="137" t="s">
        <v>720</v>
      </c>
      <c r="B9" s="30" t="s">
        <v>213</v>
      </c>
      <c r="C9" s="10">
        <v>789</v>
      </c>
      <c r="D9" s="7" t="str">
        <f t="shared" si="0"/>
        <v>N/A</v>
      </c>
      <c r="E9" s="10">
        <v>778</v>
      </c>
      <c r="F9" s="7" t="str">
        <f t="shared" si="1"/>
        <v>N/A</v>
      </c>
      <c r="G9" s="10">
        <v>1479</v>
      </c>
      <c r="H9" s="7" t="str">
        <f t="shared" si="2"/>
        <v>N/A</v>
      </c>
      <c r="I9" s="8">
        <v>-1.39</v>
      </c>
      <c r="J9" s="8">
        <v>90.1</v>
      </c>
      <c r="K9" s="30" t="s">
        <v>734</v>
      </c>
      <c r="L9" s="105" t="str">
        <f t="shared" si="3"/>
        <v>No</v>
      </c>
    </row>
    <row r="10" spans="1:12" x14ac:dyDescent="0.2">
      <c r="A10" s="137" t="s">
        <v>721</v>
      </c>
      <c r="B10" s="30" t="s">
        <v>213</v>
      </c>
      <c r="C10" s="10">
        <v>2826</v>
      </c>
      <c r="D10" s="7" t="str">
        <f t="shared" si="0"/>
        <v>N/A</v>
      </c>
      <c r="E10" s="10">
        <v>2743</v>
      </c>
      <c r="F10" s="7" t="str">
        <f t="shared" si="1"/>
        <v>N/A</v>
      </c>
      <c r="G10" s="10">
        <v>4449</v>
      </c>
      <c r="H10" s="7" t="str">
        <f t="shared" si="2"/>
        <v>N/A</v>
      </c>
      <c r="I10" s="8">
        <v>-2.94</v>
      </c>
      <c r="J10" s="8">
        <v>62.19</v>
      </c>
      <c r="K10" s="30" t="s">
        <v>734</v>
      </c>
      <c r="L10" s="105" t="str">
        <f t="shared" si="3"/>
        <v>No</v>
      </c>
    </row>
    <row r="11" spans="1:12" x14ac:dyDescent="0.2">
      <c r="A11" s="137" t="s">
        <v>722</v>
      </c>
      <c r="B11" s="30" t="s">
        <v>213</v>
      </c>
      <c r="C11" s="10">
        <v>23281</v>
      </c>
      <c r="D11" s="7" t="str">
        <f t="shared" si="0"/>
        <v>N/A</v>
      </c>
      <c r="E11" s="10">
        <v>22819</v>
      </c>
      <c r="F11" s="7" t="str">
        <f t="shared" si="1"/>
        <v>N/A</v>
      </c>
      <c r="G11" s="10">
        <v>19423</v>
      </c>
      <c r="H11" s="7" t="str">
        <f t="shared" si="2"/>
        <v>N/A</v>
      </c>
      <c r="I11" s="8">
        <v>-1.98</v>
      </c>
      <c r="J11" s="8">
        <v>-14.9</v>
      </c>
      <c r="K11" s="30" t="s">
        <v>734</v>
      </c>
      <c r="L11" s="105" t="str">
        <f t="shared" si="3"/>
        <v>Yes</v>
      </c>
    </row>
    <row r="12" spans="1:12" x14ac:dyDescent="0.2">
      <c r="A12" s="137" t="s">
        <v>723</v>
      </c>
      <c r="B12" s="30" t="s">
        <v>213</v>
      </c>
      <c r="C12" s="10">
        <v>59995</v>
      </c>
      <c r="D12" s="7" t="str">
        <f t="shared" si="0"/>
        <v>N/A</v>
      </c>
      <c r="E12" s="10">
        <v>59254</v>
      </c>
      <c r="F12" s="7" t="str">
        <f t="shared" si="1"/>
        <v>N/A</v>
      </c>
      <c r="G12" s="10">
        <v>56003</v>
      </c>
      <c r="H12" s="7" t="str">
        <f t="shared" si="2"/>
        <v>N/A</v>
      </c>
      <c r="I12" s="8">
        <v>-1.24</v>
      </c>
      <c r="J12" s="8">
        <v>-5.49</v>
      </c>
      <c r="K12" s="30" t="s">
        <v>734</v>
      </c>
      <c r="L12" s="105" t="str">
        <f t="shared" si="3"/>
        <v>Yes</v>
      </c>
    </row>
    <row r="13" spans="1:12" x14ac:dyDescent="0.2">
      <c r="A13" s="137" t="s">
        <v>74</v>
      </c>
      <c r="B13" s="30" t="s">
        <v>213</v>
      </c>
      <c r="C13" s="10">
        <v>1239940</v>
      </c>
      <c r="D13" s="7" t="str">
        <f>IF($B13="N/A","N/A",IF(C13&gt;10,"No",IF(C13&lt;-10,"No","Yes")))</f>
        <v>N/A</v>
      </c>
      <c r="E13" s="10">
        <v>1962671</v>
      </c>
      <c r="F13" s="7" t="str">
        <f>IF($B13="N/A","N/A",IF(E13&gt;10,"No",IF(E13&lt;-10,"No","Yes")))</f>
        <v>N/A</v>
      </c>
      <c r="G13" s="10">
        <v>3886187</v>
      </c>
      <c r="H13" s="7" t="str">
        <f>IF($B13="N/A","N/A",IF(G13&gt;10,"No",IF(G13&lt;-10,"No","Yes")))</f>
        <v>N/A</v>
      </c>
      <c r="I13" s="8">
        <v>58.29</v>
      </c>
      <c r="J13" s="8">
        <v>98.01</v>
      </c>
      <c r="K13" s="30" t="s">
        <v>734</v>
      </c>
      <c r="L13" s="105" t="str">
        <f t="shared" si="3"/>
        <v>No</v>
      </c>
    </row>
    <row r="14" spans="1:12" x14ac:dyDescent="0.2">
      <c r="A14" s="153" t="s">
        <v>157</v>
      </c>
      <c r="B14" s="22" t="s">
        <v>213</v>
      </c>
      <c r="C14" s="4">
        <v>8.5632145262999995</v>
      </c>
      <c r="D14" s="27" t="str">
        <f t="shared" ref="D14:D18" si="4">IF($B14="N/A","N/A",IF(C14&gt;10,"No",IF(C14&lt;-10,"No","Yes")))</f>
        <v>N/A</v>
      </c>
      <c r="E14" s="4">
        <v>8.8741419634999996</v>
      </c>
      <c r="F14" s="27" t="str">
        <f t="shared" ref="F14:F18" si="5">IF($B14="N/A","N/A",IF(E14&gt;10,"No",IF(E14&lt;-10,"No","Yes")))</f>
        <v>N/A</v>
      </c>
      <c r="G14" s="4">
        <v>4.1990003023</v>
      </c>
      <c r="H14" s="27" t="str">
        <f t="shared" ref="H14:H18" si="6">IF($B14="N/A","N/A",IF(G14&gt;10,"No",IF(G14&lt;-10,"No","Yes")))</f>
        <v>N/A</v>
      </c>
      <c r="I14" s="8">
        <v>3.6309999999999998</v>
      </c>
      <c r="J14" s="8">
        <v>-52.7</v>
      </c>
      <c r="K14" s="28" t="s">
        <v>734</v>
      </c>
      <c r="L14" s="105" t="str">
        <f t="shared" ref="L14:L18" si="7">IF(J14="Div by 0", "N/A", IF(K14="N/A","N/A", IF(J14&gt;VALUE(MID(K14,1,2)), "No", IF(J14&lt;-1*VALUE(MID(K14,1,2)), "No", "Yes"))))</f>
        <v>No</v>
      </c>
    </row>
    <row r="15" spans="1:12" x14ac:dyDescent="0.2">
      <c r="A15" s="137" t="s">
        <v>417</v>
      </c>
      <c r="B15" s="22" t="s">
        <v>213</v>
      </c>
      <c r="C15" s="4">
        <v>25.37966681</v>
      </c>
      <c r="D15" s="27" t="str">
        <f t="shared" si="4"/>
        <v>N/A</v>
      </c>
      <c r="E15" s="4">
        <v>26.778789295999999</v>
      </c>
      <c r="F15" s="27" t="str">
        <f t="shared" si="5"/>
        <v>N/A</v>
      </c>
      <c r="G15" s="4">
        <v>27.443767222999998</v>
      </c>
      <c r="H15" s="27" t="str">
        <f t="shared" si="6"/>
        <v>N/A</v>
      </c>
      <c r="I15" s="8">
        <v>5.5129999999999999</v>
      </c>
      <c r="J15" s="8">
        <v>2.4830000000000001</v>
      </c>
      <c r="K15" s="28" t="s">
        <v>734</v>
      </c>
      <c r="L15" s="105" t="str">
        <f t="shared" si="7"/>
        <v>Yes</v>
      </c>
    </row>
    <row r="16" spans="1:12" x14ac:dyDescent="0.2">
      <c r="A16" s="137" t="s">
        <v>418</v>
      </c>
      <c r="B16" s="22" t="s">
        <v>213</v>
      </c>
      <c r="C16" s="4">
        <v>9.7276215795999992</v>
      </c>
      <c r="D16" s="27" t="str">
        <f t="shared" si="4"/>
        <v>N/A</v>
      </c>
      <c r="E16" s="4">
        <v>10.406306177999999</v>
      </c>
      <c r="F16" s="27" t="str">
        <f t="shared" si="5"/>
        <v>N/A</v>
      </c>
      <c r="G16" s="4">
        <v>10.825061250999999</v>
      </c>
      <c r="H16" s="27" t="str">
        <f t="shared" si="6"/>
        <v>N/A</v>
      </c>
      <c r="I16" s="8">
        <v>6.9770000000000003</v>
      </c>
      <c r="J16" s="8">
        <v>4.024</v>
      </c>
      <c r="K16" s="28" t="s">
        <v>734</v>
      </c>
      <c r="L16" s="105" t="str">
        <f t="shared" si="7"/>
        <v>Yes</v>
      </c>
    </row>
    <row r="17" spans="1:12" x14ac:dyDescent="0.2">
      <c r="A17" s="137" t="s">
        <v>419</v>
      </c>
      <c r="B17" s="22" t="s">
        <v>213</v>
      </c>
      <c r="C17" s="4">
        <v>1.3446839487</v>
      </c>
      <c r="D17" s="27" t="str">
        <f t="shared" si="4"/>
        <v>N/A</v>
      </c>
      <c r="E17" s="4">
        <v>1.2600444406</v>
      </c>
      <c r="F17" s="27" t="str">
        <f t="shared" si="5"/>
        <v>N/A</v>
      </c>
      <c r="G17" s="4">
        <v>0.64542711159999999</v>
      </c>
      <c r="H17" s="27" t="str">
        <f t="shared" si="6"/>
        <v>N/A</v>
      </c>
      <c r="I17" s="8">
        <v>-6.29</v>
      </c>
      <c r="J17" s="8">
        <v>-48.8</v>
      </c>
      <c r="K17" s="28" t="s">
        <v>734</v>
      </c>
      <c r="L17" s="105" t="str">
        <f t="shared" si="7"/>
        <v>No</v>
      </c>
    </row>
    <row r="18" spans="1:12" x14ac:dyDescent="0.2">
      <c r="A18" s="137" t="s">
        <v>420</v>
      </c>
      <c r="B18" s="22" t="s">
        <v>213</v>
      </c>
      <c r="C18" s="4">
        <v>24.835208138999999</v>
      </c>
      <c r="D18" s="27" t="str">
        <f t="shared" si="4"/>
        <v>N/A</v>
      </c>
      <c r="E18" s="4">
        <v>26.126553988000001</v>
      </c>
      <c r="F18" s="27" t="str">
        <f t="shared" si="5"/>
        <v>N/A</v>
      </c>
      <c r="G18" s="4">
        <v>0.2594204088</v>
      </c>
      <c r="H18" s="27" t="str">
        <f t="shared" si="6"/>
        <v>N/A</v>
      </c>
      <c r="I18" s="8">
        <v>5.2</v>
      </c>
      <c r="J18" s="8">
        <v>-99</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125</v>
      </c>
      <c r="J19" s="8">
        <v>11.11</v>
      </c>
      <c r="K19" s="30" t="s">
        <v>213</v>
      </c>
      <c r="L19" s="105" t="str">
        <f t="shared" ref="L19:L25" si="11">IF(J19="Div by 0", "N/A", IF(K19="N/A","N/A", IF(J19&gt;VALUE(MID(K19,1,2)), "No", IF(J19&lt;-1*VALUE(MID(K19,1,2)), "No", "Yes"))))</f>
        <v>N/A</v>
      </c>
    </row>
    <row r="20" spans="1:12" x14ac:dyDescent="0.2">
      <c r="A20" s="137" t="s">
        <v>76</v>
      </c>
      <c r="B20" s="30" t="s">
        <v>213</v>
      </c>
      <c r="C20" s="23">
        <v>35</v>
      </c>
      <c r="D20" s="27" t="str">
        <f t="shared" si="8"/>
        <v>N/A</v>
      </c>
      <c r="E20" s="23">
        <v>49</v>
      </c>
      <c r="F20" s="27" t="str">
        <f t="shared" si="9"/>
        <v>N/A</v>
      </c>
      <c r="G20" s="23">
        <v>54</v>
      </c>
      <c r="H20" s="27" t="str">
        <f t="shared" si="10"/>
        <v>N/A</v>
      </c>
      <c r="I20" s="8">
        <v>40</v>
      </c>
      <c r="J20" s="8">
        <v>10.199999999999999</v>
      </c>
      <c r="K20" s="30" t="s">
        <v>213</v>
      </c>
      <c r="L20" s="105" t="str">
        <f t="shared" si="11"/>
        <v>N/A</v>
      </c>
    </row>
    <row r="21" spans="1:12" x14ac:dyDescent="0.2">
      <c r="A21" s="153" t="s">
        <v>1107</v>
      </c>
      <c r="B21" s="30" t="s">
        <v>213</v>
      </c>
      <c r="C21" s="10">
        <v>4591.9609817999999</v>
      </c>
      <c r="D21" s="7" t="str">
        <f t="shared" si="8"/>
        <v>N/A</v>
      </c>
      <c r="E21" s="10">
        <v>4544.1355808999997</v>
      </c>
      <c r="F21" s="7" t="str">
        <f t="shared" si="9"/>
        <v>N/A</v>
      </c>
      <c r="G21" s="10">
        <v>4773.9298331</v>
      </c>
      <c r="H21" s="7" t="str">
        <f t="shared" si="10"/>
        <v>N/A</v>
      </c>
      <c r="I21" s="8">
        <v>-1.04</v>
      </c>
      <c r="J21" s="8">
        <v>5.0570000000000004</v>
      </c>
      <c r="K21" s="30" t="s">
        <v>734</v>
      </c>
      <c r="L21" s="105" t="str">
        <f t="shared" si="11"/>
        <v>Yes</v>
      </c>
    </row>
    <row r="22" spans="1:12" x14ac:dyDescent="0.2">
      <c r="A22" s="137" t="s">
        <v>1689</v>
      </c>
      <c r="B22" s="30" t="s">
        <v>213</v>
      </c>
      <c r="C22" s="10">
        <v>10528.651012</v>
      </c>
      <c r="D22" s="7" t="str">
        <f t="shared" si="8"/>
        <v>N/A</v>
      </c>
      <c r="E22" s="10">
        <v>9994.0182485999994</v>
      </c>
      <c r="F22" s="7" t="str">
        <f t="shared" si="9"/>
        <v>N/A</v>
      </c>
      <c r="G22" s="10">
        <v>9985.6959425999994</v>
      </c>
      <c r="H22" s="7" t="str">
        <f t="shared" si="10"/>
        <v>N/A</v>
      </c>
      <c r="I22" s="8">
        <v>-5.08</v>
      </c>
      <c r="J22" s="8">
        <v>-8.3000000000000004E-2</v>
      </c>
      <c r="K22" s="30" t="s">
        <v>734</v>
      </c>
      <c r="L22" s="105" t="str">
        <f t="shared" si="11"/>
        <v>Yes</v>
      </c>
    </row>
    <row r="23" spans="1:12" x14ac:dyDescent="0.2">
      <c r="A23" s="137" t="s">
        <v>1108</v>
      </c>
      <c r="B23" s="30" t="s">
        <v>213</v>
      </c>
      <c r="C23" s="10">
        <v>10278.971175999999</v>
      </c>
      <c r="D23" s="7" t="str">
        <f t="shared" si="8"/>
        <v>N/A</v>
      </c>
      <c r="E23" s="10">
        <v>10117.333688000001</v>
      </c>
      <c r="F23" s="7" t="str">
        <f t="shared" si="9"/>
        <v>N/A</v>
      </c>
      <c r="G23" s="10">
        <v>9993.2985969000001</v>
      </c>
      <c r="H23" s="7" t="str">
        <f t="shared" si="10"/>
        <v>N/A</v>
      </c>
      <c r="I23" s="8">
        <v>-1.57</v>
      </c>
      <c r="J23" s="8">
        <v>-1.23</v>
      </c>
      <c r="K23" s="30" t="s">
        <v>734</v>
      </c>
      <c r="L23" s="105" t="str">
        <f t="shared" si="11"/>
        <v>Yes</v>
      </c>
    </row>
    <row r="24" spans="1:12" x14ac:dyDescent="0.2">
      <c r="A24" s="137" t="s">
        <v>1109</v>
      </c>
      <c r="B24" s="30" t="s">
        <v>213</v>
      </c>
      <c r="C24" s="10">
        <v>2378.3239936</v>
      </c>
      <c r="D24" s="7" t="str">
        <f t="shared" si="8"/>
        <v>N/A</v>
      </c>
      <c r="E24" s="10">
        <v>2388.7043472</v>
      </c>
      <c r="F24" s="7" t="str">
        <f t="shared" si="9"/>
        <v>N/A</v>
      </c>
      <c r="G24" s="10">
        <v>2529.4586380999999</v>
      </c>
      <c r="H24" s="7" t="str">
        <f t="shared" si="10"/>
        <v>N/A</v>
      </c>
      <c r="I24" s="8">
        <v>0.4365</v>
      </c>
      <c r="J24" s="8">
        <v>5.8920000000000003</v>
      </c>
      <c r="K24" s="30" t="s">
        <v>734</v>
      </c>
      <c r="L24" s="105" t="str">
        <f t="shared" si="11"/>
        <v>Yes</v>
      </c>
    </row>
    <row r="25" spans="1:12" x14ac:dyDescent="0.2">
      <c r="A25" s="137" t="s">
        <v>1110</v>
      </c>
      <c r="B25" s="30" t="s">
        <v>213</v>
      </c>
      <c r="C25" s="10">
        <v>1466.3088055999999</v>
      </c>
      <c r="D25" s="7" t="str">
        <f t="shared" si="8"/>
        <v>N/A</v>
      </c>
      <c r="E25" s="10">
        <v>1422.5044746000001</v>
      </c>
      <c r="F25" s="7" t="str">
        <f t="shared" si="9"/>
        <v>N/A</v>
      </c>
      <c r="G25" s="10">
        <v>2638.2704868000001</v>
      </c>
      <c r="H25" s="7" t="str">
        <f t="shared" si="10"/>
        <v>N/A</v>
      </c>
      <c r="I25" s="8">
        <v>-2.99</v>
      </c>
      <c r="J25" s="8">
        <v>85.47</v>
      </c>
      <c r="K25" s="30" t="s">
        <v>734</v>
      </c>
      <c r="L25" s="105" t="str">
        <f t="shared" si="11"/>
        <v>No</v>
      </c>
    </row>
    <row r="26" spans="1:12" x14ac:dyDescent="0.2">
      <c r="A26" s="128" t="s">
        <v>1111</v>
      </c>
      <c r="B26" s="30" t="s">
        <v>213</v>
      </c>
      <c r="C26" s="10">
        <v>4198.3090801999997</v>
      </c>
      <c r="D26" s="7" t="str">
        <f t="shared" si="8"/>
        <v>N/A</v>
      </c>
      <c r="E26" s="10">
        <v>4135.3943915</v>
      </c>
      <c r="F26" s="7" t="str">
        <f t="shared" si="9"/>
        <v>N/A</v>
      </c>
      <c r="G26" s="10">
        <v>4681.9981484</v>
      </c>
      <c r="H26" s="7" t="str">
        <f t="shared" si="10"/>
        <v>N/A</v>
      </c>
      <c r="I26" s="8">
        <v>-1.5</v>
      </c>
      <c r="J26" s="8">
        <v>13.22</v>
      </c>
      <c r="K26" s="30" t="s">
        <v>734</v>
      </c>
      <c r="L26" s="105" t="str">
        <f>IF(J26="Div by 0", "N/A", IF(OR(J26="N/A",K26="N/A"),"N/A", IF(J26&gt;VALUE(MID(K26,1,2)), "No", IF(J26&lt;-1*VALUE(MID(K26,1,2)), "No", "Yes"))))</f>
        <v>Yes</v>
      </c>
    </row>
    <row r="27" spans="1:12" x14ac:dyDescent="0.2">
      <c r="A27" s="128" t="s">
        <v>1112</v>
      </c>
      <c r="B27" s="30" t="s">
        <v>213</v>
      </c>
      <c r="C27" s="10">
        <v>5158.3796104000003</v>
      </c>
      <c r="D27" s="7" t="str">
        <f t="shared" si="8"/>
        <v>N/A</v>
      </c>
      <c r="E27" s="10">
        <v>5123.8488896999997</v>
      </c>
      <c r="F27" s="7" t="str">
        <f t="shared" si="9"/>
        <v>N/A</v>
      </c>
      <c r="G27" s="10">
        <v>4888.3634894999996</v>
      </c>
      <c r="H27" s="7" t="str">
        <f t="shared" si="10"/>
        <v>N/A</v>
      </c>
      <c r="I27" s="8">
        <v>-0.66900000000000004</v>
      </c>
      <c r="J27" s="8">
        <v>-4.5999999999999996</v>
      </c>
      <c r="K27" s="30" t="s">
        <v>734</v>
      </c>
      <c r="L27" s="105" t="str">
        <f>IF(J27="Div by 0", "N/A", IF(OR(J27="N/A",K27="N/A"),"N/A", IF(J27&gt;VALUE(MID(K27,1,2)), "No", IF(J27&lt;-1*VALUE(MID(K27,1,2)), "No", "Yes"))))</f>
        <v>Yes</v>
      </c>
    </row>
    <row r="28" spans="1:12" x14ac:dyDescent="0.2">
      <c r="A28" s="153" t="s">
        <v>1113</v>
      </c>
      <c r="B28" s="30" t="s">
        <v>213</v>
      </c>
      <c r="C28" s="10">
        <v>8792.9980527999996</v>
      </c>
      <c r="D28" s="7" t="str">
        <f t="shared" si="8"/>
        <v>N/A</v>
      </c>
      <c r="E28" s="10">
        <v>8448.6114452000002</v>
      </c>
      <c r="F28" s="7" t="str">
        <f t="shared" si="9"/>
        <v>N/A</v>
      </c>
      <c r="G28" s="10">
        <v>8250.4368708999991</v>
      </c>
      <c r="H28" s="7" t="str">
        <f t="shared" si="10"/>
        <v>N/A</v>
      </c>
      <c r="I28" s="8">
        <v>-3.92</v>
      </c>
      <c r="J28" s="8">
        <v>-2.35</v>
      </c>
      <c r="K28" s="30" t="s">
        <v>734</v>
      </c>
      <c r="L28" s="105" t="str">
        <f>IF(J28="Div by 0", "N/A", IF(K28="N/A","N/A", IF(J28&gt;VALUE(MID(K28,1,2)), "No", IF(J28&lt;-1*VALUE(MID(K28,1,2)), "No", "Yes"))))</f>
        <v>Yes</v>
      </c>
    </row>
    <row r="29" spans="1:12" x14ac:dyDescent="0.2">
      <c r="A29" s="128" t="s">
        <v>1114</v>
      </c>
      <c r="B29" s="30" t="s">
        <v>213</v>
      </c>
      <c r="C29" s="10">
        <v>10556.86526</v>
      </c>
      <c r="D29" s="7" t="str">
        <f t="shared" si="8"/>
        <v>N/A</v>
      </c>
      <c r="E29" s="10">
        <v>10071.43885</v>
      </c>
      <c r="F29" s="7" t="str">
        <f t="shared" si="9"/>
        <v>N/A</v>
      </c>
      <c r="G29" s="10">
        <v>10092.112302</v>
      </c>
      <c r="H29" s="7" t="str">
        <f t="shared" si="10"/>
        <v>N/A</v>
      </c>
      <c r="I29" s="8">
        <v>-4.5999999999999996</v>
      </c>
      <c r="J29" s="8">
        <v>0.20530000000000001</v>
      </c>
      <c r="K29" s="30" t="s">
        <v>734</v>
      </c>
      <c r="L29" s="105" t="str">
        <f>IF(J29="Div by 0", "N/A", IF(K29="N/A","N/A", IF(J29&gt;VALUE(MID(K29,1,2)), "No", IF(J29&lt;-1*VALUE(MID(K29,1,2)), "No", "Yes"))))</f>
        <v>Yes</v>
      </c>
    </row>
    <row r="30" spans="1:12" x14ac:dyDescent="0.2">
      <c r="A30" s="128" t="s">
        <v>1115</v>
      </c>
      <c r="B30" s="30" t="s">
        <v>213</v>
      </c>
      <c r="C30" s="10">
        <v>6992.9284033000004</v>
      </c>
      <c r="D30" s="7" t="str">
        <f t="shared" si="8"/>
        <v>N/A</v>
      </c>
      <c r="E30" s="10">
        <v>6821.1098763999998</v>
      </c>
      <c r="F30" s="7" t="str">
        <f t="shared" si="9"/>
        <v>N/A</v>
      </c>
      <c r="G30" s="10">
        <v>6485.3528534999996</v>
      </c>
      <c r="H30" s="7" t="str">
        <f t="shared" si="10"/>
        <v>N/A</v>
      </c>
      <c r="I30" s="8">
        <v>-2.46</v>
      </c>
      <c r="J30" s="8">
        <v>-4.92</v>
      </c>
      <c r="K30" s="30" t="s">
        <v>734</v>
      </c>
      <c r="L30" s="105" t="str">
        <f>IF(J30="Div by 0", "N/A", IF(K30="N/A","N/A", IF(J30&gt;VALUE(MID(K30,1,2)), "No", IF(J30&lt;-1*VALUE(MID(K30,1,2)), "No", "Yes"))))</f>
        <v>Yes</v>
      </c>
    </row>
    <row r="31" spans="1:12" x14ac:dyDescent="0.2">
      <c r="A31" s="128" t="s">
        <v>1116</v>
      </c>
      <c r="B31" s="30" t="s">
        <v>213</v>
      </c>
      <c r="C31" s="10">
        <v>9005.2451074000001</v>
      </c>
      <c r="D31" s="7" t="str">
        <f t="shared" si="8"/>
        <v>N/A</v>
      </c>
      <c r="E31" s="10">
        <v>8601.0862995000007</v>
      </c>
      <c r="F31" s="7" t="str">
        <f t="shared" si="9"/>
        <v>N/A</v>
      </c>
      <c r="G31" s="10">
        <v>8521.6007315000006</v>
      </c>
      <c r="H31" s="7" t="str">
        <f t="shared" si="10"/>
        <v>N/A</v>
      </c>
      <c r="I31" s="8">
        <v>-4.49</v>
      </c>
      <c r="J31" s="8">
        <v>-0.92400000000000004</v>
      </c>
      <c r="K31" s="30" t="s">
        <v>734</v>
      </c>
      <c r="L31" s="105" t="str">
        <f>IF(J31="Div by 0", "N/A", IF(OR(J31="N/A",K31="N/A"),"N/A", IF(J31&gt;VALUE(MID(K31,1,2)), "No", IF(J31&lt;-1*VALUE(MID(K31,1,2)), "No", "Yes"))))</f>
        <v>Yes</v>
      </c>
    </row>
    <row r="32" spans="1:12" x14ac:dyDescent="0.2">
      <c r="A32" s="128" t="s">
        <v>1117</v>
      </c>
      <c r="B32" s="30" t="s">
        <v>213</v>
      </c>
      <c r="C32" s="10">
        <v>8443.3829700999995</v>
      </c>
      <c r="D32" s="7" t="str">
        <f t="shared" si="8"/>
        <v>N/A</v>
      </c>
      <c r="E32" s="10">
        <v>8199.0382479</v>
      </c>
      <c r="F32" s="7" t="str">
        <f t="shared" si="9"/>
        <v>N/A</v>
      </c>
      <c r="G32" s="10">
        <v>7820.0262204999999</v>
      </c>
      <c r="H32" s="7" t="str">
        <f t="shared" si="10"/>
        <v>N/A</v>
      </c>
      <c r="I32" s="8">
        <v>-2.89</v>
      </c>
      <c r="J32" s="8">
        <v>-4.62</v>
      </c>
      <c r="K32" s="30" t="s">
        <v>734</v>
      </c>
      <c r="L32" s="105" t="str">
        <f>IF(J32="Div by 0", "N/A", IF(OR(J32="N/A",K32="N/A"),"N/A", IF(J32&gt;VALUE(MID(K32,1,2)), "No", IF(J32&lt;-1*VALUE(MID(K32,1,2)), "No", "Yes"))))</f>
        <v>Yes</v>
      </c>
    </row>
    <row r="33" spans="1:12" x14ac:dyDescent="0.2">
      <c r="A33" s="128" t="s">
        <v>1692</v>
      </c>
      <c r="B33" s="30" t="s">
        <v>213</v>
      </c>
      <c r="C33" s="10">
        <v>14269.816672999999</v>
      </c>
      <c r="D33" s="7" t="str">
        <f t="shared" si="8"/>
        <v>N/A</v>
      </c>
      <c r="E33" s="10">
        <v>14381.779834000001</v>
      </c>
      <c r="F33" s="7" t="str">
        <f t="shared" si="9"/>
        <v>N/A</v>
      </c>
      <c r="G33" s="10">
        <v>11347.212004000001</v>
      </c>
      <c r="H33" s="7" t="str">
        <f t="shared" si="10"/>
        <v>N/A</v>
      </c>
      <c r="I33" s="8">
        <v>0.78459999999999996</v>
      </c>
      <c r="J33" s="8">
        <v>-21.1</v>
      </c>
      <c r="K33" s="30" t="s">
        <v>734</v>
      </c>
      <c r="L33" s="105" t="str">
        <f t="shared" ref="L33:L45" si="12">IF(J33="Div by 0", "N/A", IF(K33="N/A","N/A", IF(J33&gt;VALUE(MID(K33,1,2)), "No", IF(J33&lt;-1*VALUE(MID(K33,1,2)), "No", "Yes"))))</f>
        <v>Yes</v>
      </c>
    </row>
    <row r="34" spans="1:12" x14ac:dyDescent="0.2">
      <c r="A34" s="128" t="s">
        <v>1693</v>
      </c>
      <c r="B34" s="30" t="s">
        <v>213</v>
      </c>
      <c r="C34" s="10">
        <v>1534.9398409999999</v>
      </c>
      <c r="D34" s="7" t="str">
        <f t="shared" si="8"/>
        <v>N/A</v>
      </c>
      <c r="E34" s="10">
        <v>1495.4318318999999</v>
      </c>
      <c r="F34" s="7" t="str">
        <f t="shared" si="9"/>
        <v>N/A</v>
      </c>
      <c r="G34" s="10">
        <v>1516.3314605</v>
      </c>
      <c r="H34" s="7" t="str">
        <f t="shared" si="10"/>
        <v>N/A</v>
      </c>
      <c r="I34" s="8">
        <v>-2.57</v>
      </c>
      <c r="J34" s="8">
        <v>1.3979999999999999</v>
      </c>
      <c r="K34" s="30" t="s">
        <v>734</v>
      </c>
      <c r="L34" s="105" t="str">
        <f t="shared" si="12"/>
        <v>Yes</v>
      </c>
    </row>
    <row r="35" spans="1:12" x14ac:dyDescent="0.2">
      <c r="A35" s="128" t="s">
        <v>1694</v>
      </c>
      <c r="B35" s="30" t="s">
        <v>213</v>
      </c>
      <c r="C35" s="10">
        <v>2341.6157895000001</v>
      </c>
      <c r="D35" s="7" t="str">
        <f t="shared" si="8"/>
        <v>N/A</v>
      </c>
      <c r="E35" s="10">
        <v>2370.5357143000001</v>
      </c>
      <c r="F35" s="7" t="str">
        <f t="shared" si="9"/>
        <v>N/A</v>
      </c>
      <c r="G35" s="10">
        <v>2531.4232769</v>
      </c>
      <c r="H35" s="7" t="str">
        <f t="shared" si="10"/>
        <v>N/A</v>
      </c>
      <c r="I35" s="8">
        <v>1.2350000000000001</v>
      </c>
      <c r="J35" s="8">
        <v>6.7869999999999999</v>
      </c>
      <c r="K35" s="30" t="s">
        <v>734</v>
      </c>
      <c r="L35" s="105" t="str">
        <f t="shared" si="12"/>
        <v>Yes</v>
      </c>
    </row>
    <row r="36" spans="1:12" x14ac:dyDescent="0.2">
      <c r="A36" s="128" t="s">
        <v>1695</v>
      </c>
      <c r="B36" s="30" t="s">
        <v>213</v>
      </c>
      <c r="C36" s="10">
        <v>250.33008090999999</v>
      </c>
      <c r="D36" s="7" t="str">
        <f t="shared" si="8"/>
        <v>N/A</v>
      </c>
      <c r="E36" s="10">
        <v>206.87095156000001</v>
      </c>
      <c r="F36" s="7" t="str">
        <f t="shared" si="9"/>
        <v>N/A</v>
      </c>
      <c r="G36" s="10">
        <v>207.84221092000001</v>
      </c>
      <c r="H36" s="7" t="str">
        <f t="shared" si="10"/>
        <v>N/A</v>
      </c>
      <c r="I36" s="8">
        <v>-17.399999999999999</v>
      </c>
      <c r="J36" s="8">
        <v>0.46949999999999997</v>
      </c>
      <c r="K36" s="30" t="s">
        <v>734</v>
      </c>
      <c r="L36" s="105" t="str">
        <f t="shared" si="12"/>
        <v>Yes</v>
      </c>
    </row>
    <row r="37" spans="1:12" x14ac:dyDescent="0.2">
      <c r="A37" s="128" t="s">
        <v>1696</v>
      </c>
      <c r="B37" s="30" t="s">
        <v>213</v>
      </c>
      <c r="C37" s="10" t="s">
        <v>1748</v>
      </c>
      <c r="D37" s="7" t="str">
        <f t="shared" si="8"/>
        <v>N/A</v>
      </c>
      <c r="E37" s="10" t="s">
        <v>1748</v>
      </c>
      <c r="F37" s="7" t="str">
        <f t="shared" si="9"/>
        <v>N/A</v>
      </c>
      <c r="G37" s="10" t="s">
        <v>1748</v>
      </c>
      <c r="H37" s="7" t="str">
        <f t="shared" si="10"/>
        <v>N/A</v>
      </c>
      <c r="I37" s="8" t="s">
        <v>1748</v>
      </c>
      <c r="J37" s="8" t="s">
        <v>1748</v>
      </c>
      <c r="K37" s="30" t="s">
        <v>734</v>
      </c>
      <c r="L37" s="105" t="str">
        <f t="shared" si="12"/>
        <v>N/A</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127.61124904</v>
      </c>
      <c r="D39" s="7" t="str">
        <f t="shared" si="8"/>
        <v>N/A</v>
      </c>
      <c r="E39" s="10">
        <v>100.22381076000001</v>
      </c>
      <c r="F39" s="7" t="str">
        <f t="shared" si="9"/>
        <v>N/A</v>
      </c>
      <c r="G39" s="10">
        <v>137.48359138000001</v>
      </c>
      <c r="H39" s="7" t="str">
        <f t="shared" si="10"/>
        <v>N/A</v>
      </c>
      <c r="I39" s="8">
        <v>-21.5</v>
      </c>
      <c r="J39" s="8">
        <v>37.18</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16518.642706999999</v>
      </c>
      <c r="D41" s="7" t="str">
        <f t="shared" si="8"/>
        <v>N/A</v>
      </c>
      <c r="E41" s="10">
        <v>16266.283056</v>
      </c>
      <c r="F41" s="7" t="str">
        <f t="shared" si="9"/>
        <v>N/A</v>
      </c>
      <c r="G41" s="10">
        <v>16150.159114</v>
      </c>
      <c r="H41" s="7" t="str">
        <f t="shared" si="10"/>
        <v>N/A</v>
      </c>
      <c r="I41" s="8">
        <v>-1.53</v>
      </c>
      <c r="J41" s="8">
        <v>-0.71399999999999997</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15386.564596</v>
      </c>
      <c r="D44" s="7" t="str">
        <f t="shared" si="8"/>
        <v>N/A</v>
      </c>
      <c r="E44" s="10">
        <v>15085.073054</v>
      </c>
      <c r="F44" s="7" t="str">
        <f t="shared" si="9"/>
        <v>N/A</v>
      </c>
      <c r="G44" s="10">
        <v>14510.367738999999</v>
      </c>
      <c r="H44" s="7" t="str">
        <f t="shared" si="10"/>
        <v>N/A</v>
      </c>
      <c r="I44" s="8">
        <v>-1.96</v>
      </c>
      <c r="J44" s="8">
        <v>-3.81</v>
      </c>
      <c r="K44" s="30" t="s">
        <v>734</v>
      </c>
      <c r="L44" s="105" t="str">
        <f t="shared" si="12"/>
        <v>Yes</v>
      </c>
    </row>
    <row r="45" spans="1:12" ht="25.5" x14ac:dyDescent="0.2">
      <c r="A45" s="128" t="s">
        <v>1119</v>
      </c>
      <c r="B45" s="30" t="s">
        <v>213</v>
      </c>
      <c r="C45" s="10">
        <v>838.73348403</v>
      </c>
      <c r="D45" s="7" t="str">
        <f t="shared" si="8"/>
        <v>N/A</v>
      </c>
      <c r="E45" s="10">
        <v>811.84221153999999</v>
      </c>
      <c r="F45" s="7" t="str">
        <f t="shared" si="9"/>
        <v>N/A</v>
      </c>
      <c r="G45" s="10">
        <v>830.84238226000002</v>
      </c>
      <c r="H45" s="7" t="str">
        <f t="shared" si="10"/>
        <v>N/A</v>
      </c>
      <c r="I45" s="8">
        <v>-3.21</v>
      </c>
      <c r="J45" s="8">
        <v>2.34</v>
      </c>
      <c r="K45" s="30" t="s">
        <v>734</v>
      </c>
      <c r="L45" s="105" t="str">
        <f t="shared" si="12"/>
        <v>Yes</v>
      </c>
    </row>
    <row r="46" spans="1:12" x14ac:dyDescent="0.2">
      <c r="A46" s="128" t="s">
        <v>1120</v>
      </c>
      <c r="B46" s="22" t="s">
        <v>213</v>
      </c>
      <c r="C46" s="29">
        <v>39322.353707000002</v>
      </c>
      <c r="D46" s="27" t="str">
        <f t="shared" si="8"/>
        <v>N/A</v>
      </c>
      <c r="E46" s="29">
        <v>38776.545033000002</v>
      </c>
      <c r="F46" s="27" t="str">
        <f t="shared" si="9"/>
        <v>N/A</v>
      </c>
      <c r="G46" s="29">
        <v>37376.333846000001</v>
      </c>
      <c r="H46" s="27" t="str">
        <f t="shared" si="10"/>
        <v>N/A</v>
      </c>
      <c r="I46" s="8">
        <v>-1.39</v>
      </c>
      <c r="J46" s="8">
        <v>-3.61</v>
      </c>
      <c r="K46" s="28" t="s">
        <v>734</v>
      </c>
      <c r="L46" s="105" t="str">
        <f>IF(J46="Div by 0", "N/A", IF(K46="N/A","N/A", IF(J46&gt;VALUE(MID(K46,1,2)), "No", IF(J46&lt;-1*VALUE(MID(K46,1,2)), "No", "Yes"))))</f>
        <v>Yes</v>
      </c>
    </row>
    <row r="47" spans="1:12" x14ac:dyDescent="0.2">
      <c r="A47" s="162" t="s">
        <v>1121</v>
      </c>
      <c r="B47" s="22" t="s">
        <v>213</v>
      </c>
      <c r="C47" s="29">
        <v>29793.348731999999</v>
      </c>
      <c r="D47" s="27" t="str">
        <f t="shared" si="8"/>
        <v>N/A</v>
      </c>
      <c r="E47" s="29">
        <v>29772.124908000002</v>
      </c>
      <c r="F47" s="27" t="str">
        <f t="shared" si="9"/>
        <v>N/A</v>
      </c>
      <c r="G47" s="29">
        <v>29860.481537</v>
      </c>
      <c r="H47" s="27" t="str">
        <f t="shared" si="10"/>
        <v>N/A</v>
      </c>
      <c r="I47" s="8">
        <v>-7.0999999999999994E-2</v>
      </c>
      <c r="J47" s="8">
        <v>0.29680000000000001</v>
      </c>
      <c r="K47" s="28" t="s">
        <v>734</v>
      </c>
      <c r="L47" s="105" t="str">
        <f>IF(J47="Div by 0", "N/A", IF(K47="N/A","N/A", IF(J47&gt;VALUE(MID(K47,1,2)), "No", IF(J47&lt;-1*VALUE(MID(K47,1,2)), "No", "Yes"))))</f>
        <v>Yes</v>
      </c>
    </row>
    <row r="48" spans="1:12" ht="25.5" x14ac:dyDescent="0.2">
      <c r="A48" s="128" t="s">
        <v>1122</v>
      </c>
      <c r="B48" s="22" t="s">
        <v>213</v>
      </c>
      <c r="C48" s="29">
        <v>33369.344381000003</v>
      </c>
      <c r="D48" s="27" t="str">
        <f t="shared" si="8"/>
        <v>N/A</v>
      </c>
      <c r="E48" s="29">
        <v>33292.127263000002</v>
      </c>
      <c r="F48" s="27" t="str">
        <f t="shared" si="9"/>
        <v>N/A</v>
      </c>
      <c r="G48" s="29">
        <v>34361.275302000002</v>
      </c>
      <c r="H48" s="27" t="str">
        <f t="shared" si="10"/>
        <v>N/A</v>
      </c>
      <c r="I48" s="8">
        <v>-0.23100000000000001</v>
      </c>
      <c r="J48" s="8">
        <v>3.2109999999999999</v>
      </c>
      <c r="K48" s="28" t="s">
        <v>734</v>
      </c>
      <c r="L48" s="105" t="str">
        <f>IF(J48="Div by 0", "N/A", IF(K48="N/A","N/A", IF(J48&gt;VALUE(MID(K48,1,2)), "No", IF(J48&lt;-1*VALUE(MID(K48,1,2)), "No", "Yes"))))</f>
        <v>Yes</v>
      </c>
    </row>
    <row r="49" spans="1:12" x14ac:dyDescent="0.2">
      <c r="A49" s="151" t="s">
        <v>1123</v>
      </c>
      <c r="B49" s="22" t="s">
        <v>213</v>
      </c>
      <c r="C49" s="29">
        <v>31735.817511000001</v>
      </c>
      <c r="D49" s="27" t="str">
        <f t="shared" si="8"/>
        <v>N/A</v>
      </c>
      <c r="E49" s="29">
        <v>32380.654852</v>
      </c>
      <c r="F49" s="27" t="str">
        <f t="shared" si="9"/>
        <v>N/A</v>
      </c>
      <c r="G49" s="29">
        <v>33657.359585999999</v>
      </c>
      <c r="H49" s="27" t="str">
        <f t="shared" si="10"/>
        <v>N/A</v>
      </c>
      <c r="I49" s="8">
        <v>2.032</v>
      </c>
      <c r="J49" s="8">
        <v>3.9430000000000001</v>
      </c>
      <c r="K49" s="28" t="s">
        <v>734</v>
      </c>
      <c r="L49" s="105" t="str">
        <f t="shared" ref="L49:L59" si="13">IF(J49="Div by 0", "N/A", IF(K49="N/A","N/A", IF(J49&gt;VALUE(MID(K49,1,2)), "No", IF(J49&lt;-1*VALUE(MID(K49,1,2)), "No", "Yes"))))</f>
        <v>Yes</v>
      </c>
    </row>
    <row r="50" spans="1:12" ht="25.5" x14ac:dyDescent="0.2">
      <c r="A50" s="128" t="s">
        <v>1124</v>
      </c>
      <c r="B50" s="22" t="s">
        <v>213</v>
      </c>
      <c r="C50" s="29">
        <v>21228.953463000002</v>
      </c>
      <c r="D50" s="27" t="str">
        <f t="shared" si="8"/>
        <v>N/A</v>
      </c>
      <c r="E50" s="29">
        <v>21924.369231000001</v>
      </c>
      <c r="F50" s="27" t="str">
        <f t="shared" si="9"/>
        <v>N/A</v>
      </c>
      <c r="G50" s="29">
        <v>22608.601825999998</v>
      </c>
      <c r="H50" s="27" t="str">
        <f t="shared" si="10"/>
        <v>N/A</v>
      </c>
      <c r="I50" s="8">
        <v>3.2759999999999998</v>
      </c>
      <c r="J50" s="8">
        <v>3.121</v>
      </c>
      <c r="K50" s="28" t="s">
        <v>734</v>
      </c>
      <c r="L50" s="105" t="str">
        <f t="shared" si="13"/>
        <v>Yes</v>
      </c>
    </row>
    <row r="51" spans="1:12" x14ac:dyDescent="0.2">
      <c r="A51" s="128" t="s">
        <v>1125</v>
      </c>
      <c r="B51" s="22" t="s">
        <v>213</v>
      </c>
      <c r="C51" s="29">
        <v>19573.025524000001</v>
      </c>
      <c r="D51" s="27" t="str">
        <f t="shared" ref="D51:D82" si="14">IF($B51="N/A","N/A",IF(C51&gt;10,"No",IF(C51&lt;-10,"No","Yes")))</f>
        <v>N/A</v>
      </c>
      <c r="E51" s="29">
        <v>19419.039376000001</v>
      </c>
      <c r="F51" s="27" t="str">
        <f t="shared" ref="F51:F82" si="15">IF($B51="N/A","N/A",IF(E51&gt;10,"No",IF(E51&lt;-10,"No","Yes")))</f>
        <v>N/A</v>
      </c>
      <c r="G51" s="29">
        <v>19238.512419999999</v>
      </c>
      <c r="H51" s="27" t="str">
        <f t="shared" ref="H51:H82" si="16">IF($B51="N/A","N/A",IF(G51&gt;10,"No",IF(G51&lt;-10,"No","Yes")))</f>
        <v>N/A</v>
      </c>
      <c r="I51" s="8">
        <v>-0.78700000000000003</v>
      </c>
      <c r="J51" s="8">
        <v>-0.93</v>
      </c>
      <c r="K51" s="28" t="s">
        <v>734</v>
      </c>
      <c r="L51" s="105" t="str">
        <f t="shared" si="13"/>
        <v>Yes</v>
      </c>
    </row>
    <row r="52" spans="1:12" ht="25.5" x14ac:dyDescent="0.2">
      <c r="A52" s="128" t="s">
        <v>1126</v>
      </c>
      <c r="B52" s="22" t="s">
        <v>213</v>
      </c>
      <c r="C52" s="29">
        <v>26193.077807999998</v>
      </c>
      <c r="D52" s="27" t="str">
        <f t="shared" si="14"/>
        <v>N/A</v>
      </c>
      <c r="E52" s="29">
        <v>25623.882308</v>
      </c>
      <c r="F52" s="27" t="str">
        <f t="shared" si="15"/>
        <v>N/A</v>
      </c>
      <c r="G52" s="29">
        <v>27498.162514</v>
      </c>
      <c r="H52" s="27" t="str">
        <f t="shared" si="16"/>
        <v>N/A</v>
      </c>
      <c r="I52" s="8">
        <v>-2.17</v>
      </c>
      <c r="J52" s="8">
        <v>7.3150000000000004</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59106.176330000002</v>
      </c>
      <c r="D55" s="27" t="str">
        <f t="shared" si="14"/>
        <v>N/A</v>
      </c>
      <c r="E55" s="29">
        <v>60257.659079999998</v>
      </c>
      <c r="F55" s="27" t="str">
        <f t="shared" si="15"/>
        <v>N/A</v>
      </c>
      <c r="G55" s="29">
        <v>63605.000721999997</v>
      </c>
      <c r="H55" s="27" t="str">
        <f t="shared" si="16"/>
        <v>N/A</v>
      </c>
      <c r="I55" s="8">
        <v>1.948</v>
      </c>
      <c r="J55" s="8">
        <v>5.5549999999999997</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v>36193.480769000002</v>
      </c>
      <c r="F58" s="27" t="str">
        <f t="shared" si="15"/>
        <v>N/A</v>
      </c>
      <c r="G58" s="29">
        <v>39420.827869000001</v>
      </c>
      <c r="H58" s="27" t="str">
        <f t="shared" si="16"/>
        <v>N/A</v>
      </c>
      <c r="I58" s="8" t="s">
        <v>1748</v>
      </c>
      <c r="J58" s="8">
        <v>8.9169999999999998</v>
      </c>
      <c r="K58" s="28" t="s">
        <v>734</v>
      </c>
      <c r="L58" s="105" t="str">
        <f t="shared" si="13"/>
        <v>Yes</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241160746</v>
      </c>
      <c r="D60" s="27" t="str">
        <f t="shared" si="14"/>
        <v>N/A</v>
      </c>
      <c r="E60" s="29">
        <v>237909072</v>
      </c>
      <c r="F60" s="27" t="str">
        <f t="shared" si="15"/>
        <v>N/A</v>
      </c>
      <c r="G60" s="29">
        <v>248491730</v>
      </c>
      <c r="H60" s="27" t="str">
        <f t="shared" si="16"/>
        <v>N/A</v>
      </c>
      <c r="I60" s="8">
        <v>-1.35</v>
      </c>
      <c r="J60" s="8">
        <v>4.4480000000000004</v>
      </c>
      <c r="K60" s="28" t="s">
        <v>734</v>
      </c>
      <c r="L60" s="105" t="str">
        <f t="shared" ref="L60:L70" si="17">IF(J60="Div by 0", "N/A", IF(K60="N/A","N/A", IF(J60&gt;VALUE(MID(K60,1,2)), "No", IF(J60&lt;-1*VALUE(MID(K60,1,2)), "No", "Yes"))))</f>
        <v>Yes</v>
      </c>
    </row>
    <row r="61" spans="1:12" ht="25.5" x14ac:dyDescent="0.2">
      <c r="A61" s="128" t="s">
        <v>1134</v>
      </c>
      <c r="B61" s="22" t="s">
        <v>213</v>
      </c>
      <c r="C61" s="29">
        <v>100487</v>
      </c>
      <c r="D61" s="27" t="str">
        <f t="shared" si="14"/>
        <v>N/A</v>
      </c>
      <c r="E61" s="29">
        <v>108848</v>
      </c>
      <c r="F61" s="27" t="str">
        <f t="shared" si="15"/>
        <v>N/A</v>
      </c>
      <c r="G61" s="29">
        <v>163820</v>
      </c>
      <c r="H61" s="27" t="str">
        <f t="shared" si="16"/>
        <v>N/A</v>
      </c>
      <c r="I61" s="8">
        <v>8.32</v>
      </c>
      <c r="J61" s="8">
        <v>50.5</v>
      </c>
      <c r="K61" s="28" t="s">
        <v>734</v>
      </c>
      <c r="L61" s="105" t="str">
        <f t="shared" si="17"/>
        <v>No</v>
      </c>
    </row>
    <row r="62" spans="1:12" x14ac:dyDescent="0.2">
      <c r="A62" s="128" t="s">
        <v>1135</v>
      </c>
      <c r="B62" s="22" t="s">
        <v>213</v>
      </c>
      <c r="C62" s="29">
        <v>62964089</v>
      </c>
      <c r="D62" s="27" t="str">
        <f t="shared" si="14"/>
        <v>N/A</v>
      </c>
      <c r="E62" s="29">
        <v>55588973</v>
      </c>
      <c r="F62" s="27" t="str">
        <f t="shared" si="15"/>
        <v>N/A</v>
      </c>
      <c r="G62" s="29">
        <v>53015049</v>
      </c>
      <c r="H62" s="27" t="str">
        <f t="shared" si="16"/>
        <v>N/A</v>
      </c>
      <c r="I62" s="8">
        <v>-11.7</v>
      </c>
      <c r="J62" s="8">
        <v>-4.63</v>
      </c>
      <c r="K62" s="28" t="s">
        <v>734</v>
      </c>
      <c r="L62" s="105" t="str">
        <f t="shared" si="17"/>
        <v>Yes</v>
      </c>
    </row>
    <row r="63" spans="1:12" ht="25.5" x14ac:dyDescent="0.2">
      <c r="A63" s="128" t="s">
        <v>1136</v>
      </c>
      <c r="B63" s="22" t="s">
        <v>213</v>
      </c>
      <c r="C63" s="29">
        <v>20445</v>
      </c>
      <c r="D63" s="27" t="str">
        <f t="shared" si="14"/>
        <v>N/A</v>
      </c>
      <c r="E63" s="29">
        <v>185</v>
      </c>
      <c r="F63" s="27" t="str">
        <f t="shared" si="15"/>
        <v>N/A</v>
      </c>
      <c r="G63" s="29">
        <v>7731</v>
      </c>
      <c r="H63" s="27" t="str">
        <f t="shared" si="16"/>
        <v>N/A</v>
      </c>
      <c r="I63" s="8">
        <v>-99.1</v>
      </c>
      <c r="J63" s="8">
        <v>4079</v>
      </c>
      <c r="K63" s="28" t="s">
        <v>734</v>
      </c>
      <c r="L63" s="105" t="str">
        <f t="shared" si="17"/>
        <v>No</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178075725</v>
      </c>
      <c r="D66" s="27" t="str">
        <f t="shared" si="14"/>
        <v>N/A</v>
      </c>
      <c r="E66" s="29">
        <v>182211066</v>
      </c>
      <c r="F66" s="27" t="str">
        <f t="shared" si="15"/>
        <v>N/A</v>
      </c>
      <c r="G66" s="29">
        <v>195305130</v>
      </c>
      <c r="H66" s="27" t="str">
        <f t="shared" si="16"/>
        <v>N/A</v>
      </c>
      <c r="I66" s="8">
        <v>2.3220000000000001</v>
      </c>
      <c r="J66" s="8">
        <v>7.1859999999999999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15899.310786</v>
      </c>
      <c r="D71" s="27" t="str">
        <f t="shared" si="14"/>
        <v>N/A</v>
      </c>
      <c r="E71" s="29">
        <v>16154.618863</v>
      </c>
      <c r="F71" s="27" t="str">
        <f t="shared" si="15"/>
        <v>N/A</v>
      </c>
      <c r="G71" s="29">
        <v>16900.750187000001</v>
      </c>
      <c r="H71" s="27" t="str">
        <f t="shared" si="16"/>
        <v>N/A</v>
      </c>
      <c r="I71" s="8">
        <v>1.6060000000000001</v>
      </c>
      <c r="J71" s="8">
        <v>4.6189999999999998</v>
      </c>
      <c r="K71" s="28" t="s">
        <v>734</v>
      </c>
      <c r="L71" s="105" t="str">
        <f t="shared" ref="L71:L81" si="18">IF(J71="Div by 0", "N/A", IF(K71="N/A","N/A", IF(J71&gt;VALUE(MID(K71,1,2)), "No", IF(J71&lt;-1*VALUE(MID(K71,1,2)), "No", "Yes"))))</f>
        <v>Yes</v>
      </c>
    </row>
    <row r="72" spans="1:12" ht="25.5" x14ac:dyDescent="0.2">
      <c r="A72" s="128" t="s">
        <v>1145</v>
      </c>
      <c r="B72" s="22" t="s">
        <v>213</v>
      </c>
      <c r="C72" s="29">
        <v>108.75216450000001</v>
      </c>
      <c r="D72" s="27" t="str">
        <f t="shared" si="14"/>
        <v>N/A</v>
      </c>
      <c r="E72" s="29">
        <v>111.63897436000001</v>
      </c>
      <c r="F72" s="27" t="str">
        <f t="shared" si="15"/>
        <v>N/A</v>
      </c>
      <c r="G72" s="29">
        <v>149.60730594</v>
      </c>
      <c r="H72" s="27" t="str">
        <f t="shared" si="16"/>
        <v>N/A</v>
      </c>
      <c r="I72" s="8">
        <v>2.6539999999999999</v>
      </c>
      <c r="J72" s="8">
        <v>34.01</v>
      </c>
      <c r="K72" s="28" t="s">
        <v>734</v>
      </c>
      <c r="L72" s="105" t="str">
        <f t="shared" si="18"/>
        <v>No</v>
      </c>
    </row>
    <row r="73" spans="1:12" ht="25.5" x14ac:dyDescent="0.2">
      <c r="A73" s="128" t="s">
        <v>1146</v>
      </c>
      <c r="B73" s="22" t="s">
        <v>213</v>
      </c>
      <c r="C73" s="29">
        <v>8458.3676787000004</v>
      </c>
      <c r="D73" s="27" t="str">
        <f t="shared" si="14"/>
        <v>N/A</v>
      </c>
      <c r="E73" s="29">
        <v>8106.8941228000003</v>
      </c>
      <c r="F73" s="27" t="str">
        <f t="shared" si="15"/>
        <v>N/A</v>
      </c>
      <c r="G73" s="29">
        <v>7885.6238285999998</v>
      </c>
      <c r="H73" s="27" t="str">
        <f t="shared" si="16"/>
        <v>N/A</v>
      </c>
      <c r="I73" s="8">
        <v>-4.16</v>
      </c>
      <c r="J73" s="8">
        <v>-2.73</v>
      </c>
      <c r="K73" s="28" t="s">
        <v>734</v>
      </c>
      <c r="L73" s="105" t="str">
        <f t="shared" si="18"/>
        <v>Yes</v>
      </c>
    </row>
    <row r="74" spans="1:12" ht="25.5" x14ac:dyDescent="0.2">
      <c r="A74" s="128" t="s">
        <v>1147</v>
      </c>
      <c r="B74" s="22" t="s">
        <v>213</v>
      </c>
      <c r="C74" s="29">
        <v>7.8363357607999999</v>
      </c>
      <c r="D74" s="27" t="str">
        <f t="shared" si="14"/>
        <v>N/A</v>
      </c>
      <c r="E74" s="29">
        <v>7.0691631599999999E-2</v>
      </c>
      <c r="F74" s="27" t="str">
        <f t="shared" si="15"/>
        <v>N/A</v>
      </c>
      <c r="G74" s="29">
        <v>2.9632042928</v>
      </c>
      <c r="H74" s="27" t="str">
        <f t="shared" si="16"/>
        <v>N/A</v>
      </c>
      <c r="I74" s="8">
        <v>-99.1</v>
      </c>
      <c r="J74" s="8">
        <v>4092</v>
      </c>
      <c r="K74" s="28" t="s">
        <v>734</v>
      </c>
      <c r="L74" s="105" t="str">
        <f t="shared" si="18"/>
        <v>No</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42490.032211999998</v>
      </c>
      <c r="D77" s="27" t="str">
        <f t="shared" si="14"/>
        <v>N/A</v>
      </c>
      <c r="E77" s="29">
        <v>43653.825107999997</v>
      </c>
      <c r="F77" s="27" t="str">
        <f t="shared" si="15"/>
        <v>N/A</v>
      </c>
      <c r="G77" s="29">
        <v>47016.160326999998</v>
      </c>
      <c r="H77" s="27" t="str">
        <f t="shared" si="16"/>
        <v>N/A</v>
      </c>
      <c r="I77" s="8">
        <v>2.7389999999999999</v>
      </c>
      <c r="J77" s="8">
        <v>7.702</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v>0</v>
      </c>
      <c r="F80" s="27" t="str">
        <f t="shared" si="15"/>
        <v>N/A</v>
      </c>
      <c r="G80" s="29">
        <v>0</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241172959</v>
      </c>
      <c r="D82" s="27" t="str">
        <f t="shared" si="14"/>
        <v>N/A</v>
      </c>
      <c r="E82" s="29">
        <v>237979646</v>
      </c>
      <c r="F82" s="27" t="str">
        <f t="shared" si="15"/>
        <v>N/A</v>
      </c>
      <c r="G82" s="29">
        <v>248534689</v>
      </c>
      <c r="H82" s="27" t="str">
        <f t="shared" si="16"/>
        <v>N/A</v>
      </c>
      <c r="I82" s="8">
        <v>-1.32</v>
      </c>
      <c r="J82" s="8">
        <v>4.4349999999999996</v>
      </c>
      <c r="K82" s="28" t="s">
        <v>734</v>
      </c>
      <c r="L82" s="105" t="str">
        <f t="shared" ref="L82:L138" si="19">IF(J82="Div by 0", "N/A", IF(K82="N/A","N/A", IF(J82&gt;VALUE(MID(K82,1,2)), "No", IF(J82&lt;-1*VALUE(MID(K82,1,2)), "No", "Yes"))))</f>
        <v>Yes</v>
      </c>
    </row>
    <row r="83" spans="1:12" x14ac:dyDescent="0.2">
      <c r="A83" s="128" t="s">
        <v>363</v>
      </c>
      <c r="B83" s="22" t="s">
        <v>213</v>
      </c>
      <c r="C83" s="23">
        <v>11199</v>
      </c>
      <c r="D83" s="27" t="str">
        <f t="shared" ref="D83:D114" si="20">IF($B83="N/A","N/A",IF(C83&gt;10,"No",IF(C83&lt;-10,"No","Yes")))</f>
        <v>N/A</v>
      </c>
      <c r="E83" s="23">
        <v>10485</v>
      </c>
      <c r="F83" s="27" t="str">
        <f t="shared" ref="F83:F114" si="21">IF($B83="N/A","N/A",IF(E83&gt;10,"No",IF(E83&lt;-10,"No","Yes")))</f>
        <v>N/A</v>
      </c>
      <c r="G83" s="23">
        <v>10358</v>
      </c>
      <c r="H83" s="27" t="str">
        <f t="shared" ref="H83:H114" si="22">IF($B83="N/A","N/A",IF(G83&gt;10,"No",IF(G83&lt;-10,"No","Yes")))</f>
        <v>N/A</v>
      </c>
      <c r="I83" s="8">
        <v>-6.38</v>
      </c>
      <c r="J83" s="8">
        <v>-1.21</v>
      </c>
      <c r="K83" s="28" t="s">
        <v>734</v>
      </c>
      <c r="L83" s="105" t="str">
        <f t="shared" si="19"/>
        <v>Yes</v>
      </c>
    </row>
    <row r="84" spans="1:12" x14ac:dyDescent="0.2">
      <c r="A84" s="128" t="s">
        <v>358</v>
      </c>
      <c r="B84" s="22" t="s">
        <v>213</v>
      </c>
      <c r="C84" s="29">
        <v>21535.222698000001</v>
      </c>
      <c r="D84" s="27" t="str">
        <f t="shared" si="20"/>
        <v>N/A</v>
      </c>
      <c r="E84" s="29">
        <v>22697.152694</v>
      </c>
      <c r="F84" s="27" t="str">
        <f t="shared" si="21"/>
        <v>N/A</v>
      </c>
      <c r="G84" s="29">
        <v>23994.466982000002</v>
      </c>
      <c r="H84" s="27" t="str">
        <f t="shared" si="22"/>
        <v>N/A</v>
      </c>
      <c r="I84" s="8">
        <v>5.3949999999999996</v>
      </c>
      <c r="J84" s="8">
        <v>5.7160000000000002</v>
      </c>
      <c r="K84" s="28" t="s">
        <v>734</v>
      </c>
      <c r="L84" s="105" t="str">
        <f t="shared" si="19"/>
        <v>Yes</v>
      </c>
    </row>
    <row r="85" spans="1:12" ht="25.5" x14ac:dyDescent="0.2">
      <c r="A85" s="128" t="s">
        <v>1155</v>
      </c>
      <c r="B85" s="22" t="s">
        <v>213</v>
      </c>
      <c r="C85" s="29">
        <v>5477914</v>
      </c>
      <c r="D85" s="27" t="str">
        <f t="shared" si="20"/>
        <v>N/A</v>
      </c>
      <c r="E85" s="29">
        <v>5363358</v>
      </c>
      <c r="F85" s="27" t="str">
        <f t="shared" si="21"/>
        <v>N/A</v>
      </c>
      <c r="G85" s="29">
        <v>5437135</v>
      </c>
      <c r="H85" s="27" t="str">
        <f t="shared" si="22"/>
        <v>N/A</v>
      </c>
      <c r="I85" s="8">
        <v>-2.09</v>
      </c>
      <c r="J85" s="8">
        <v>1.3759999999999999</v>
      </c>
      <c r="K85" s="28" t="s">
        <v>734</v>
      </c>
      <c r="L85" s="105" t="str">
        <f t="shared" si="19"/>
        <v>Yes</v>
      </c>
    </row>
    <row r="86" spans="1:12" x14ac:dyDescent="0.2">
      <c r="A86" s="128" t="s">
        <v>724</v>
      </c>
      <c r="B86" s="22" t="s">
        <v>213</v>
      </c>
      <c r="C86" s="23">
        <v>4117</v>
      </c>
      <c r="D86" s="27" t="str">
        <f t="shared" si="20"/>
        <v>N/A</v>
      </c>
      <c r="E86" s="23">
        <v>4002</v>
      </c>
      <c r="F86" s="27" t="str">
        <f t="shared" si="21"/>
        <v>N/A</v>
      </c>
      <c r="G86" s="23">
        <v>4101</v>
      </c>
      <c r="H86" s="27" t="str">
        <f t="shared" si="22"/>
        <v>N/A</v>
      </c>
      <c r="I86" s="8">
        <v>-2.79</v>
      </c>
      <c r="J86" s="8">
        <v>2.4740000000000002</v>
      </c>
      <c r="K86" s="28" t="s">
        <v>734</v>
      </c>
      <c r="L86" s="105" t="str">
        <f t="shared" si="19"/>
        <v>Yes</v>
      </c>
    </row>
    <row r="87" spans="1:12" ht="25.5" x14ac:dyDescent="0.2">
      <c r="A87" s="128" t="s">
        <v>1156</v>
      </c>
      <c r="B87" s="22" t="s">
        <v>213</v>
      </c>
      <c r="C87" s="29">
        <v>1330.5596307999999</v>
      </c>
      <c r="D87" s="27" t="str">
        <f t="shared" si="20"/>
        <v>N/A</v>
      </c>
      <c r="E87" s="29">
        <v>1340.1694153000001</v>
      </c>
      <c r="F87" s="27" t="str">
        <f t="shared" si="21"/>
        <v>N/A</v>
      </c>
      <c r="G87" s="29">
        <v>1325.8071202000001</v>
      </c>
      <c r="H87" s="27" t="str">
        <f t="shared" si="22"/>
        <v>N/A</v>
      </c>
      <c r="I87" s="8">
        <v>0.72219999999999995</v>
      </c>
      <c r="J87" s="8">
        <v>-1.07</v>
      </c>
      <c r="K87" s="28" t="s">
        <v>734</v>
      </c>
      <c r="L87" s="105" t="str">
        <f t="shared" si="19"/>
        <v>Yes</v>
      </c>
    </row>
    <row r="88" spans="1:12" ht="25.5" x14ac:dyDescent="0.2">
      <c r="A88" s="128" t="s">
        <v>1157</v>
      </c>
      <c r="B88" s="22" t="s">
        <v>213</v>
      </c>
      <c r="C88" s="29">
        <v>2595</v>
      </c>
      <c r="D88" s="27" t="str">
        <f t="shared" si="20"/>
        <v>N/A</v>
      </c>
      <c r="E88" s="29">
        <v>0</v>
      </c>
      <c r="F88" s="27" t="str">
        <f t="shared" si="21"/>
        <v>N/A</v>
      </c>
      <c r="G88" s="29">
        <v>4463</v>
      </c>
      <c r="H88" s="27" t="str">
        <f t="shared" si="22"/>
        <v>N/A</v>
      </c>
      <c r="I88" s="8">
        <v>-100</v>
      </c>
      <c r="J88" s="8" t="s">
        <v>1748</v>
      </c>
      <c r="K88" s="28" t="s">
        <v>734</v>
      </c>
      <c r="L88" s="105" t="str">
        <f t="shared" si="19"/>
        <v>N/A</v>
      </c>
    </row>
    <row r="89" spans="1:12" x14ac:dyDescent="0.2">
      <c r="A89" s="128" t="s">
        <v>725</v>
      </c>
      <c r="B89" s="22" t="s">
        <v>213</v>
      </c>
      <c r="C89" s="23">
        <v>11</v>
      </c>
      <c r="D89" s="27" t="str">
        <f t="shared" si="20"/>
        <v>N/A</v>
      </c>
      <c r="E89" s="23">
        <v>0</v>
      </c>
      <c r="F89" s="27" t="str">
        <f t="shared" si="21"/>
        <v>N/A</v>
      </c>
      <c r="G89" s="23">
        <v>11</v>
      </c>
      <c r="H89" s="27" t="str">
        <f t="shared" si="22"/>
        <v>N/A</v>
      </c>
      <c r="I89" s="8">
        <v>-100</v>
      </c>
      <c r="J89" s="8" t="s">
        <v>1748</v>
      </c>
      <c r="K89" s="28" t="s">
        <v>734</v>
      </c>
      <c r="L89" s="105" t="str">
        <f t="shared" si="19"/>
        <v>N/A</v>
      </c>
    </row>
    <row r="90" spans="1:12" ht="25.5" x14ac:dyDescent="0.2">
      <c r="A90" s="128" t="s">
        <v>1158</v>
      </c>
      <c r="B90" s="22" t="s">
        <v>213</v>
      </c>
      <c r="C90" s="29">
        <v>2595</v>
      </c>
      <c r="D90" s="27" t="str">
        <f t="shared" si="20"/>
        <v>N/A</v>
      </c>
      <c r="E90" s="29" t="s">
        <v>1748</v>
      </c>
      <c r="F90" s="27" t="str">
        <f t="shared" si="21"/>
        <v>N/A</v>
      </c>
      <c r="G90" s="29">
        <v>2231.5</v>
      </c>
      <c r="H90" s="27" t="str">
        <f t="shared" si="22"/>
        <v>N/A</v>
      </c>
      <c r="I90" s="8" t="s">
        <v>1748</v>
      </c>
      <c r="J90" s="8" t="s">
        <v>1748</v>
      </c>
      <c r="K90" s="28" t="s">
        <v>734</v>
      </c>
      <c r="L90" s="105" t="str">
        <f t="shared" si="19"/>
        <v>N/A</v>
      </c>
    </row>
    <row r="91" spans="1:12" ht="25.5" x14ac:dyDescent="0.2">
      <c r="A91" s="128" t="s">
        <v>1159</v>
      </c>
      <c r="B91" s="22" t="s">
        <v>213</v>
      </c>
      <c r="C91" s="29">
        <v>606024</v>
      </c>
      <c r="D91" s="27" t="str">
        <f t="shared" si="20"/>
        <v>N/A</v>
      </c>
      <c r="E91" s="29">
        <v>667610</v>
      </c>
      <c r="F91" s="27" t="str">
        <f t="shared" si="21"/>
        <v>N/A</v>
      </c>
      <c r="G91" s="29">
        <v>652462</v>
      </c>
      <c r="H91" s="27" t="str">
        <f t="shared" si="22"/>
        <v>N/A</v>
      </c>
      <c r="I91" s="8">
        <v>10.16</v>
      </c>
      <c r="J91" s="8">
        <v>-2.27</v>
      </c>
      <c r="K91" s="28" t="s">
        <v>734</v>
      </c>
      <c r="L91" s="105" t="str">
        <f t="shared" si="19"/>
        <v>Yes</v>
      </c>
    </row>
    <row r="92" spans="1:12" x14ac:dyDescent="0.2">
      <c r="A92" s="128" t="s">
        <v>726</v>
      </c>
      <c r="B92" s="22" t="s">
        <v>213</v>
      </c>
      <c r="C92" s="23">
        <v>95</v>
      </c>
      <c r="D92" s="27" t="str">
        <f t="shared" si="20"/>
        <v>N/A</v>
      </c>
      <c r="E92" s="23">
        <v>105</v>
      </c>
      <c r="F92" s="27" t="str">
        <f t="shared" si="21"/>
        <v>N/A</v>
      </c>
      <c r="G92" s="23">
        <v>102</v>
      </c>
      <c r="H92" s="27" t="str">
        <f t="shared" si="22"/>
        <v>N/A</v>
      </c>
      <c r="I92" s="8">
        <v>10.53</v>
      </c>
      <c r="J92" s="8">
        <v>-2.86</v>
      </c>
      <c r="K92" s="28" t="s">
        <v>734</v>
      </c>
      <c r="L92" s="105" t="str">
        <f t="shared" si="19"/>
        <v>Yes</v>
      </c>
    </row>
    <row r="93" spans="1:12" ht="25.5" x14ac:dyDescent="0.2">
      <c r="A93" s="128" t="s">
        <v>1160</v>
      </c>
      <c r="B93" s="22" t="s">
        <v>213</v>
      </c>
      <c r="C93" s="29">
        <v>6379.2</v>
      </c>
      <c r="D93" s="27" t="str">
        <f t="shared" si="20"/>
        <v>N/A</v>
      </c>
      <c r="E93" s="29">
        <v>6358.1904762000004</v>
      </c>
      <c r="F93" s="27" t="str">
        <f t="shared" si="21"/>
        <v>N/A</v>
      </c>
      <c r="G93" s="29">
        <v>6396.6862744999999</v>
      </c>
      <c r="H93" s="27" t="str">
        <f t="shared" si="22"/>
        <v>N/A</v>
      </c>
      <c r="I93" s="8">
        <v>-0.32900000000000001</v>
      </c>
      <c r="J93" s="8">
        <v>0.60550000000000004</v>
      </c>
      <c r="K93" s="28" t="s">
        <v>734</v>
      </c>
      <c r="L93" s="105" t="str">
        <f t="shared" si="19"/>
        <v>Yes</v>
      </c>
    </row>
    <row r="94" spans="1:12" x14ac:dyDescent="0.2">
      <c r="A94" s="128" t="s">
        <v>1161</v>
      </c>
      <c r="B94" s="22" t="s">
        <v>213</v>
      </c>
      <c r="C94" s="29">
        <v>2858329</v>
      </c>
      <c r="D94" s="27" t="str">
        <f t="shared" si="20"/>
        <v>N/A</v>
      </c>
      <c r="E94" s="29">
        <v>2488794</v>
      </c>
      <c r="F94" s="27" t="str">
        <f t="shared" si="21"/>
        <v>N/A</v>
      </c>
      <c r="G94" s="29">
        <v>2208811</v>
      </c>
      <c r="H94" s="27" t="str">
        <f t="shared" si="22"/>
        <v>N/A</v>
      </c>
      <c r="I94" s="8">
        <v>-12.9</v>
      </c>
      <c r="J94" s="8">
        <v>-11.2</v>
      </c>
      <c r="K94" s="28" t="s">
        <v>734</v>
      </c>
      <c r="L94" s="105" t="str">
        <f t="shared" si="19"/>
        <v>Yes</v>
      </c>
    </row>
    <row r="95" spans="1:12" x14ac:dyDescent="0.2">
      <c r="A95" s="128" t="s">
        <v>727</v>
      </c>
      <c r="B95" s="22" t="s">
        <v>213</v>
      </c>
      <c r="C95" s="23">
        <v>349</v>
      </c>
      <c r="D95" s="27" t="str">
        <f t="shared" si="20"/>
        <v>N/A</v>
      </c>
      <c r="E95" s="23">
        <v>310</v>
      </c>
      <c r="F95" s="27" t="str">
        <f t="shared" si="21"/>
        <v>N/A</v>
      </c>
      <c r="G95" s="23">
        <v>270</v>
      </c>
      <c r="H95" s="27" t="str">
        <f t="shared" si="22"/>
        <v>N/A</v>
      </c>
      <c r="I95" s="8">
        <v>-11.2</v>
      </c>
      <c r="J95" s="8">
        <v>-12.9</v>
      </c>
      <c r="K95" s="28" t="s">
        <v>734</v>
      </c>
      <c r="L95" s="105" t="str">
        <f t="shared" si="19"/>
        <v>Yes</v>
      </c>
    </row>
    <row r="96" spans="1:12" x14ac:dyDescent="0.2">
      <c r="A96" s="128" t="s">
        <v>1162</v>
      </c>
      <c r="B96" s="22" t="s">
        <v>213</v>
      </c>
      <c r="C96" s="29">
        <v>8190.0544412999998</v>
      </c>
      <c r="D96" s="27" t="str">
        <f t="shared" si="20"/>
        <v>N/A</v>
      </c>
      <c r="E96" s="29">
        <v>8028.3677418999996</v>
      </c>
      <c r="F96" s="27" t="str">
        <f t="shared" si="21"/>
        <v>N/A</v>
      </c>
      <c r="G96" s="29">
        <v>8180.7814815000002</v>
      </c>
      <c r="H96" s="27" t="str">
        <f t="shared" si="22"/>
        <v>N/A</v>
      </c>
      <c r="I96" s="8">
        <v>-1.97</v>
      </c>
      <c r="J96" s="8">
        <v>1.8979999999999999</v>
      </c>
      <c r="K96" s="28" t="s">
        <v>734</v>
      </c>
      <c r="L96" s="105" t="str">
        <f t="shared" si="19"/>
        <v>Yes</v>
      </c>
    </row>
    <row r="97" spans="1:12" x14ac:dyDescent="0.2">
      <c r="A97" s="128" t="s">
        <v>1163</v>
      </c>
      <c r="B97" s="22" t="s">
        <v>213</v>
      </c>
      <c r="C97" s="29">
        <v>0</v>
      </c>
      <c r="D97" s="27" t="str">
        <f t="shared" si="20"/>
        <v>N/A</v>
      </c>
      <c r="E97" s="29">
        <v>0</v>
      </c>
      <c r="F97" s="27" t="str">
        <f t="shared" si="21"/>
        <v>N/A</v>
      </c>
      <c r="G97" s="29">
        <v>0</v>
      </c>
      <c r="H97" s="27" t="str">
        <f t="shared" si="22"/>
        <v>N/A</v>
      </c>
      <c r="I97" s="8" t="s">
        <v>1748</v>
      </c>
      <c r="J97" s="8" t="s">
        <v>1748</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1748</v>
      </c>
      <c r="J98" s="8" t="s">
        <v>1748</v>
      </c>
      <c r="K98" s="28" t="s">
        <v>734</v>
      </c>
      <c r="L98" s="105" t="str">
        <f t="shared" si="19"/>
        <v>N/A</v>
      </c>
    </row>
    <row r="99" spans="1:12" x14ac:dyDescent="0.2">
      <c r="A99" s="128" t="s">
        <v>1164</v>
      </c>
      <c r="B99" s="22" t="s">
        <v>213</v>
      </c>
      <c r="C99" s="29" t="s">
        <v>1748</v>
      </c>
      <c r="D99" s="27" t="str">
        <f t="shared" si="20"/>
        <v>N/A</v>
      </c>
      <c r="E99" s="29" t="s">
        <v>1748</v>
      </c>
      <c r="F99" s="27" t="str">
        <f t="shared" si="21"/>
        <v>N/A</v>
      </c>
      <c r="G99" s="29" t="s">
        <v>1748</v>
      </c>
      <c r="H99" s="27" t="str">
        <f t="shared" si="22"/>
        <v>N/A</v>
      </c>
      <c r="I99" s="8" t="s">
        <v>1748</v>
      </c>
      <c r="J99" s="8" t="s">
        <v>1748</v>
      </c>
      <c r="K99" s="28" t="s">
        <v>734</v>
      </c>
      <c r="L99" s="105" t="str">
        <f t="shared" si="19"/>
        <v>N/A</v>
      </c>
    </row>
    <row r="100" spans="1:12" ht="25.5" x14ac:dyDescent="0.2">
      <c r="A100" s="128" t="s">
        <v>1165</v>
      </c>
      <c r="B100" s="22" t="s">
        <v>213</v>
      </c>
      <c r="C100" s="29">
        <v>5806646</v>
      </c>
      <c r="D100" s="27" t="str">
        <f t="shared" si="20"/>
        <v>N/A</v>
      </c>
      <c r="E100" s="29">
        <v>5047386</v>
      </c>
      <c r="F100" s="27" t="str">
        <f t="shared" si="21"/>
        <v>N/A</v>
      </c>
      <c r="G100" s="29">
        <v>4686607</v>
      </c>
      <c r="H100" s="27" t="str">
        <f t="shared" si="22"/>
        <v>N/A</v>
      </c>
      <c r="I100" s="8">
        <v>-13.1</v>
      </c>
      <c r="J100" s="8">
        <v>-7.15</v>
      </c>
      <c r="K100" s="28" t="s">
        <v>734</v>
      </c>
      <c r="L100" s="105" t="str">
        <f t="shared" si="19"/>
        <v>Yes</v>
      </c>
    </row>
    <row r="101" spans="1:12" x14ac:dyDescent="0.2">
      <c r="A101" s="128" t="s">
        <v>518</v>
      </c>
      <c r="B101" s="22" t="s">
        <v>213</v>
      </c>
      <c r="C101" s="23">
        <v>4351</v>
      </c>
      <c r="D101" s="27" t="str">
        <f t="shared" si="20"/>
        <v>N/A</v>
      </c>
      <c r="E101" s="23">
        <v>3785</v>
      </c>
      <c r="F101" s="27" t="str">
        <f t="shared" si="21"/>
        <v>N/A</v>
      </c>
      <c r="G101" s="23">
        <v>3739</v>
      </c>
      <c r="H101" s="27" t="str">
        <f t="shared" si="22"/>
        <v>N/A</v>
      </c>
      <c r="I101" s="8">
        <v>-13</v>
      </c>
      <c r="J101" s="8">
        <v>-1.22</v>
      </c>
      <c r="K101" s="28" t="s">
        <v>734</v>
      </c>
      <c r="L101" s="105" t="str">
        <f t="shared" si="19"/>
        <v>Yes</v>
      </c>
    </row>
    <row r="102" spans="1:12" ht="25.5" x14ac:dyDescent="0.2">
      <c r="A102" s="128" t="s">
        <v>1166</v>
      </c>
      <c r="B102" s="22" t="s">
        <v>213</v>
      </c>
      <c r="C102" s="29">
        <v>1334.5543553</v>
      </c>
      <c r="D102" s="27" t="str">
        <f t="shared" si="20"/>
        <v>N/A</v>
      </c>
      <c r="E102" s="29">
        <v>1333.5233817999999</v>
      </c>
      <c r="F102" s="27" t="str">
        <f t="shared" si="21"/>
        <v>N/A</v>
      </c>
      <c r="G102" s="29">
        <v>1253.4386199999999</v>
      </c>
      <c r="H102" s="27" t="str">
        <f t="shared" si="22"/>
        <v>N/A</v>
      </c>
      <c r="I102" s="8">
        <v>-7.6999999999999999E-2</v>
      </c>
      <c r="J102" s="8">
        <v>-6.01</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44126777</v>
      </c>
      <c r="D106" s="27" t="str">
        <f t="shared" si="20"/>
        <v>N/A</v>
      </c>
      <c r="E106" s="29">
        <v>40612196</v>
      </c>
      <c r="F106" s="27" t="str">
        <f t="shared" si="21"/>
        <v>N/A</v>
      </c>
      <c r="G106" s="29">
        <v>40000221</v>
      </c>
      <c r="H106" s="27" t="str">
        <f t="shared" si="22"/>
        <v>N/A</v>
      </c>
      <c r="I106" s="8">
        <v>-7.96</v>
      </c>
      <c r="J106" s="8">
        <v>-1.51</v>
      </c>
      <c r="K106" s="28" t="s">
        <v>734</v>
      </c>
      <c r="L106" s="105" t="str">
        <f t="shared" si="19"/>
        <v>Yes</v>
      </c>
    </row>
    <row r="107" spans="1:12" x14ac:dyDescent="0.2">
      <c r="A107" s="128" t="s">
        <v>520</v>
      </c>
      <c r="B107" s="22" t="s">
        <v>213</v>
      </c>
      <c r="C107" s="23">
        <v>5719</v>
      </c>
      <c r="D107" s="27" t="str">
        <f t="shared" si="20"/>
        <v>N/A</v>
      </c>
      <c r="E107" s="23">
        <v>5113</v>
      </c>
      <c r="F107" s="27" t="str">
        <f t="shared" si="21"/>
        <v>N/A</v>
      </c>
      <c r="G107" s="23">
        <v>5018</v>
      </c>
      <c r="H107" s="27" t="str">
        <f t="shared" si="22"/>
        <v>N/A</v>
      </c>
      <c r="I107" s="8">
        <v>-10.6</v>
      </c>
      <c r="J107" s="8">
        <v>-1.86</v>
      </c>
      <c r="K107" s="28" t="s">
        <v>734</v>
      </c>
      <c r="L107" s="105" t="str">
        <f t="shared" si="19"/>
        <v>Yes</v>
      </c>
    </row>
    <row r="108" spans="1:12" ht="25.5" x14ac:dyDescent="0.2">
      <c r="A108" s="128" t="s">
        <v>1170</v>
      </c>
      <c r="B108" s="22" t="s">
        <v>213</v>
      </c>
      <c r="C108" s="29">
        <v>7715.8204231999998</v>
      </c>
      <c r="D108" s="27" t="str">
        <f t="shared" si="20"/>
        <v>N/A</v>
      </c>
      <c r="E108" s="29">
        <v>7942.9290044999998</v>
      </c>
      <c r="F108" s="27" t="str">
        <f t="shared" si="21"/>
        <v>N/A</v>
      </c>
      <c r="G108" s="29">
        <v>7971.3473494999998</v>
      </c>
      <c r="H108" s="27" t="str">
        <f t="shared" si="22"/>
        <v>N/A</v>
      </c>
      <c r="I108" s="8">
        <v>2.9430000000000001</v>
      </c>
      <c r="J108" s="8">
        <v>0.35780000000000001</v>
      </c>
      <c r="K108" s="28" t="s">
        <v>734</v>
      </c>
      <c r="L108" s="105" t="str">
        <f t="shared" si="19"/>
        <v>Yes</v>
      </c>
    </row>
    <row r="109" spans="1:12" ht="25.5" x14ac:dyDescent="0.2">
      <c r="A109" s="128" t="s">
        <v>1171</v>
      </c>
      <c r="B109" s="22" t="s">
        <v>213</v>
      </c>
      <c r="C109" s="29">
        <v>9617226</v>
      </c>
      <c r="D109" s="27" t="str">
        <f t="shared" si="20"/>
        <v>N/A</v>
      </c>
      <c r="E109" s="29">
        <v>6988574</v>
      </c>
      <c r="F109" s="27" t="str">
        <f t="shared" si="21"/>
        <v>N/A</v>
      </c>
      <c r="G109" s="29">
        <v>5683666</v>
      </c>
      <c r="H109" s="27" t="str">
        <f t="shared" si="22"/>
        <v>N/A</v>
      </c>
      <c r="I109" s="8">
        <v>-27.3</v>
      </c>
      <c r="J109" s="8">
        <v>-18.7</v>
      </c>
      <c r="K109" s="28" t="s">
        <v>734</v>
      </c>
      <c r="L109" s="105" t="str">
        <f t="shared" si="19"/>
        <v>Yes</v>
      </c>
    </row>
    <row r="110" spans="1:12" x14ac:dyDescent="0.2">
      <c r="A110" s="128" t="s">
        <v>521</v>
      </c>
      <c r="B110" s="22" t="s">
        <v>213</v>
      </c>
      <c r="C110" s="23">
        <v>1850</v>
      </c>
      <c r="D110" s="27" t="str">
        <f t="shared" si="20"/>
        <v>N/A</v>
      </c>
      <c r="E110" s="23">
        <v>1452</v>
      </c>
      <c r="F110" s="27" t="str">
        <f t="shared" si="21"/>
        <v>N/A</v>
      </c>
      <c r="G110" s="23">
        <v>1187</v>
      </c>
      <c r="H110" s="27" t="str">
        <f t="shared" si="22"/>
        <v>N/A</v>
      </c>
      <c r="I110" s="8">
        <v>-21.5</v>
      </c>
      <c r="J110" s="8">
        <v>-18.3</v>
      </c>
      <c r="K110" s="28" t="s">
        <v>734</v>
      </c>
      <c r="L110" s="105" t="str">
        <f t="shared" si="19"/>
        <v>Yes</v>
      </c>
    </row>
    <row r="111" spans="1:12" ht="25.5" x14ac:dyDescent="0.2">
      <c r="A111" s="128" t="s">
        <v>1172</v>
      </c>
      <c r="B111" s="22" t="s">
        <v>213</v>
      </c>
      <c r="C111" s="29">
        <v>5198.5005405000002</v>
      </c>
      <c r="D111" s="27" t="str">
        <f t="shared" si="20"/>
        <v>N/A</v>
      </c>
      <c r="E111" s="29">
        <v>4813.0674931000003</v>
      </c>
      <c r="F111" s="27" t="str">
        <f t="shared" si="21"/>
        <v>N/A</v>
      </c>
      <c r="G111" s="29">
        <v>4788.2611625999998</v>
      </c>
      <c r="H111" s="27" t="str">
        <f t="shared" si="22"/>
        <v>N/A</v>
      </c>
      <c r="I111" s="8">
        <v>-7.41</v>
      </c>
      <c r="J111" s="8">
        <v>-0.51500000000000001</v>
      </c>
      <c r="K111" s="28" t="s">
        <v>734</v>
      </c>
      <c r="L111" s="105" t="str">
        <f t="shared" si="19"/>
        <v>Yes</v>
      </c>
    </row>
    <row r="112" spans="1:12" ht="25.5" x14ac:dyDescent="0.2">
      <c r="A112" s="128" t="s">
        <v>1173</v>
      </c>
      <c r="B112" s="22" t="s">
        <v>213</v>
      </c>
      <c r="C112" s="29">
        <v>170099167</v>
      </c>
      <c r="D112" s="27" t="str">
        <f t="shared" si="20"/>
        <v>N/A</v>
      </c>
      <c r="E112" s="29">
        <v>174335315</v>
      </c>
      <c r="F112" s="27" t="str">
        <f t="shared" si="21"/>
        <v>N/A</v>
      </c>
      <c r="G112" s="29">
        <v>187122693</v>
      </c>
      <c r="H112" s="27" t="str">
        <f t="shared" si="22"/>
        <v>N/A</v>
      </c>
      <c r="I112" s="8">
        <v>2.4900000000000002</v>
      </c>
      <c r="J112" s="8">
        <v>7.335</v>
      </c>
      <c r="K112" s="28" t="s">
        <v>734</v>
      </c>
      <c r="L112" s="105" t="str">
        <f t="shared" si="19"/>
        <v>Yes</v>
      </c>
    </row>
    <row r="113" spans="1:12" ht="25.5" x14ac:dyDescent="0.2">
      <c r="A113" s="128" t="s">
        <v>522</v>
      </c>
      <c r="B113" s="22" t="s">
        <v>213</v>
      </c>
      <c r="C113" s="23">
        <v>4039</v>
      </c>
      <c r="D113" s="27" t="str">
        <f t="shared" si="20"/>
        <v>N/A</v>
      </c>
      <c r="E113" s="23">
        <v>4008</v>
      </c>
      <c r="F113" s="27" t="str">
        <f t="shared" si="21"/>
        <v>N/A</v>
      </c>
      <c r="G113" s="23">
        <v>4012</v>
      </c>
      <c r="H113" s="27" t="str">
        <f t="shared" si="22"/>
        <v>N/A</v>
      </c>
      <c r="I113" s="8">
        <v>-0.76800000000000002</v>
      </c>
      <c r="J113" s="8">
        <v>9.98E-2</v>
      </c>
      <c r="K113" s="28" t="s">
        <v>734</v>
      </c>
      <c r="L113" s="105" t="str">
        <f t="shared" si="19"/>
        <v>Yes</v>
      </c>
    </row>
    <row r="114" spans="1:12" ht="25.5" x14ac:dyDescent="0.2">
      <c r="A114" s="128" t="s">
        <v>1174</v>
      </c>
      <c r="B114" s="22" t="s">
        <v>213</v>
      </c>
      <c r="C114" s="29">
        <v>42114.178509999998</v>
      </c>
      <c r="D114" s="27" t="str">
        <f t="shared" si="20"/>
        <v>N/A</v>
      </c>
      <c r="E114" s="29">
        <v>43496.835079999997</v>
      </c>
      <c r="F114" s="27" t="str">
        <f t="shared" si="21"/>
        <v>N/A</v>
      </c>
      <c r="G114" s="29">
        <v>46640.750997000003</v>
      </c>
      <c r="H114" s="27" t="str">
        <f t="shared" si="22"/>
        <v>N/A</v>
      </c>
      <c r="I114" s="8">
        <v>3.2829999999999999</v>
      </c>
      <c r="J114" s="8">
        <v>7.2279999999999998</v>
      </c>
      <c r="K114" s="28" t="s">
        <v>734</v>
      </c>
      <c r="L114" s="105" t="str">
        <f t="shared" si="19"/>
        <v>Yes</v>
      </c>
    </row>
    <row r="115" spans="1:12" ht="25.5" x14ac:dyDescent="0.2">
      <c r="A115" s="128" t="s">
        <v>1175</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1748</v>
      </c>
      <c r="J116" s="8" t="s">
        <v>1748</v>
      </c>
      <c r="K116" s="28" t="s">
        <v>734</v>
      </c>
      <c r="L116" s="105" t="str">
        <f t="shared" si="19"/>
        <v>N/A</v>
      </c>
    </row>
    <row r="117" spans="1:12" ht="25.5" x14ac:dyDescent="0.2">
      <c r="A117" s="128" t="s">
        <v>1176</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734</v>
      </c>
      <c r="L117" s="105" t="str">
        <f t="shared" si="19"/>
        <v>N/A</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2285829</v>
      </c>
      <c r="D124" s="27" t="str">
        <f t="shared" si="23"/>
        <v>N/A</v>
      </c>
      <c r="E124" s="29">
        <v>2130515</v>
      </c>
      <c r="F124" s="27" t="str">
        <f t="shared" si="24"/>
        <v>N/A</v>
      </c>
      <c r="G124" s="29">
        <v>2264098</v>
      </c>
      <c r="H124" s="27" t="str">
        <f t="shared" si="25"/>
        <v>N/A</v>
      </c>
      <c r="I124" s="8">
        <v>-6.79</v>
      </c>
      <c r="J124" s="8">
        <v>6.27</v>
      </c>
      <c r="K124" s="28" t="s">
        <v>734</v>
      </c>
      <c r="L124" s="105" t="str">
        <f t="shared" si="19"/>
        <v>Yes</v>
      </c>
    </row>
    <row r="125" spans="1:12" ht="25.5" x14ac:dyDescent="0.2">
      <c r="A125" s="128" t="s">
        <v>526</v>
      </c>
      <c r="B125" s="22" t="s">
        <v>213</v>
      </c>
      <c r="C125" s="23">
        <v>5043</v>
      </c>
      <c r="D125" s="27" t="str">
        <f t="shared" si="23"/>
        <v>N/A</v>
      </c>
      <c r="E125" s="23">
        <v>4644</v>
      </c>
      <c r="F125" s="27" t="str">
        <f t="shared" si="24"/>
        <v>N/A</v>
      </c>
      <c r="G125" s="23">
        <v>4621</v>
      </c>
      <c r="H125" s="27" t="str">
        <f t="shared" si="25"/>
        <v>N/A</v>
      </c>
      <c r="I125" s="8">
        <v>-7.91</v>
      </c>
      <c r="J125" s="8">
        <v>-0.495</v>
      </c>
      <c r="K125" s="28" t="s">
        <v>734</v>
      </c>
      <c r="L125" s="105" t="str">
        <f t="shared" si="19"/>
        <v>Yes</v>
      </c>
    </row>
    <row r="126" spans="1:12" ht="25.5" x14ac:dyDescent="0.2">
      <c r="A126" s="128" t="s">
        <v>1182</v>
      </c>
      <c r="B126" s="22" t="s">
        <v>213</v>
      </c>
      <c r="C126" s="29">
        <v>453.26769780000001</v>
      </c>
      <c r="D126" s="27" t="str">
        <f t="shared" si="23"/>
        <v>N/A</v>
      </c>
      <c r="E126" s="29">
        <v>458.76722653000002</v>
      </c>
      <c r="F126" s="27" t="str">
        <f t="shared" si="24"/>
        <v>N/A</v>
      </c>
      <c r="G126" s="29">
        <v>489.95845055000001</v>
      </c>
      <c r="H126" s="27" t="str">
        <f t="shared" si="25"/>
        <v>N/A</v>
      </c>
      <c r="I126" s="8">
        <v>1.2130000000000001</v>
      </c>
      <c r="J126" s="8">
        <v>6.7990000000000004</v>
      </c>
      <c r="K126" s="28" t="s">
        <v>734</v>
      </c>
      <c r="L126" s="105" t="str">
        <f t="shared" si="19"/>
        <v>Yes</v>
      </c>
    </row>
    <row r="127" spans="1:12" ht="25.5" x14ac:dyDescent="0.2">
      <c r="A127" s="128" t="s">
        <v>1183</v>
      </c>
      <c r="B127" s="22" t="s">
        <v>213</v>
      </c>
      <c r="C127" s="29">
        <v>0</v>
      </c>
      <c r="D127" s="27" t="str">
        <f t="shared" si="23"/>
        <v>N/A</v>
      </c>
      <c r="E127" s="29">
        <v>0</v>
      </c>
      <c r="F127" s="27" t="str">
        <f t="shared" si="24"/>
        <v>N/A</v>
      </c>
      <c r="G127" s="29">
        <v>0</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734</v>
      </c>
      <c r="L129" s="105" t="str">
        <f t="shared" si="19"/>
        <v>N/A</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292452</v>
      </c>
      <c r="D136" s="27" t="str">
        <f t="shared" si="23"/>
        <v>N/A</v>
      </c>
      <c r="E136" s="29">
        <v>345898</v>
      </c>
      <c r="F136" s="27" t="str">
        <f t="shared" si="24"/>
        <v>N/A</v>
      </c>
      <c r="G136" s="29">
        <v>474533</v>
      </c>
      <c r="H136" s="27" t="str">
        <f t="shared" si="25"/>
        <v>N/A</v>
      </c>
      <c r="I136" s="8">
        <v>18.28</v>
      </c>
      <c r="J136" s="8">
        <v>37.19</v>
      </c>
      <c r="K136" s="28" t="s">
        <v>734</v>
      </c>
      <c r="L136" s="105" t="str">
        <f t="shared" si="19"/>
        <v>No</v>
      </c>
    </row>
    <row r="137" spans="1:12" x14ac:dyDescent="0.2">
      <c r="A137" s="128" t="s">
        <v>530</v>
      </c>
      <c r="B137" s="22" t="s">
        <v>213</v>
      </c>
      <c r="C137" s="23">
        <v>561</v>
      </c>
      <c r="D137" s="27" t="str">
        <f t="shared" si="23"/>
        <v>N/A</v>
      </c>
      <c r="E137" s="23">
        <v>608</v>
      </c>
      <c r="F137" s="27" t="str">
        <f t="shared" si="24"/>
        <v>N/A</v>
      </c>
      <c r="G137" s="23">
        <v>703</v>
      </c>
      <c r="H137" s="27" t="str">
        <f t="shared" si="25"/>
        <v>N/A</v>
      </c>
      <c r="I137" s="8">
        <v>8.3780000000000001</v>
      </c>
      <c r="J137" s="8">
        <v>15.63</v>
      </c>
      <c r="K137" s="28" t="s">
        <v>734</v>
      </c>
      <c r="L137" s="105" t="str">
        <f t="shared" si="19"/>
        <v>Yes</v>
      </c>
    </row>
    <row r="138" spans="1:12" x14ac:dyDescent="0.2">
      <c r="A138" s="128" t="s">
        <v>1190</v>
      </c>
      <c r="B138" s="22" t="s">
        <v>213</v>
      </c>
      <c r="C138" s="29">
        <v>521.30481282999995</v>
      </c>
      <c r="D138" s="27" t="str">
        <f t="shared" si="23"/>
        <v>N/A</v>
      </c>
      <c r="E138" s="29">
        <v>568.91118420999999</v>
      </c>
      <c r="F138" s="27" t="str">
        <f t="shared" si="24"/>
        <v>N/A</v>
      </c>
      <c r="G138" s="29">
        <v>675.01137979999999</v>
      </c>
      <c r="H138" s="27" t="str">
        <f t="shared" si="25"/>
        <v>N/A</v>
      </c>
      <c r="I138" s="8">
        <v>9.1319999999999997</v>
      </c>
      <c r="J138" s="8">
        <v>18.649999999999999</v>
      </c>
      <c r="K138" s="28" t="s">
        <v>734</v>
      </c>
      <c r="L138" s="105" t="str">
        <f t="shared" si="19"/>
        <v>Yes</v>
      </c>
    </row>
    <row r="139" spans="1:12" x14ac:dyDescent="0.2">
      <c r="A139" s="156" t="s">
        <v>404</v>
      </c>
      <c r="B139" s="10" t="s">
        <v>213</v>
      </c>
      <c r="C139" s="10">
        <v>3558180812</v>
      </c>
      <c r="D139" s="7" t="str">
        <f t="shared" si="23"/>
        <v>N/A</v>
      </c>
      <c r="E139" s="10">
        <v>3524494134</v>
      </c>
      <c r="F139" s="7" t="str">
        <f t="shared" si="24"/>
        <v>N/A</v>
      </c>
      <c r="G139" s="10">
        <v>4455343976</v>
      </c>
      <c r="H139" s="7" t="str">
        <f t="shared" si="25"/>
        <v>N/A</v>
      </c>
      <c r="I139" s="8">
        <v>-0.94699999999999995</v>
      </c>
      <c r="J139" s="8">
        <v>26.41</v>
      </c>
      <c r="K139" s="10" t="s">
        <v>213</v>
      </c>
      <c r="L139" s="105" t="str">
        <f t="shared" ref="L139:L158" si="26">IF(J139="Div by 0", "N/A", IF(K139="N/A","N/A", IF(J139&gt;VALUE(MID(K139,1,2)), "No", IF(J139&lt;-1*VALUE(MID(K139,1,2)), "No", "Yes"))))</f>
        <v>N/A</v>
      </c>
    </row>
    <row r="140" spans="1:12" x14ac:dyDescent="0.2">
      <c r="A140" s="156" t="s">
        <v>1191</v>
      </c>
      <c r="B140" s="10" t="s">
        <v>213</v>
      </c>
      <c r="C140" s="10">
        <v>5390.1458537999997</v>
      </c>
      <c r="D140" s="7" t="str">
        <f t="shared" si="23"/>
        <v>N/A</v>
      </c>
      <c r="E140" s="10">
        <v>5334.1296083999996</v>
      </c>
      <c r="F140" s="7" t="str">
        <f t="shared" si="24"/>
        <v>N/A</v>
      </c>
      <c r="G140" s="10">
        <v>5233.5952975</v>
      </c>
      <c r="H140" s="7" t="str">
        <f t="shared" si="25"/>
        <v>N/A</v>
      </c>
      <c r="I140" s="8">
        <v>-1.04</v>
      </c>
      <c r="J140" s="8">
        <v>-1.88</v>
      </c>
      <c r="K140" s="10" t="s">
        <v>213</v>
      </c>
      <c r="L140" s="105" t="str">
        <f t="shared" si="26"/>
        <v>N/A</v>
      </c>
    </row>
    <row r="141" spans="1:12" x14ac:dyDescent="0.2">
      <c r="A141" s="156" t="s">
        <v>405</v>
      </c>
      <c r="B141" s="10" t="s">
        <v>213</v>
      </c>
      <c r="C141" s="10">
        <v>0</v>
      </c>
      <c r="D141" s="7" t="str">
        <f t="shared" si="23"/>
        <v>N/A</v>
      </c>
      <c r="E141" s="10">
        <v>0</v>
      </c>
      <c r="F141" s="7" t="str">
        <f t="shared" si="24"/>
        <v>N/A</v>
      </c>
      <c r="G141" s="10">
        <v>0</v>
      </c>
      <c r="H141" s="7" t="str">
        <f t="shared" si="25"/>
        <v>N/A</v>
      </c>
      <c r="I141" s="8" t="s">
        <v>1748</v>
      </c>
      <c r="J141" s="8" t="s">
        <v>1748</v>
      </c>
      <c r="K141" s="10" t="s">
        <v>213</v>
      </c>
      <c r="L141" s="105" t="str">
        <f t="shared" si="26"/>
        <v>N/A</v>
      </c>
    </row>
    <row r="142" spans="1:12" x14ac:dyDescent="0.2">
      <c r="A142" s="156" t="s">
        <v>1192</v>
      </c>
      <c r="B142" s="10" t="s">
        <v>213</v>
      </c>
      <c r="C142" s="10" t="s">
        <v>1748</v>
      </c>
      <c r="D142" s="7" t="str">
        <f t="shared" si="23"/>
        <v>N/A</v>
      </c>
      <c r="E142" s="10" t="s">
        <v>1748</v>
      </c>
      <c r="F142" s="7" t="str">
        <f t="shared" si="24"/>
        <v>N/A</v>
      </c>
      <c r="G142" s="10" t="s">
        <v>1748</v>
      </c>
      <c r="H142" s="7" t="str">
        <f t="shared" si="25"/>
        <v>N/A</v>
      </c>
      <c r="I142" s="8" t="s">
        <v>1748</v>
      </c>
      <c r="J142" s="8" t="s">
        <v>1748</v>
      </c>
      <c r="K142" s="10" t="s">
        <v>213</v>
      </c>
      <c r="L142" s="105" t="str">
        <f t="shared" si="26"/>
        <v>N/A</v>
      </c>
    </row>
    <row r="143" spans="1:12" x14ac:dyDescent="0.2">
      <c r="A143" s="156" t="s">
        <v>406</v>
      </c>
      <c r="B143" s="10" t="s">
        <v>213</v>
      </c>
      <c r="C143" s="10">
        <v>44618484</v>
      </c>
      <c r="D143" s="7" t="str">
        <f t="shared" si="23"/>
        <v>N/A</v>
      </c>
      <c r="E143" s="10">
        <v>45669340</v>
      </c>
      <c r="F143" s="7" t="str">
        <f t="shared" si="24"/>
        <v>N/A</v>
      </c>
      <c r="G143" s="10">
        <v>46636890</v>
      </c>
      <c r="H143" s="7" t="str">
        <f t="shared" si="25"/>
        <v>N/A</v>
      </c>
      <c r="I143" s="8">
        <v>2.355</v>
      </c>
      <c r="J143" s="8">
        <v>2.1190000000000002</v>
      </c>
      <c r="K143" s="10" t="s">
        <v>213</v>
      </c>
      <c r="L143" s="105" t="str">
        <f t="shared" si="26"/>
        <v>N/A</v>
      </c>
    </row>
    <row r="144" spans="1:12" ht="25.5" x14ac:dyDescent="0.2">
      <c r="A144" s="156" t="s">
        <v>1193</v>
      </c>
      <c r="B144" s="10" t="s">
        <v>213</v>
      </c>
      <c r="C144" s="10">
        <v>738.36211090999996</v>
      </c>
      <c r="D144" s="7" t="str">
        <f t="shared" si="23"/>
        <v>N/A</v>
      </c>
      <c r="E144" s="10">
        <v>721.52015925000001</v>
      </c>
      <c r="F144" s="7" t="str">
        <f t="shared" si="24"/>
        <v>N/A</v>
      </c>
      <c r="G144" s="10">
        <v>720.79518407</v>
      </c>
      <c r="H144" s="7" t="str">
        <f t="shared" si="25"/>
        <v>N/A</v>
      </c>
      <c r="I144" s="8">
        <v>-2.2799999999999998</v>
      </c>
      <c r="J144" s="8">
        <v>-0.1</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15726986</v>
      </c>
      <c r="D149" s="7" t="str">
        <f t="shared" si="27"/>
        <v>N/A</v>
      </c>
      <c r="E149" s="10">
        <v>13769559</v>
      </c>
      <c r="F149" s="7" t="str">
        <f t="shared" si="28"/>
        <v>N/A</v>
      </c>
      <c r="G149" s="10">
        <v>17193</v>
      </c>
      <c r="H149" s="7" t="str">
        <f t="shared" si="29"/>
        <v>N/A</v>
      </c>
      <c r="I149" s="8">
        <v>-12.4</v>
      </c>
      <c r="J149" s="8">
        <v>-99.9</v>
      </c>
      <c r="K149" s="10" t="s">
        <v>213</v>
      </c>
      <c r="L149" s="105" t="str">
        <f t="shared" si="26"/>
        <v>N/A</v>
      </c>
    </row>
    <row r="150" spans="1:13" x14ac:dyDescent="0.2">
      <c r="A150" s="156" t="s">
        <v>1196</v>
      </c>
      <c r="B150" s="10" t="s">
        <v>213</v>
      </c>
      <c r="C150" s="10">
        <v>235.48680092999999</v>
      </c>
      <c r="D150" s="7" t="str">
        <f t="shared" si="27"/>
        <v>N/A</v>
      </c>
      <c r="E150" s="10">
        <v>216.05747595</v>
      </c>
      <c r="F150" s="7" t="str">
        <f t="shared" si="28"/>
        <v>N/A</v>
      </c>
      <c r="G150" s="10">
        <v>242.15492957999999</v>
      </c>
      <c r="H150" s="7" t="str">
        <f t="shared" si="29"/>
        <v>N/A</v>
      </c>
      <c r="I150" s="8">
        <v>-8.25</v>
      </c>
      <c r="J150" s="8">
        <v>12.08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9101080</v>
      </c>
      <c r="D153" s="7" t="str">
        <f t="shared" si="27"/>
        <v>N/A</v>
      </c>
      <c r="E153" s="10">
        <v>8540301</v>
      </c>
      <c r="F153" s="7" t="str">
        <f t="shared" si="28"/>
        <v>N/A</v>
      </c>
      <c r="G153" s="10">
        <v>4721444</v>
      </c>
      <c r="H153" s="7" t="str">
        <f t="shared" si="29"/>
        <v>N/A</v>
      </c>
      <c r="I153" s="8">
        <v>-6.16</v>
      </c>
      <c r="J153" s="8">
        <v>-44.7</v>
      </c>
      <c r="K153" s="10" t="s">
        <v>213</v>
      </c>
      <c r="L153" s="105" t="str">
        <f t="shared" si="26"/>
        <v>N/A</v>
      </c>
      <c r="M153" s="41"/>
    </row>
    <row r="154" spans="1:13" x14ac:dyDescent="0.2">
      <c r="A154" s="156" t="s">
        <v>1198</v>
      </c>
      <c r="B154" s="10" t="s">
        <v>213</v>
      </c>
      <c r="C154" s="10">
        <v>45965.050504999999</v>
      </c>
      <c r="D154" s="7" t="str">
        <f t="shared" si="27"/>
        <v>N/A</v>
      </c>
      <c r="E154" s="10">
        <v>40095.309859000001</v>
      </c>
      <c r="F154" s="7" t="str">
        <f t="shared" si="28"/>
        <v>N/A</v>
      </c>
      <c r="G154" s="10">
        <v>45839.262135999998</v>
      </c>
      <c r="H154" s="7" t="str">
        <f t="shared" si="29"/>
        <v>N/A</v>
      </c>
      <c r="I154" s="8">
        <v>-12.8</v>
      </c>
      <c r="J154" s="8">
        <v>14.33</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1638.8659465999999</v>
      </c>
      <c r="D164" s="88" t="str">
        <f t="shared" ref="D164" si="31">IF($B164="N/A","N/A",IF(C164&gt;10,"No",IF(C164&lt;-10,"No","Yes")))</f>
        <v>N/A</v>
      </c>
      <c r="E164" s="87">
        <v>1603.7627324</v>
      </c>
      <c r="F164" s="88" t="str">
        <f t="shared" ref="F164" si="32">IF($B164="N/A","N/A",IF(E164&gt;10,"No",IF(E164&lt;-10,"No","Yes")))</f>
        <v>N/A</v>
      </c>
      <c r="G164" s="87">
        <v>1748.0825196999999</v>
      </c>
      <c r="H164" s="88" t="str">
        <f t="shared" ref="H164" si="33">IF($B164="N/A","N/A",IF(G164&gt;10,"No",IF(G164&lt;-10,"No","Yes")))</f>
        <v>N/A</v>
      </c>
      <c r="I164" s="89">
        <v>-2.14</v>
      </c>
      <c r="J164" s="89">
        <v>8.9990000000000006</v>
      </c>
      <c r="K164" s="90" t="s">
        <v>734</v>
      </c>
      <c r="L164" s="107" t="str">
        <f>IF(J164="Div by 0", "N/A", IF(OR(J164="N/A",K164="N/A"),"N/A", IF(J164&gt;VALUE(MID(K164,1,2)), "No", IF(J164&lt;-1*VALUE(MID(K164,1,2)), "No", "Yes"))))</f>
        <v>Yes</v>
      </c>
      <c r="N164" s="42"/>
    </row>
    <row r="165" spans="1:16" x14ac:dyDescent="0.2">
      <c r="A165" s="156" t="s">
        <v>1203</v>
      </c>
      <c r="B165" s="10" t="s">
        <v>213</v>
      </c>
      <c r="C165" s="10">
        <v>1663.366853</v>
      </c>
      <c r="D165" s="7" t="str">
        <f t="shared" ref="D165:D171" si="34">IF($B165="N/A","N/A",IF(C165&gt;10,"No",IF(C165&lt;-10,"No","Yes")))</f>
        <v>N/A</v>
      </c>
      <c r="E165" s="10">
        <v>1632.0605230000001</v>
      </c>
      <c r="F165" s="7" t="str">
        <f t="shared" ref="F165:F171" si="35">IF($B165="N/A","N/A",IF(E165&gt;10,"No",IF(E165&lt;-10,"No","Yes")))</f>
        <v>N/A</v>
      </c>
      <c r="G165" s="10">
        <v>1783.0850149</v>
      </c>
      <c r="H165" s="7" t="str">
        <f t="shared" ref="H165:H171" si="36">IF($B165="N/A","N/A",IF(G165&gt;10,"No",IF(G165&lt;-10,"No","Yes")))</f>
        <v>N/A</v>
      </c>
      <c r="I165" s="8">
        <v>-1.88</v>
      </c>
      <c r="J165" s="8">
        <v>9.2539999999999996</v>
      </c>
      <c r="K165" s="28" t="s">
        <v>734</v>
      </c>
      <c r="L165" s="105" t="str">
        <f>IF(J165="Div by 0", "N/A", IF(OR(J165="N/A",K165="N/A"),"N/A", IF(J165&gt;VALUE(MID(K165,1,2)), "No", IF(J165&lt;-1*VALUE(MID(K165,1,2)), "No", "Yes"))))</f>
        <v>Yes</v>
      </c>
      <c r="N165" s="42"/>
    </row>
    <row r="166" spans="1:16" x14ac:dyDescent="0.2">
      <c r="A166" s="156" t="s">
        <v>1204</v>
      </c>
      <c r="B166" s="10" t="s">
        <v>213</v>
      </c>
      <c r="C166" s="10">
        <v>1022.9988109</v>
      </c>
      <c r="D166" s="7" t="str">
        <f t="shared" si="34"/>
        <v>N/A</v>
      </c>
      <c r="E166" s="10">
        <v>924.04108310000004</v>
      </c>
      <c r="F166" s="7" t="str">
        <f t="shared" si="35"/>
        <v>N/A</v>
      </c>
      <c r="G166" s="10">
        <v>1070.1354684999999</v>
      </c>
      <c r="H166" s="7" t="str">
        <f t="shared" si="36"/>
        <v>N/A</v>
      </c>
      <c r="I166" s="8">
        <v>-9.67</v>
      </c>
      <c r="J166" s="8">
        <v>15.81</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198800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20.654738590000001</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3196612</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v>242.18776410999999</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v>23113.000498000001</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660152</v>
      </c>
      <c r="D6" s="7" t="str">
        <f t="shared" ref="D6:D11" si="0">IF($B6="N/A","N/A",IF(C6&gt;10,"No",IF(C6&lt;-10,"No","Yes")))</f>
        <v>N/A</v>
      </c>
      <c r="E6" s="1">
        <v>660776</v>
      </c>
      <c r="F6" s="7" t="str">
        <f t="shared" ref="F6:F11" si="1">IF($B6="N/A","N/A",IF(E6&gt;10,"No",IF(E6&lt;-10,"No","Yes")))</f>
        <v>N/A</v>
      </c>
      <c r="G6" s="1">
        <v>896748</v>
      </c>
      <c r="H6" s="7" t="str">
        <f t="shared" ref="H6:H11" si="2">IF($B6="N/A","N/A",IF(G6&gt;10,"No",IF(G6&lt;-10,"No","Yes")))</f>
        <v>N/A</v>
      </c>
      <c r="I6" s="8">
        <v>9.4500000000000001E-2</v>
      </c>
      <c r="J6" s="8">
        <v>35.71</v>
      </c>
      <c r="K6" s="1" t="s">
        <v>734</v>
      </c>
      <c r="L6" s="105" t="str">
        <f t="shared" ref="L6:L14" si="3">IF(J6="Div by 0", "N/A", IF(K6="N/A","N/A", IF(J6&gt;VALUE(MID(K6,1,2)), "No", IF(J6&lt;-1*VALUE(MID(K6,1,2)), "No", "Yes"))))</f>
        <v>No</v>
      </c>
    </row>
    <row r="7" spans="1:12" x14ac:dyDescent="0.2">
      <c r="A7" s="138" t="s">
        <v>100</v>
      </c>
      <c r="B7" s="30" t="s">
        <v>213</v>
      </c>
      <c r="C7" s="1">
        <v>44337</v>
      </c>
      <c r="D7" s="7" t="str">
        <f t="shared" si="0"/>
        <v>N/A</v>
      </c>
      <c r="E7" s="1">
        <v>43808</v>
      </c>
      <c r="F7" s="7" t="str">
        <f t="shared" si="1"/>
        <v>N/A</v>
      </c>
      <c r="G7" s="1">
        <v>43859</v>
      </c>
      <c r="H7" s="7" t="str">
        <f t="shared" si="2"/>
        <v>N/A</v>
      </c>
      <c r="I7" s="8">
        <v>-1.19</v>
      </c>
      <c r="J7" s="8">
        <v>0.1164</v>
      </c>
      <c r="K7" s="30" t="s">
        <v>734</v>
      </c>
      <c r="L7" s="105" t="str">
        <f t="shared" si="3"/>
        <v>Yes</v>
      </c>
    </row>
    <row r="8" spans="1:12" x14ac:dyDescent="0.2">
      <c r="A8" s="138" t="s">
        <v>101</v>
      </c>
      <c r="B8" s="30" t="s">
        <v>213</v>
      </c>
      <c r="C8" s="1">
        <v>125925</v>
      </c>
      <c r="D8" s="7" t="str">
        <f t="shared" si="0"/>
        <v>N/A</v>
      </c>
      <c r="E8" s="1">
        <v>126482</v>
      </c>
      <c r="F8" s="7" t="str">
        <f t="shared" si="1"/>
        <v>N/A</v>
      </c>
      <c r="G8" s="1">
        <v>122546</v>
      </c>
      <c r="H8" s="7" t="str">
        <f t="shared" si="2"/>
        <v>N/A</v>
      </c>
      <c r="I8" s="8">
        <v>0.44230000000000003</v>
      </c>
      <c r="J8" s="8">
        <v>-3.11</v>
      </c>
      <c r="K8" s="30" t="s">
        <v>734</v>
      </c>
      <c r="L8" s="105" t="str">
        <f t="shared" si="3"/>
        <v>Yes</v>
      </c>
    </row>
    <row r="9" spans="1:12" x14ac:dyDescent="0.2">
      <c r="A9" s="138" t="s">
        <v>104</v>
      </c>
      <c r="B9" s="30" t="s">
        <v>213</v>
      </c>
      <c r="C9" s="1">
        <v>439291</v>
      </c>
      <c r="D9" s="7" t="str">
        <f t="shared" si="0"/>
        <v>N/A</v>
      </c>
      <c r="E9" s="1">
        <v>441676</v>
      </c>
      <c r="F9" s="7" t="str">
        <f t="shared" si="1"/>
        <v>N/A</v>
      </c>
      <c r="G9" s="1">
        <v>441720</v>
      </c>
      <c r="H9" s="7" t="str">
        <f t="shared" si="2"/>
        <v>N/A</v>
      </c>
      <c r="I9" s="8">
        <v>0.54290000000000005</v>
      </c>
      <c r="J9" s="8">
        <v>0.01</v>
      </c>
      <c r="K9" s="30" t="s">
        <v>734</v>
      </c>
      <c r="L9" s="105" t="str">
        <f t="shared" si="3"/>
        <v>Yes</v>
      </c>
    </row>
    <row r="10" spans="1:12" x14ac:dyDescent="0.2">
      <c r="A10" s="138" t="s">
        <v>105</v>
      </c>
      <c r="B10" s="30" t="s">
        <v>213</v>
      </c>
      <c r="C10" s="1">
        <v>50599</v>
      </c>
      <c r="D10" s="7" t="str">
        <f t="shared" si="0"/>
        <v>N/A</v>
      </c>
      <c r="E10" s="1">
        <v>48810</v>
      </c>
      <c r="F10" s="7" t="str">
        <f t="shared" si="1"/>
        <v>N/A</v>
      </c>
      <c r="G10" s="1">
        <v>60844</v>
      </c>
      <c r="H10" s="7" t="str">
        <f t="shared" si="2"/>
        <v>N/A</v>
      </c>
      <c r="I10" s="8">
        <v>-3.54</v>
      </c>
      <c r="J10" s="8">
        <v>24.65</v>
      </c>
      <c r="K10" s="30" t="s">
        <v>734</v>
      </c>
      <c r="L10" s="105" t="str">
        <f t="shared" si="3"/>
        <v>Yes</v>
      </c>
    </row>
    <row r="11" spans="1:12" x14ac:dyDescent="0.2">
      <c r="A11" s="138" t="s">
        <v>77</v>
      </c>
      <c r="B11" s="1" t="s">
        <v>213</v>
      </c>
      <c r="C11" s="1">
        <v>567503.04</v>
      </c>
      <c r="D11" s="27" t="str">
        <f t="shared" si="0"/>
        <v>N/A</v>
      </c>
      <c r="E11" s="1">
        <v>571189.11</v>
      </c>
      <c r="F11" s="7" t="str">
        <f t="shared" si="1"/>
        <v>N/A</v>
      </c>
      <c r="G11" s="1">
        <v>780583.18</v>
      </c>
      <c r="H11" s="7" t="str">
        <f t="shared" si="2"/>
        <v>N/A</v>
      </c>
      <c r="I11" s="8">
        <v>0.64949999999999997</v>
      </c>
      <c r="J11" s="8">
        <v>36.659999999999997</v>
      </c>
      <c r="K11" s="1" t="s">
        <v>735</v>
      </c>
      <c r="L11" s="105" t="str">
        <f t="shared" si="3"/>
        <v>No</v>
      </c>
    </row>
    <row r="12" spans="1:12" x14ac:dyDescent="0.2">
      <c r="A12" s="138" t="s">
        <v>115</v>
      </c>
      <c r="B12" s="1" t="s">
        <v>213</v>
      </c>
      <c r="C12" s="1">
        <v>76567</v>
      </c>
      <c r="D12" s="1" t="s">
        <v>213</v>
      </c>
      <c r="E12" s="1">
        <v>75642</v>
      </c>
      <c r="F12" s="1" t="s">
        <v>213</v>
      </c>
      <c r="G12" s="1">
        <v>81037</v>
      </c>
      <c r="H12" s="1" t="s">
        <v>213</v>
      </c>
      <c r="I12" s="8">
        <v>-1.21</v>
      </c>
      <c r="J12" s="8">
        <v>7.1319999999999997</v>
      </c>
      <c r="K12" s="1" t="s">
        <v>735</v>
      </c>
      <c r="L12" s="105" t="str">
        <f t="shared" si="3"/>
        <v>Yes</v>
      </c>
    </row>
    <row r="13" spans="1:12" x14ac:dyDescent="0.2">
      <c r="A13" s="138" t="s">
        <v>446</v>
      </c>
      <c r="B13" s="1" t="s">
        <v>213</v>
      </c>
      <c r="C13" s="1">
        <v>43239</v>
      </c>
      <c r="D13" s="1" t="s">
        <v>213</v>
      </c>
      <c r="E13" s="1">
        <v>42428</v>
      </c>
      <c r="F13" s="1" t="s">
        <v>213</v>
      </c>
      <c r="G13" s="1">
        <v>42322</v>
      </c>
      <c r="H13" s="1" t="s">
        <v>213</v>
      </c>
      <c r="I13" s="8">
        <v>-1.88</v>
      </c>
      <c r="J13" s="8">
        <v>-0.25</v>
      </c>
      <c r="K13" s="1" t="s">
        <v>735</v>
      </c>
      <c r="L13" s="105" t="str">
        <f t="shared" si="3"/>
        <v>Yes</v>
      </c>
    </row>
    <row r="14" spans="1:12" x14ac:dyDescent="0.2">
      <c r="A14" s="138" t="s">
        <v>447</v>
      </c>
      <c r="B14" s="1" t="s">
        <v>213</v>
      </c>
      <c r="C14" s="1">
        <v>32959</v>
      </c>
      <c r="D14" s="1" t="s">
        <v>213</v>
      </c>
      <c r="E14" s="1">
        <v>32886</v>
      </c>
      <c r="F14" s="1" t="s">
        <v>213</v>
      </c>
      <c r="G14" s="1">
        <v>33015</v>
      </c>
      <c r="H14" s="1" t="s">
        <v>213</v>
      </c>
      <c r="I14" s="8">
        <v>-0.221</v>
      </c>
      <c r="J14" s="8">
        <v>0.39229999999999998</v>
      </c>
      <c r="K14" s="1" t="s">
        <v>735</v>
      </c>
      <c r="L14" s="105" t="str">
        <f t="shared" si="3"/>
        <v>Yes</v>
      </c>
    </row>
    <row r="15" spans="1:12" x14ac:dyDescent="0.2">
      <c r="A15" s="137" t="s">
        <v>58</v>
      </c>
      <c r="B15" s="30" t="s">
        <v>213</v>
      </c>
      <c r="C15" s="10">
        <v>3558467484</v>
      </c>
      <c r="D15" s="7" t="str">
        <f t="shared" ref="D15:D20" si="4">IF($B15="N/A","N/A",IF(C15&gt;10,"No",IF(C15&lt;-10,"No","Yes")))</f>
        <v>N/A</v>
      </c>
      <c r="E15" s="10">
        <v>3524853331</v>
      </c>
      <c r="F15" s="7" t="str">
        <f t="shared" ref="F15:F20" si="5">IF($B15="N/A","N/A",IF(E15&gt;10,"No",IF(E15&lt;-10,"No","Yes")))</f>
        <v>N/A</v>
      </c>
      <c r="G15" s="10">
        <v>4548014865</v>
      </c>
      <c r="H15" s="7" t="str">
        <f t="shared" ref="H15:H20" si="6">IF($B15="N/A","N/A",IF(G15&gt;10,"No",IF(G15&lt;-10,"No","Yes")))</f>
        <v>N/A</v>
      </c>
      <c r="I15" s="8">
        <v>-0.94499999999999995</v>
      </c>
      <c r="J15" s="8">
        <v>29.03</v>
      </c>
      <c r="K15" s="30" t="s">
        <v>734</v>
      </c>
      <c r="L15" s="105" t="str">
        <f t="shared" ref="L15:L20" si="7">IF(J15="Div by 0", "N/A", IF(K15="N/A","N/A", IF(J15&gt;VALUE(MID(K15,1,2)), "No", IF(J15&lt;-1*VALUE(MID(K15,1,2)), "No", "Yes"))))</f>
        <v>Yes</v>
      </c>
    </row>
    <row r="16" spans="1:12" x14ac:dyDescent="0.2">
      <c r="A16" s="137" t="s">
        <v>1107</v>
      </c>
      <c r="B16" s="30" t="s">
        <v>213</v>
      </c>
      <c r="C16" s="10">
        <v>5390.3759800999997</v>
      </c>
      <c r="D16" s="7" t="str">
        <f t="shared" si="4"/>
        <v>N/A</v>
      </c>
      <c r="E16" s="10">
        <v>5334.4148863999999</v>
      </c>
      <c r="F16" s="7" t="str">
        <f t="shared" si="5"/>
        <v>N/A</v>
      </c>
      <c r="G16" s="10">
        <v>5071.6755042000004</v>
      </c>
      <c r="H16" s="7" t="str">
        <f t="shared" si="6"/>
        <v>N/A</v>
      </c>
      <c r="I16" s="8">
        <v>-1.04</v>
      </c>
      <c r="J16" s="8">
        <v>-4.93</v>
      </c>
      <c r="K16" s="30" t="s">
        <v>734</v>
      </c>
      <c r="L16" s="105" t="str">
        <f t="shared" si="7"/>
        <v>Yes</v>
      </c>
    </row>
    <row r="17" spans="1:12" x14ac:dyDescent="0.2">
      <c r="A17" s="137" t="s">
        <v>1207</v>
      </c>
      <c r="B17" s="30" t="s">
        <v>213</v>
      </c>
      <c r="C17" s="10">
        <v>16777.151521</v>
      </c>
      <c r="D17" s="7" t="str">
        <f t="shared" si="4"/>
        <v>N/A</v>
      </c>
      <c r="E17" s="10">
        <v>16266.742855</v>
      </c>
      <c r="F17" s="7" t="str">
        <f t="shared" si="5"/>
        <v>N/A</v>
      </c>
      <c r="G17" s="10">
        <v>16429.561024999999</v>
      </c>
      <c r="H17" s="7" t="str">
        <f t="shared" si="6"/>
        <v>N/A</v>
      </c>
      <c r="I17" s="8">
        <v>-3.04</v>
      </c>
      <c r="J17" s="8">
        <v>1.0009999999999999</v>
      </c>
      <c r="K17" s="30" t="s">
        <v>734</v>
      </c>
      <c r="L17" s="105" t="str">
        <f t="shared" si="7"/>
        <v>Yes</v>
      </c>
    </row>
    <row r="18" spans="1:12" x14ac:dyDescent="0.2">
      <c r="A18" s="137" t="s">
        <v>1208</v>
      </c>
      <c r="B18" s="30" t="s">
        <v>213</v>
      </c>
      <c r="C18" s="10">
        <v>12770.533842000001</v>
      </c>
      <c r="D18" s="7" t="str">
        <f t="shared" si="4"/>
        <v>N/A</v>
      </c>
      <c r="E18" s="10">
        <v>12696.068239</v>
      </c>
      <c r="F18" s="7" t="str">
        <f t="shared" si="5"/>
        <v>N/A</v>
      </c>
      <c r="G18" s="10">
        <v>12655.590097</v>
      </c>
      <c r="H18" s="7" t="str">
        <f t="shared" si="6"/>
        <v>N/A</v>
      </c>
      <c r="I18" s="8">
        <v>-0.58299999999999996</v>
      </c>
      <c r="J18" s="8">
        <v>-0.31900000000000001</v>
      </c>
      <c r="K18" s="30" t="s">
        <v>734</v>
      </c>
      <c r="L18" s="105" t="str">
        <f t="shared" si="7"/>
        <v>Yes</v>
      </c>
    </row>
    <row r="19" spans="1:12" x14ac:dyDescent="0.2">
      <c r="A19" s="137" t="s">
        <v>1209</v>
      </c>
      <c r="B19" s="30" t="s">
        <v>213</v>
      </c>
      <c r="C19" s="10">
        <v>2406.2047662999998</v>
      </c>
      <c r="D19" s="7" t="str">
        <f t="shared" si="4"/>
        <v>N/A</v>
      </c>
      <c r="E19" s="10">
        <v>2413.7811246000001</v>
      </c>
      <c r="F19" s="7" t="str">
        <f t="shared" si="5"/>
        <v>N/A</v>
      </c>
      <c r="G19" s="10">
        <v>2529.4678733000001</v>
      </c>
      <c r="H19" s="7" t="str">
        <f t="shared" si="6"/>
        <v>N/A</v>
      </c>
      <c r="I19" s="8">
        <v>0.31490000000000001</v>
      </c>
      <c r="J19" s="8">
        <v>4.7930000000000001</v>
      </c>
      <c r="K19" s="30" t="s">
        <v>734</v>
      </c>
      <c r="L19" s="105" t="str">
        <f t="shared" si="7"/>
        <v>Yes</v>
      </c>
    </row>
    <row r="20" spans="1:12" x14ac:dyDescent="0.2">
      <c r="A20" s="137" t="s">
        <v>1210</v>
      </c>
      <c r="B20" s="30" t="s">
        <v>213</v>
      </c>
      <c r="C20" s="10">
        <v>2953.9189510000001</v>
      </c>
      <c r="D20" s="7" t="str">
        <f t="shared" si="4"/>
        <v>N/A</v>
      </c>
      <c r="E20" s="10">
        <v>2874.5454825000002</v>
      </c>
      <c r="F20" s="7" t="str">
        <f t="shared" si="5"/>
        <v>N/A</v>
      </c>
      <c r="G20" s="10">
        <v>2640.8899151999999</v>
      </c>
      <c r="H20" s="7" t="str">
        <f t="shared" si="6"/>
        <v>N/A</v>
      </c>
      <c r="I20" s="8">
        <v>-2.69</v>
      </c>
      <c r="J20" s="8">
        <v>-8.1300000000000008</v>
      </c>
      <c r="K20" s="30" t="s">
        <v>734</v>
      </c>
      <c r="L20" s="105" t="str">
        <f t="shared" si="7"/>
        <v>Yes</v>
      </c>
    </row>
    <row r="21" spans="1:12" x14ac:dyDescent="0.2">
      <c r="A21" s="128" t="s">
        <v>1111</v>
      </c>
      <c r="B21" s="30" t="s">
        <v>213</v>
      </c>
      <c r="C21" s="10">
        <v>5267.2760829999997</v>
      </c>
      <c r="D21" s="7" t="str">
        <f t="shared" ref="D21:D22" si="8">IF($B21="N/A","N/A",IF(C21&gt;10,"No",IF(C21&lt;-10,"No","Yes")))</f>
        <v>N/A</v>
      </c>
      <c r="E21" s="10">
        <v>5180.4615741999996</v>
      </c>
      <c r="F21" s="7" t="str">
        <f t="shared" ref="F21:F22" si="9">IF($B21="N/A","N/A",IF(E21&gt;10,"No",IF(E21&lt;-10,"No","Yes")))</f>
        <v>N/A</v>
      </c>
      <c r="G21" s="10">
        <v>4988.5865534000004</v>
      </c>
      <c r="H21" s="7" t="str">
        <f t="shared" ref="H21:H22" si="10">IF($B21="N/A","N/A",IF(G21&gt;10,"No",IF(G21&lt;-10,"No","Yes")))</f>
        <v>N/A</v>
      </c>
      <c r="I21" s="8">
        <v>-1.65</v>
      </c>
      <c r="J21" s="8">
        <v>-3.7</v>
      </c>
      <c r="K21" s="30" t="s">
        <v>734</v>
      </c>
      <c r="L21" s="105" t="str">
        <f>IF(J21="Div by 0", "N/A", IF(OR(J21="N/A",K21="N/A"),"N/A", IF(J21&gt;VALUE(MID(K21,1,2)), "No", IF(J21&lt;-1*VALUE(MID(K21,1,2)), "No", "Yes"))))</f>
        <v>Yes</v>
      </c>
    </row>
    <row r="22" spans="1:12" x14ac:dyDescent="0.2">
      <c r="A22" s="128" t="s">
        <v>1112</v>
      </c>
      <c r="B22" s="30" t="s">
        <v>213</v>
      </c>
      <c r="C22" s="10">
        <v>5540.3099595000003</v>
      </c>
      <c r="D22" s="7" t="str">
        <f t="shared" si="8"/>
        <v>N/A</v>
      </c>
      <c r="E22" s="10">
        <v>5520.1029468999996</v>
      </c>
      <c r="F22" s="7" t="str">
        <f t="shared" si="9"/>
        <v>N/A</v>
      </c>
      <c r="G22" s="10">
        <v>5174.1357724</v>
      </c>
      <c r="H22" s="7" t="str">
        <f t="shared" si="10"/>
        <v>N/A</v>
      </c>
      <c r="I22" s="8">
        <v>-0.36499999999999999</v>
      </c>
      <c r="J22" s="8">
        <v>-6.27</v>
      </c>
      <c r="K22" s="30" t="s">
        <v>734</v>
      </c>
      <c r="L22" s="105" t="str">
        <f>IF(J22="Div by 0", "N/A", IF(OR(J22="N/A",K22="N/A"),"N/A", IF(J22&gt;VALUE(MID(K22,1,2)), "No", IF(J22&lt;-1*VALUE(MID(K22,1,2)), "No", "Yes"))))</f>
        <v>Yes</v>
      </c>
    </row>
    <row r="23" spans="1:12" x14ac:dyDescent="0.2">
      <c r="A23" s="137" t="s">
        <v>1211</v>
      </c>
      <c r="B23" s="30" t="s">
        <v>213</v>
      </c>
      <c r="C23" s="10">
        <v>15217.356851</v>
      </c>
      <c r="D23" s="7" t="str">
        <f>IF($B23="N/A","N/A",IF(C23&gt;10,"No",IF(C23&lt;-10,"No","Yes")))</f>
        <v>N/A</v>
      </c>
      <c r="E23" s="10">
        <v>14975.503978999999</v>
      </c>
      <c r="F23" s="7" t="str">
        <f>IF($B23="N/A","N/A",IF(E23&gt;10,"No",IF(E23&lt;-10,"No","Yes")))</f>
        <v>N/A</v>
      </c>
      <c r="G23" s="10">
        <v>14262.435641</v>
      </c>
      <c r="H23" s="7" t="str">
        <f>IF($B23="N/A","N/A",IF(G23&gt;10,"No",IF(G23&lt;-10,"No","Yes")))</f>
        <v>N/A</v>
      </c>
      <c r="I23" s="8">
        <v>-1.59</v>
      </c>
      <c r="J23" s="8">
        <v>-4.76</v>
      </c>
      <c r="K23" s="30" t="s">
        <v>734</v>
      </c>
      <c r="L23" s="105" t="str">
        <f>IF(J23="Div by 0", "N/A", IF(K23="N/A","N/A", IF(J23&gt;VALUE(MID(K23,1,2)), "No", IF(J23&lt;-1*VALUE(MID(K23,1,2)), "No", "Yes"))))</f>
        <v>Yes</v>
      </c>
    </row>
    <row r="24" spans="1:12" x14ac:dyDescent="0.2">
      <c r="A24" s="137" t="s">
        <v>1212</v>
      </c>
      <c r="B24" s="30" t="s">
        <v>213</v>
      </c>
      <c r="C24" s="10">
        <v>16896.197091000002</v>
      </c>
      <c r="D24" s="7" t="str">
        <f>IF($B24="N/A","N/A",IF(C24&gt;10,"No",IF(C24&lt;-10,"No","Yes")))</f>
        <v>N/A</v>
      </c>
      <c r="E24" s="10">
        <v>16478.476219</v>
      </c>
      <c r="F24" s="7" t="str">
        <f>IF($B24="N/A","N/A",IF(E24&gt;10,"No",IF(E24&lt;-10,"No","Yes")))</f>
        <v>N/A</v>
      </c>
      <c r="G24" s="10">
        <v>16705.992770000001</v>
      </c>
      <c r="H24" s="7" t="str">
        <f>IF($B24="N/A","N/A",IF(G24&gt;10,"No",IF(G24&lt;-10,"No","Yes")))</f>
        <v>N/A</v>
      </c>
      <c r="I24" s="8">
        <v>-2.4700000000000002</v>
      </c>
      <c r="J24" s="8">
        <v>1.381</v>
      </c>
      <c r="K24" s="30" t="s">
        <v>734</v>
      </c>
      <c r="L24" s="105" t="str">
        <f>IF(J24="Div by 0", "N/A", IF(K24="N/A","N/A", IF(J24&gt;VALUE(MID(K24,1,2)), "No", IF(J24&lt;-1*VALUE(MID(K24,1,2)), "No", "Yes"))))</f>
        <v>Yes</v>
      </c>
    </row>
    <row r="25" spans="1:12" x14ac:dyDescent="0.2">
      <c r="A25" s="137" t="s">
        <v>1213</v>
      </c>
      <c r="B25" s="30" t="s">
        <v>213</v>
      </c>
      <c r="C25" s="10">
        <v>13122.435025000001</v>
      </c>
      <c r="D25" s="7" t="str">
        <f>IF($B25="N/A","N/A",IF(C25&gt;10,"No",IF(C25&lt;-10,"No","Yes")))</f>
        <v>N/A</v>
      </c>
      <c r="E25" s="10">
        <v>13124.789637</v>
      </c>
      <c r="F25" s="7" t="str">
        <f>IF($B25="N/A","N/A",IF(E25&gt;10,"No",IF(E25&lt;-10,"No","Yes")))</f>
        <v>N/A</v>
      </c>
      <c r="G25" s="10">
        <v>12490.682781</v>
      </c>
      <c r="H25" s="7" t="str">
        <f>IF($B25="N/A","N/A",IF(G25&gt;10,"No",IF(G25&lt;-10,"No","Yes")))</f>
        <v>N/A</v>
      </c>
      <c r="I25" s="8">
        <v>1.7899999999999999E-2</v>
      </c>
      <c r="J25" s="8">
        <v>-4.83</v>
      </c>
      <c r="K25" s="30" t="s">
        <v>734</v>
      </c>
      <c r="L25" s="105" t="str">
        <f>IF(J25="Div by 0", "N/A", IF(K25="N/A","N/A", IF(J25&gt;VALUE(MID(K25,1,2)), "No", IF(J25&lt;-1*VALUE(MID(K25,1,2)), "No", "Yes"))))</f>
        <v>Yes</v>
      </c>
    </row>
    <row r="26" spans="1:12" x14ac:dyDescent="0.2">
      <c r="A26" s="137" t="s">
        <v>1214</v>
      </c>
      <c r="B26" s="30" t="s">
        <v>213</v>
      </c>
      <c r="C26" s="10">
        <v>14945.741166</v>
      </c>
      <c r="D26" s="7" t="str">
        <f t="shared" ref="D26:D27" si="11">IF($B26="N/A","N/A",IF(C26&gt;10,"No",IF(C26&lt;-10,"No","Yes")))</f>
        <v>N/A</v>
      </c>
      <c r="E26" s="10">
        <v>14641.922032</v>
      </c>
      <c r="F26" s="7" t="str">
        <f t="shared" ref="F26:F30" si="12">IF($B26="N/A","N/A",IF(E26&gt;10,"No",IF(E26&lt;-10,"No","Yes")))</f>
        <v>N/A</v>
      </c>
      <c r="G26" s="10">
        <v>14272.79068</v>
      </c>
      <c r="H26" s="7" t="str">
        <f t="shared" ref="H26:H27" si="13">IF($B26="N/A","N/A",IF(G26&gt;10,"No",IF(G26&lt;-10,"No","Yes")))</f>
        <v>N/A</v>
      </c>
      <c r="I26" s="8">
        <v>-2.0299999999999998</v>
      </c>
      <c r="J26" s="8">
        <v>-2.52</v>
      </c>
      <c r="K26" s="30" t="s">
        <v>734</v>
      </c>
      <c r="L26" s="105" t="str">
        <f>IF(J26="Div by 0", "N/A", IF(OR(J26="N/A",K26="N/A"),"N/A", IF(J26&gt;VALUE(MID(K26,1,2)), "No", IF(J26&lt;-1*VALUE(MID(K26,1,2)), "No", "Yes"))))</f>
        <v>Yes</v>
      </c>
    </row>
    <row r="27" spans="1:12" x14ac:dyDescent="0.2">
      <c r="A27" s="137" t="s">
        <v>1215</v>
      </c>
      <c r="B27" s="30" t="s">
        <v>213</v>
      </c>
      <c r="C27" s="10">
        <v>15722.146681</v>
      </c>
      <c r="D27" s="7" t="str">
        <f t="shared" si="11"/>
        <v>N/A</v>
      </c>
      <c r="E27" s="10">
        <v>15587.466724</v>
      </c>
      <c r="F27" s="7" t="str">
        <f t="shared" si="12"/>
        <v>N/A</v>
      </c>
      <c r="G27" s="10">
        <v>14244.504381999999</v>
      </c>
      <c r="H27" s="7" t="str">
        <f t="shared" si="13"/>
        <v>N/A</v>
      </c>
      <c r="I27" s="8">
        <v>-0.85699999999999998</v>
      </c>
      <c r="J27" s="8">
        <v>-8.6199999999999992</v>
      </c>
      <c r="K27" s="30" t="s">
        <v>734</v>
      </c>
      <c r="L27" s="105" t="str">
        <f>IF(J27="Div by 0", "N/A", IF(OR(J27="N/A",K27="N/A"),"N/A", IF(J27&gt;VALUE(MID(K27,1,2)), "No", IF(J27&lt;-1*VALUE(MID(K27,1,2)), "No", "Yes"))))</f>
        <v>Yes</v>
      </c>
    </row>
    <row r="28" spans="1:12" x14ac:dyDescent="0.2">
      <c r="A28" s="156" t="s">
        <v>1216</v>
      </c>
      <c r="B28" s="10" t="s">
        <v>213</v>
      </c>
      <c r="C28" s="10">
        <v>1638.8659465999999</v>
      </c>
      <c r="D28" s="7" t="str">
        <f t="shared" ref="D28:D30" si="14">IF($B28="N/A","N/A",IF(C28&gt;10,"No",IF(C28&lt;-10,"No","Yes")))</f>
        <v>N/A</v>
      </c>
      <c r="E28" s="10">
        <v>1603.7627324</v>
      </c>
      <c r="F28" s="7" t="str">
        <f t="shared" si="12"/>
        <v>N/A</v>
      </c>
      <c r="G28" s="10">
        <v>1748.0825196999999</v>
      </c>
      <c r="H28" s="7" t="str">
        <f t="shared" ref="H28:H30" si="15">IF($B28="N/A","N/A",IF(G28&gt;10,"No",IF(G28&lt;-10,"No","Yes")))</f>
        <v>N/A</v>
      </c>
      <c r="I28" s="8">
        <v>-2.14</v>
      </c>
      <c r="J28" s="8">
        <v>8.9990000000000006</v>
      </c>
      <c r="K28" s="28" t="s">
        <v>734</v>
      </c>
      <c r="L28" s="105" t="str">
        <f>IF(J28="Div by 0", "N/A", IF(OR(J28="N/A",K28="N/A"),"N/A", IF(J28&gt;VALUE(MID(K28,1,2)), "No", IF(J28&lt;-1*VALUE(MID(K28,1,2)), "No", "Yes"))))</f>
        <v>Yes</v>
      </c>
    </row>
    <row r="29" spans="1:12" x14ac:dyDescent="0.2">
      <c r="A29" s="156" t="s">
        <v>1217</v>
      </c>
      <c r="B29" s="10" t="s">
        <v>213</v>
      </c>
      <c r="C29" s="10">
        <v>1663.366853</v>
      </c>
      <c r="D29" s="7" t="str">
        <f t="shared" si="14"/>
        <v>N/A</v>
      </c>
      <c r="E29" s="10">
        <v>1632.0605230000001</v>
      </c>
      <c r="F29" s="7" t="str">
        <f t="shared" si="12"/>
        <v>N/A</v>
      </c>
      <c r="G29" s="10">
        <v>1783.0850149</v>
      </c>
      <c r="H29" s="7" t="str">
        <f t="shared" si="15"/>
        <v>N/A</v>
      </c>
      <c r="I29" s="8">
        <v>-1.88</v>
      </c>
      <c r="J29" s="8">
        <v>9.2539999999999996</v>
      </c>
      <c r="K29" s="28" t="s">
        <v>734</v>
      </c>
      <c r="L29" s="105" t="str">
        <f t="shared" ref="L29:L30" si="16">IF(J29="Div by 0", "N/A", IF(OR(J29="N/A",K29="N/A"),"N/A", IF(J29&gt;VALUE(MID(K29,1,2)), "No", IF(J29&lt;-1*VALUE(MID(K29,1,2)), "No", "Yes"))))</f>
        <v>Yes</v>
      </c>
    </row>
    <row r="30" spans="1:12" x14ac:dyDescent="0.2">
      <c r="A30" s="156" t="s">
        <v>1218</v>
      </c>
      <c r="B30" s="10" t="s">
        <v>213</v>
      </c>
      <c r="C30" s="10">
        <v>1022.9988109</v>
      </c>
      <c r="D30" s="7" t="str">
        <f t="shared" si="14"/>
        <v>N/A</v>
      </c>
      <c r="E30" s="10">
        <v>924.04108310000004</v>
      </c>
      <c r="F30" s="7" t="str">
        <f t="shared" si="12"/>
        <v>N/A</v>
      </c>
      <c r="G30" s="10">
        <v>1070.1354684999999</v>
      </c>
      <c r="H30" s="7" t="str">
        <f t="shared" si="15"/>
        <v>N/A</v>
      </c>
      <c r="I30" s="8">
        <v>-9.67</v>
      </c>
      <c r="J30" s="8">
        <v>15.81</v>
      </c>
      <c r="K30" s="28" t="s">
        <v>734</v>
      </c>
      <c r="L30" s="105" t="str">
        <f t="shared" si="16"/>
        <v>Yes</v>
      </c>
    </row>
    <row r="31" spans="1:12" x14ac:dyDescent="0.2">
      <c r="A31" s="168" t="s">
        <v>2</v>
      </c>
      <c r="B31" s="22" t="s">
        <v>213</v>
      </c>
      <c r="C31" s="9">
        <v>87.285655425000002</v>
      </c>
      <c r="D31" s="27" t="str">
        <f t="shared" ref="D31:D69" si="17">IF($B31="N/A","N/A",IF(C31&gt;10,"No",IF(C31&lt;-10,"No","Yes")))</f>
        <v>N/A</v>
      </c>
      <c r="E31" s="9">
        <v>87.260584524999999</v>
      </c>
      <c r="F31" s="27" t="str">
        <f t="shared" ref="F31:F69" si="18">IF($B31="N/A","N/A",IF(E31&gt;10,"No",IF(E31&lt;-10,"No","Yes")))</f>
        <v>N/A</v>
      </c>
      <c r="G31" s="9">
        <v>86.005767507000002</v>
      </c>
      <c r="H31" s="27" t="str">
        <f t="shared" ref="H31:H69" si="19">IF($B31="N/A","N/A",IF(G31&gt;10,"No",IF(G31&lt;-10,"No","Yes")))</f>
        <v>N/A</v>
      </c>
      <c r="I31" s="8">
        <v>-2.9000000000000001E-2</v>
      </c>
      <c r="J31" s="8">
        <v>-1.44</v>
      </c>
      <c r="K31" s="28" t="s">
        <v>734</v>
      </c>
      <c r="L31" s="105" t="str">
        <f t="shared" ref="L31:L99" si="20">IF(J31="Div by 0", "N/A", IF(K31="N/A","N/A", IF(J31&gt;VALUE(MID(K31,1,2)), "No", IF(J31&lt;-1*VALUE(MID(K31,1,2)), "No", "Yes"))))</f>
        <v>Yes</v>
      </c>
    </row>
    <row r="32" spans="1:12" x14ac:dyDescent="0.2">
      <c r="A32" s="168" t="s">
        <v>22</v>
      </c>
      <c r="B32" s="22" t="s">
        <v>213</v>
      </c>
      <c r="C32" s="1">
        <v>576218</v>
      </c>
      <c r="D32" s="27" t="str">
        <f t="shared" si="17"/>
        <v>N/A</v>
      </c>
      <c r="E32" s="1">
        <v>576597</v>
      </c>
      <c r="F32" s="27" t="str">
        <f t="shared" si="18"/>
        <v>N/A</v>
      </c>
      <c r="G32" s="1">
        <v>771255</v>
      </c>
      <c r="H32" s="27" t="str">
        <f t="shared" si="19"/>
        <v>N/A</v>
      </c>
      <c r="I32" s="8">
        <v>6.5799999999999997E-2</v>
      </c>
      <c r="J32" s="8">
        <v>33.76</v>
      </c>
      <c r="K32" s="28" t="s">
        <v>734</v>
      </c>
      <c r="L32" s="105" t="str">
        <f t="shared" si="20"/>
        <v>No</v>
      </c>
    </row>
    <row r="33" spans="1:12" x14ac:dyDescent="0.2">
      <c r="A33" s="168" t="s">
        <v>448</v>
      </c>
      <c r="B33" s="30" t="s">
        <v>213</v>
      </c>
      <c r="C33" s="1">
        <v>29804</v>
      </c>
      <c r="D33" s="1" t="str">
        <f t="shared" si="17"/>
        <v>N/A</v>
      </c>
      <c r="E33" s="1">
        <v>29504</v>
      </c>
      <c r="F33" s="1" t="str">
        <f t="shared" si="18"/>
        <v>N/A</v>
      </c>
      <c r="G33" s="1">
        <v>29733</v>
      </c>
      <c r="H33" s="7" t="str">
        <f t="shared" si="19"/>
        <v>N/A</v>
      </c>
      <c r="I33" s="8">
        <v>-1.01</v>
      </c>
      <c r="J33" s="8">
        <v>0.7762</v>
      </c>
      <c r="K33" s="30" t="s">
        <v>734</v>
      </c>
      <c r="L33" s="105" t="str">
        <f t="shared" si="20"/>
        <v>Yes</v>
      </c>
    </row>
    <row r="34" spans="1:12" x14ac:dyDescent="0.2">
      <c r="A34" s="168" t="s">
        <v>1219</v>
      </c>
      <c r="B34" s="3" t="s">
        <v>213</v>
      </c>
      <c r="C34" s="1">
        <v>16197</v>
      </c>
      <c r="D34" s="5" t="str">
        <f t="shared" ref="D34:D38" si="21">IF($B34="N/A","N/A",IF(C34&lt;0,"No","Yes"))</f>
        <v>N/A</v>
      </c>
      <c r="E34" s="1">
        <v>15993</v>
      </c>
      <c r="F34" s="5" t="str">
        <f t="shared" ref="F34:F38" si="22">IF($B34="N/A","N/A",IF(E34&lt;0,"No","Yes"))</f>
        <v>N/A</v>
      </c>
      <c r="G34" s="1">
        <v>15831</v>
      </c>
      <c r="H34" s="5" t="str">
        <f t="shared" ref="H34:H38" si="23">IF($B34="N/A","N/A",IF(G34&lt;0,"No","Yes"))</f>
        <v>N/A</v>
      </c>
      <c r="I34" s="8">
        <v>-1.26</v>
      </c>
      <c r="J34" s="8">
        <v>-1.01</v>
      </c>
      <c r="K34" s="1" t="s">
        <v>734</v>
      </c>
      <c r="L34" s="105" t="str">
        <f t="shared" si="20"/>
        <v>Yes</v>
      </c>
    </row>
    <row r="35" spans="1:12" x14ac:dyDescent="0.2">
      <c r="A35" s="168" t="s">
        <v>1220</v>
      </c>
      <c r="B35" s="3" t="s">
        <v>213</v>
      </c>
      <c r="C35" s="1">
        <v>285</v>
      </c>
      <c r="D35" s="5" t="str">
        <f t="shared" si="21"/>
        <v>N/A</v>
      </c>
      <c r="E35" s="1">
        <v>222</v>
      </c>
      <c r="F35" s="5" t="str">
        <f t="shared" si="22"/>
        <v>N/A</v>
      </c>
      <c r="G35" s="1">
        <v>119</v>
      </c>
      <c r="H35" s="5" t="str">
        <f t="shared" si="23"/>
        <v>N/A</v>
      </c>
      <c r="I35" s="8">
        <v>-22.1</v>
      </c>
      <c r="J35" s="8">
        <v>-46.4</v>
      </c>
      <c r="K35" s="1" t="s">
        <v>734</v>
      </c>
      <c r="L35" s="105" t="str">
        <f t="shared" si="20"/>
        <v>No</v>
      </c>
    </row>
    <row r="36" spans="1:12" x14ac:dyDescent="0.2">
      <c r="A36" s="168" t="s">
        <v>1221</v>
      </c>
      <c r="B36" s="3" t="s">
        <v>213</v>
      </c>
      <c r="C36" s="1">
        <v>5970</v>
      </c>
      <c r="D36" s="5" t="str">
        <f t="shared" si="21"/>
        <v>N/A</v>
      </c>
      <c r="E36" s="1">
        <v>6303</v>
      </c>
      <c r="F36" s="5" t="str">
        <f t="shared" si="22"/>
        <v>N/A</v>
      </c>
      <c r="G36" s="1">
        <v>6793</v>
      </c>
      <c r="H36" s="5" t="str">
        <f t="shared" si="23"/>
        <v>N/A</v>
      </c>
      <c r="I36" s="8">
        <v>5.5780000000000003</v>
      </c>
      <c r="J36" s="8">
        <v>7.774</v>
      </c>
      <c r="K36" s="1" t="s">
        <v>734</v>
      </c>
      <c r="L36" s="105" t="str">
        <f t="shared" si="20"/>
        <v>Yes</v>
      </c>
    </row>
    <row r="37" spans="1:12" x14ac:dyDescent="0.2">
      <c r="A37" s="168" t="s">
        <v>1222</v>
      </c>
      <c r="B37" s="3" t="s">
        <v>213</v>
      </c>
      <c r="C37" s="1">
        <v>7352</v>
      </c>
      <c r="D37" s="5" t="str">
        <f t="shared" si="21"/>
        <v>N/A</v>
      </c>
      <c r="E37" s="1">
        <v>6986</v>
      </c>
      <c r="F37" s="5" t="str">
        <f t="shared" si="22"/>
        <v>N/A</v>
      </c>
      <c r="G37" s="1">
        <v>6990</v>
      </c>
      <c r="H37" s="5" t="str">
        <f t="shared" si="23"/>
        <v>N/A</v>
      </c>
      <c r="I37" s="8">
        <v>-4.9800000000000004</v>
      </c>
      <c r="J37" s="8">
        <v>5.7299999999999997E-2</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121221</v>
      </c>
      <c r="D39" s="1" t="str">
        <f t="shared" si="17"/>
        <v>N/A</v>
      </c>
      <c r="E39" s="1">
        <v>121748</v>
      </c>
      <c r="F39" s="1" t="str">
        <f t="shared" si="18"/>
        <v>N/A</v>
      </c>
      <c r="G39" s="1">
        <v>117869</v>
      </c>
      <c r="H39" s="7" t="str">
        <f t="shared" si="19"/>
        <v>N/A</v>
      </c>
      <c r="I39" s="8">
        <v>0.43469999999999998</v>
      </c>
      <c r="J39" s="8">
        <v>-3.19</v>
      </c>
      <c r="K39" s="30" t="s">
        <v>734</v>
      </c>
      <c r="L39" s="105" t="str">
        <f t="shared" si="20"/>
        <v>Yes</v>
      </c>
    </row>
    <row r="40" spans="1:12" x14ac:dyDescent="0.2">
      <c r="A40" s="168" t="s">
        <v>1224</v>
      </c>
      <c r="B40" s="3" t="s">
        <v>213</v>
      </c>
      <c r="C40" s="1">
        <v>107883</v>
      </c>
      <c r="D40" s="5" t="str">
        <f t="shared" ref="D40:D45" si="24">IF($B40="N/A","N/A",IF(C40&lt;0,"No","Yes"))</f>
        <v>N/A</v>
      </c>
      <c r="E40" s="1">
        <v>108914</v>
      </c>
      <c r="F40" s="5" t="str">
        <f t="shared" ref="F40:F45" si="25">IF($B40="N/A","N/A",IF(E40&lt;0,"No","Yes"))</f>
        <v>N/A</v>
      </c>
      <c r="G40" s="1">
        <v>106927</v>
      </c>
      <c r="H40" s="5" t="str">
        <f t="shared" ref="H40:H45" si="26">IF($B40="N/A","N/A",IF(G40&lt;0,"No","Yes"))</f>
        <v>N/A</v>
      </c>
      <c r="I40" s="8">
        <v>0.95569999999999999</v>
      </c>
      <c r="J40" s="8">
        <v>-1.82</v>
      </c>
      <c r="K40" s="1" t="s">
        <v>734</v>
      </c>
      <c r="L40" s="105" t="str">
        <f t="shared" si="20"/>
        <v>Yes</v>
      </c>
    </row>
    <row r="41" spans="1:12" x14ac:dyDescent="0.2">
      <c r="A41" s="168" t="s">
        <v>1225</v>
      </c>
      <c r="B41" s="3" t="s">
        <v>213</v>
      </c>
      <c r="C41" s="1">
        <v>2626</v>
      </c>
      <c r="D41" s="5" t="str">
        <f t="shared" si="24"/>
        <v>N/A</v>
      </c>
      <c r="E41" s="1">
        <v>1973</v>
      </c>
      <c r="F41" s="5" t="str">
        <f t="shared" si="25"/>
        <v>N/A</v>
      </c>
      <c r="G41" s="1">
        <v>596</v>
      </c>
      <c r="H41" s="5" t="str">
        <f t="shared" si="26"/>
        <v>N/A</v>
      </c>
      <c r="I41" s="8">
        <v>-24.9</v>
      </c>
      <c r="J41" s="8">
        <v>-69.8</v>
      </c>
      <c r="K41" s="1" t="s">
        <v>734</v>
      </c>
      <c r="L41" s="105" t="str">
        <f t="shared" si="20"/>
        <v>No</v>
      </c>
    </row>
    <row r="42" spans="1:12" x14ac:dyDescent="0.2">
      <c r="A42" s="168" t="s">
        <v>1226</v>
      </c>
      <c r="B42" s="3" t="s">
        <v>213</v>
      </c>
      <c r="C42" s="1">
        <v>854</v>
      </c>
      <c r="D42" s="5" t="str">
        <f t="shared" si="24"/>
        <v>N/A</v>
      </c>
      <c r="E42" s="1">
        <v>718</v>
      </c>
      <c r="F42" s="5" t="str">
        <f t="shared" si="25"/>
        <v>N/A</v>
      </c>
      <c r="G42" s="1">
        <v>1206</v>
      </c>
      <c r="H42" s="5" t="str">
        <f t="shared" si="26"/>
        <v>N/A</v>
      </c>
      <c r="I42" s="8">
        <v>-15.9</v>
      </c>
      <c r="J42" s="8">
        <v>67.97</v>
      </c>
      <c r="K42" s="1" t="s">
        <v>734</v>
      </c>
      <c r="L42" s="105" t="str">
        <f t="shared" si="20"/>
        <v>No</v>
      </c>
    </row>
    <row r="43" spans="1:12" x14ac:dyDescent="0.2">
      <c r="A43" s="168" t="s">
        <v>1227</v>
      </c>
      <c r="B43" s="3" t="s">
        <v>213</v>
      </c>
      <c r="C43" s="1">
        <v>1148</v>
      </c>
      <c r="D43" s="5" t="str">
        <f t="shared" si="24"/>
        <v>N/A</v>
      </c>
      <c r="E43" s="1">
        <v>1195</v>
      </c>
      <c r="F43" s="5" t="str">
        <f t="shared" si="25"/>
        <v>N/A</v>
      </c>
      <c r="G43" s="1">
        <v>11</v>
      </c>
      <c r="H43" s="5" t="str">
        <f t="shared" si="26"/>
        <v>N/A</v>
      </c>
      <c r="I43" s="8">
        <v>4.0940000000000003</v>
      </c>
      <c r="J43" s="8">
        <v>-99.9</v>
      </c>
      <c r="K43" s="1" t="s">
        <v>734</v>
      </c>
      <c r="L43" s="105" t="str">
        <f t="shared" si="20"/>
        <v>No</v>
      </c>
    </row>
    <row r="44" spans="1:12" x14ac:dyDescent="0.2">
      <c r="A44" s="168" t="s">
        <v>1228</v>
      </c>
      <c r="B44" s="3" t="s">
        <v>213</v>
      </c>
      <c r="C44" s="1">
        <v>4669</v>
      </c>
      <c r="D44" s="5" t="str">
        <f t="shared" si="24"/>
        <v>N/A</v>
      </c>
      <c r="E44" s="1">
        <v>4729</v>
      </c>
      <c r="F44" s="5" t="str">
        <f t="shared" si="25"/>
        <v>N/A</v>
      </c>
      <c r="G44" s="1">
        <v>4654</v>
      </c>
      <c r="H44" s="5" t="str">
        <f t="shared" si="26"/>
        <v>N/A</v>
      </c>
      <c r="I44" s="8">
        <v>1.2849999999999999</v>
      </c>
      <c r="J44" s="8">
        <v>-1.59</v>
      </c>
      <c r="K44" s="1" t="s">
        <v>734</v>
      </c>
      <c r="L44" s="105" t="str">
        <f t="shared" si="20"/>
        <v>Yes</v>
      </c>
    </row>
    <row r="45" spans="1:12" x14ac:dyDescent="0.2">
      <c r="A45" s="168" t="s">
        <v>1229</v>
      </c>
      <c r="B45" s="3" t="s">
        <v>213</v>
      </c>
      <c r="C45" s="1">
        <v>4041</v>
      </c>
      <c r="D45" s="5" t="str">
        <f t="shared" si="24"/>
        <v>N/A</v>
      </c>
      <c r="E45" s="1">
        <v>4219</v>
      </c>
      <c r="F45" s="5" t="str">
        <f t="shared" si="25"/>
        <v>N/A</v>
      </c>
      <c r="G45" s="1">
        <v>4485</v>
      </c>
      <c r="H45" s="5" t="str">
        <f t="shared" si="26"/>
        <v>N/A</v>
      </c>
      <c r="I45" s="8">
        <v>4.4050000000000002</v>
      </c>
      <c r="J45" s="8">
        <v>6.3049999999999997</v>
      </c>
      <c r="K45" s="1" t="s">
        <v>734</v>
      </c>
      <c r="L45" s="105" t="str">
        <f t="shared" si="20"/>
        <v>Yes</v>
      </c>
    </row>
    <row r="46" spans="1:12" x14ac:dyDescent="0.2">
      <c r="A46" s="168" t="s">
        <v>450</v>
      </c>
      <c r="B46" s="30" t="s">
        <v>213</v>
      </c>
      <c r="C46" s="1">
        <v>374665</v>
      </c>
      <c r="D46" s="1" t="str">
        <f t="shared" si="17"/>
        <v>N/A</v>
      </c>
      <c r="E46" s="1">
        <v>376607</v>
      </c>
      <c r="F46" s="1" t="str">
        <f t="shared" si="18"/>
        <v>N/A</v>
      </c>
      <c r="G46" s="1">
        <v>380637</v>
      </c>
      <c r="H46" s="7" t="str">
        <f t="shared" si="19"/>
        <v>N/A</v>
      </c>
      <c r="I46" s="8">
        <v>0.51829999999999998</v>
      </c>
      <c r="J46" s="8">
        <v>1.07</v>
      </c>
      <c r="K46" s="30" t="s">
        <v>734</v>
      </c>
      <c r="L46" s="105" t="str">
        <f t="shared" si="20"/>
        <v>Yes</v>
      </c>
    </row>
    <row r="47" spans="1:12" x14ac:dyDescent="0.2">
      <c r="A47" s="168" t="s">
        <v>1230</v>
      </c>
      <c r="B47" s="3" t="s">
        <v>213</v>
      </c>
      <c r="C47" s="1">
        <v>10773</v>
      </c>
      <c r="D47" s="5" t="str">
        <f t="shared" ref="D47:D53" si="27">IF($B47="N/A","N/A",IF(C47&lt;0,"No","Yes"))</f>
        <v>N/A</v>
      </c>
      <c r="E47" s="1">
        <v>8890</v>
      </c>
      <c r="F47" s="5" t="str">
        <f t="shared" ref="F47:F53" si="28">IF($B47="N/A","N/A",IF(E47&lt;0,"No","Yes"))</f>
        <v>N/A</v>
      </c>
      <c r="G47" s="1">
        <v>6445</v>
      </c>
      <c r="H47" s="5" t="str">
        <f t="shared" ref="H47:H53" si="29">IF($B47="N/A","N/A",IF(G47&lt;0,"No","Yes"))</f>
        <v>N/A</v>
      </c>
      <c r="I47" s="8">
        <v>-17.5</v>
      </c>
      <c r="J47" s="8">
        <v>-27.5</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272</v>
      </c>
      <c r="D49" s="5" t="str">
        <f t="shared" si="27"/>
        <v>N/A</v>
      </c>
      <c r="E49" s="1">
        <v>52</v>
      </c>
      <c r="F49" s="5" t="str">
        <f t="shared" si="28"/>
        <v>N/A</v>
      </c>
      <c r="G49" s="1">
        <v>25</v>
      </c>
      <c r="H49" s="5" t="str">
        <f t="shared" si="29"/>
        <v>N/A</v>
      </c>
      <c r="I49" s="8">
        <v>-80.900000000000006</v>
      </c>
      <c r="J49" s="8">
        <v>-51.9</v>
      </c>
      <c r="K49" s="1" t="s">
        <v>734</v>
      </c>
      <c r="L49" s="105" t="str">
        <f t="shared" si="20"/>
        <v>No</v>
      </c>
    </row>
    <row r="50" spans="1:12" x14ac:dyDescent="0.2">
      <c r="A50" s="168" t="s">
        <v>1233</v>
      </c>
      <c r="B50" s="3" t="s">
        <v>213</v>
      </c>
      <c r="C50" s="1">
        <v>326781</v>
      </c>
      <c r="D50" s="5" t="str">
        <f t="shared" si="27"/>
        <v>N/A</v>
      </c>
      <c r="E50" s="1">
        <v>332243</v>
      </c>
      <c r="F50" s="5" t="str">
        <f t="shared" si="28"/>
        <v>N/A</v>
      </c>
      <c r="G50" s="1">
        <v>359880</v>
      </c>
      <c r="H50" s="5" t="str">
        <f t="shared" si="29"/>
        <v>N/A</v>
      </c>
      <c r="I50" s="8">
        <v>1.671</v>
      </c>
      <c r="J50" s="8">
        <v>8.3179999999999996</v>
      </c>
      <c r="K50" s="1" t="s">
        <v>734</v>
      </c>
      <c r="L50" s="105" t="str">
        <f t="shared" si="20"/>
        <v>Yes</v>
      </c>
    </row>
    <row r="51" spans="1:12" x14ac:dyDescent="0.2">
      <c r="A51" s="168" t="s">
        <v>1234</v>
      </c>
      <c r="B51" s="3" t="s">
        <v>213</v>
      </c>
      <c r="C51" s="1">
        <v>1821</v>
      </c>
      <c r="D51" s="5" t="str">
        <f t="shared" si="27"/>
        <v>N/A</v>
      </c>
      <c r="E51" s="1">
        <v>1477</v>
      </c>
      <c r="F51" s="5" t="str">
        <f t="shared" si="28"/>
        <v>N/A</v>
      </c>
      <c r="G51" s="1">
        <v>854</v>
      </c>
      <c r="H51" s="5" t="str">
        <f t="shared" si="29"/>
        <v>N/A</v>
      </c>
      <c r="I51" s="8">
        <v>-18.899999999999999</v>
      </c>
      <c r="J51" s="8">
        <v>-42.2</v>
      </c>
      <c r="K51" s="1" t="s">
        <v>734</v>
      </c>
      <c r="L51" s="105" t="str">
        <f t="shared" si="20"/>
        <v>No</v>
      </c>
    </row>
    <row r="52" spans="1:12" x14ac:dyDescent="0.2">
      <c r="A52" s="168" t="s">
        <v>1235</v>
      </c>
      <c r="B52" s="3" t="s">
        <v>213</v>
      </c>
      <c r="C52" s="1">
        <v>8293</v>
      </c>
      <c r="D52" s="5" t="str">
        <f t="shared" si="27"/>
        <v>N/A</v>
      </c>
      <c r="E52" s="1">
        <v>8541</v>
      </c>
      <c r="F52" s="5" t="str">
        <f t="shared" si="28"/>
        <v>N/A</v>
      </c>
      <c r="G52" s="1">
        <v>9610</v>
      </c>
      <c r="H52" s="5" t="str">
        <f t="shared" si="29"/>
        <v>N/A</v>
      </c>
      <c r="I52" s="8">
        <v>2.99</v>
      </c>
      <c r="J52" s="8">
        <v>12.52</v>
      </c>
      <c r="K52" s="1" t="s">
        <v>734</v>
      </c>
      <c r="L52" s="105" t="str">
        <f t="shared" si="20"/>
        <v>Yes</v>
      </c>
    </row>
    <row r="53" spans="1:12" x14ac:dyDescent="0.2">
      <c r="A53" s="168" t="s">
        <v>1236</v>
      </c>
      <c r="B53" s="3" t="s">
        <v>213</v>
      </c>
      <c r="C53" s="1">
        <v>26725</v>
      </c>
      <c r="D53" s="5" t="str">
        <f t="shared" si="27"/>
        <v>N/A</v>
      </c>
      <c r="E53" s="1">
        <v>25404</v>
      </c>
      <c r="F53" s="5" t="str">
        <f t="shared" si="28"/>
        <v>N/A</v>
      </c>
      <c r="G53" s="1">
        <v>3823</v>
      </c>
      <c r="H53" s="5" t="str">
        <f t="shared" si="29"/>
        <v>N/A</v>
      </c>
      <c r="I53" s="8">
        <v>-4.9400000000000004</v>
      </c>
      <c r="J53" s="8">
        <v>-85</v>
      </c>
      <c r="K53" s="1" t="s">
        <v>734</v>
      </c>
      <c r="L53" s="105" t="str">
        <f t="shared" si="20"/>
        <v>No</v>
      </c>
    </row>
    <row r="54" spans="1:12" x14ac:dyDescent="0.2">
      <c r="A54" s="168" t="s">
        <v>451</v>
      </c>
      <c r="B54" s="30" t="s">
        <v>213</v>
      </c>
      <c r="C54" s="1">
        <v>50528</v>
      </c>
      <c r="D54" s="1" t="str">
        <f t="shared" si="17"/>
        <v>N/A</v>
      </c>
      <c r="E54" s="1">
        <v>48738</v>
      </c>
      <c r="F54" s="1" t="str">
        <f t="shared" si="18"/>
        <v>N/A</v>
      </c>
      <c r="G54" s="1">
        <v>60780</v>
      </c>
      <c r="H54" s="7" t="str">
        <f t="shared" si="19"/>
        <v>N/A</v>
      </c>
      <c r="I54" s="8">
        <v>-3.54</v>
      </c>
      <c r="J54" s="8">
        <v>24.71</v>
      </c>
      <c r="K54" s="30" t="s">
        <v>734</v>
      </c>
      <c r="L54" s="105" t="str">
        <f t="shared" si="20"/>
        <v>Yes</v>
      </c>
    </row>
    <row r="55" spans="1:12" x14ac:dyDescent="0.2">
      <c r="A55" s="168" t="s">
        <v>1237</v>
      </c>
      <c r="B55" s="3" t="s">
        <v>213</v>
      </c>
      <c r="C55" s="1">
        <v>17599</v>
      </c>
      <c r="D55" s="5" t="str">
        <f t="shared" ref="D55:D60" si="30">IF($B55="N/A","N/A",IF(C55&lt;0,"No","Yes"))</f>
        <v>N/A</v>
      </c>
      <c r="E55" s="1">
        <v>17150</v>
      </c>
      <c r="F55" s="5" t="str">
        <f t="shared" ref="F55:F60" si="31">IF($B55="N/A","N/A",IF(E55&lt;0,"No","Yes"))</f>
        <v>N/A</v>
      </c>
      <c r="G55" s="1">
        <v>32181</v>
      </c>
      <c r="H55" s="5" t="str">
        <f t="shared" ref="H55:H60" si="32">IF($B55="N/A","N/A",IF(G55&lt;0,"No","Yes"))</f>
        <v>N/A</v>
      </c>
      <c r="I55" s="8">
        <v>-2.5499999999999998</v>
      </c>
      <c r="J55" s="8">
        <v>87.64</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2946</v>
      </c>
      <c r="D57" s="5" t="str">
        <f t="shared" si="30"/>
        <v>N/A</v>
      </c>
      <c r="E57" s="1">
        <v>2305</v>
      </c>
      <c r="F57" s="5" t="str">
        <f t="shared" si="31"/>
        <v>N/A</v>
      </c>
      <c r="G57" s="1">
        <v>857</v>
      </c>
      <c r="H57" s="5" t="str">
        <f t="shared" si="32"/>
        <v>N/A</v>
      </c>
      <c r="I57" s="8">
        <v>-21.8</v>
      </c>
      <c r="J57" s="8">
        <v>-62.8</v>
      </c>
      <c r="K57" s="1" t="s">
        <v>734</v>
      </c>
      <c r="L57" s="105" t="str">
        <f t="shared" si="20"/>
        <v>No</v>
      </c>
    </row>
    <row r="58" spans="1:12" x14ac:dyDescent="0.2">
      <c r="A58" s="168" t="s">
        <v>1240</v>
      </c>
      <c r="B58" s="3" t="s">
        <v>213</v>
      </c>
      <c r="C58" s="1">
        <v>16367</v>
      </c>
      <c r="D58" s="5" t="str">
        <f t="shared" si="30"/>
        <v>N/A</v>
      </c>
      <c r="E58" s="1">
        <v>16207</v>
      </c>
      <c r="F58" s="5" t="str">
        <f t="shared" si="31"/>
        <v>N/A</v>
      </c>
      <c r="G58" s="1">
        <v>14885</v>
      </c>
      <c r="H58" s="5" t="str">
        <f t="shared" si="32"/>
        <v>N/A</v>
      </c>
      <c r="I58" s="8">
        <v>-0.97799999999999998</v>
      </c>
      <c r="J58" s="8">
        <v>-8.16</v>
      </c>
      <c r="K58" s="1" t="s">
        <v>734</v>
      </c>
      <c r="L58" s="105" t="str">
        <f t="shared" si="20"/>
        <v>Yes</v>
      </c>
    </row>
    <row r="59" spans="1:12" x14ac:dyDescent="0.2">
      <c r="A59" s="168" t="s">
        <v>1241</v>
      </c>
      <c r="B59" s="3" t="s">
        <v>213</v>
      </c>
      <c r="C59" s="1">
        <v>6564</v>
      </c>
      <c r="D59" s="5" t="str">
        <f t="shared" si="30"/>
        <v>N/A</v>
      </c>
      <c r="E59" s="1">
        <v>6352</v>
      </c>
      <c r="F59" s="5" t="str">
        <f t="shared" si="31"/>
        <v>N/A</v>
      </c>
      <c r="G59" s="1">
        <v>12833</v>
      </c>
      <c r="H59" s="5" t="str">
        <f t="shared" si="32"/>
        <v>N/A</v>
      </c>
      <c r="I59" s="8">
        <v>-3.23</v>
      </c>
      <c r="J59" s="8">
        <v>102</v>
      </c>
      <c r="K59" s="1" t="s">
        <v>734</v>
      </c>
      <c r="L59" s="105" t="str">
        <f t="shared" si="20"/>
        <v>No</v>
      </c>
    </row>
    <row r="60" spans="1:12" x14ac:dyDescent="0.2">
      <c r="A60" s="168" t="s">
        <v>1242</v>
      </c>
      <c r="B60" s="3" t="s">
        <v>213</v>
      </c>
      <c r="C60" s="1">
        <v>7052</v>
      </c>
      <c r="D60" s="5" t="str">
        <f t="shared" si="30"/>
        <v>N/A</v>
      </c>
      <c r="E60" s="1">
        <v>6724</v>
      </c>
      <c r="F60" s="5" t="str">
        <f t="shared" si="31"/>
        <v>N/A</v>
      </c>
      <c r="G60" s="1">
        <v>24</v>
      </c>
      <c r="H60" s="5" t="str">
        <f t="shared" si="32"/>
        <v>N/A</v>
      </c>
      <c r="I60" s="8">
        <v>-4.6500000000000004</v>
      </c>
      <c r="J60" s="8">
        <v>-99.6</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147</v>
      </c>
      <c r="D66" s="1" t="str">
        <f t="shared" si="17"/>
        <v>N/A</v>
      </c>
      <c r="E66" s="1">
        <v>175</v>
      </c>
      <c r="F66" s="1" t="str">
        <f t="shared" si="18"/>
        <v>N/A</v>
      </c>
      <c r="G66" s="1">
        <v>205</v>
      </c>
      <c r="H66" s="7" t="str">
        <f t="shared" si="19"/>
        <v>N/A</v>
      </c>
      <c r="I66" s="8">
        <v>19.05</v>
      </c>
      <c r="J66" s="8">
        <v>17.14</v>
      </c>
      <c r="K66" s="28" t="s">
        <v>734</v>
      </c>
      <c r="L66" s="105" t="str">
        <f t="shared" si="33"/>
        <v>Yes</v>
      </c>
    </row>
    <row r="67" spans="1:12" x14ac:dyDescent="0.2">
      <c r="A67" s="104" t="s">
        <v>192</v>
      </c>
      <c r="B67" s="22" t="s">
        <v>213</v>
      </c>
      <c r="C67" s="1">
        <v>468557</v>
      </c>
      <c r="D67" s="1" t="str">
        <f t="shared" si="17"/>
        <v>N/A</v>
      </c>
      <c r="E67" s="1">
        <v>469127</v>
      </c>
      <c r="F67" s="1" t="str">
        <f t="shared" si="18"/>
        <v>N/A</v>
      </c>
      <c r="G67" s="1">
        <v>486441</v>
      </c>
      <c r="H67" s="7" t="str">
        <f t="shared" si="19"/>
        <v>N/A</v>
      </c>
      <c r="I67" s="8">
        <v>0.1217</v>
      </c>
      <c r="J67" s="8">
        <v>3.6909999999999998</v>
      </c>
      <c r="K67" s="28" t="s">
        <v>734</v>
      </c>
      <c r="L67" s="105" t="str">
        <f t="shared" si="33"/>
        <v>Yes</v>
      </c>
    </row>
    <row r="68" spans="1:12" x14ac:dyDescent="0.2">
      <c r="A68" s="128" t="s">
        <v>193</v>
      </c>
      <c r="B68" s="30" t="s">
        <v>213</v>
      </c>
      <c r="C68" s="1">
        <v>571914</v>
      </c>
      <c r="D68" s="1" t="str">
        <f t="shared" si="17"/>
        <v>N/A</v>
      </c>
      <c r="E68" s="1">
        <v>572081</v>
      </c>
      <c r="F68" s="1" t="str">
        <f t="shared" si="18"/>
        <v>N/A</v>
      </c>
      <c r="G68" s="1">
        <v>766648</v>
      </c>
      <c r="H68" s="7" t="str">
        <f t="shared" si="19"/>
        <v>N/A</v>
      </c>
      <c r="I68" s="36">
        <v>2.92E-2</v>
      </c>
      <c r="J68" s="36">
        <v>34.01</v>
      </c>
      <c r="K68" s="30" t="s">
        <v>734</v>
      </c>
      <c r="L68" s="105" t="str">
        <f t="shared" si="33"/>
        <v>No</v>
      </c>
    </row>
    <row r="69" spans="1:12" x14ac:dyDescent="0.2">
      <c r="A69" s="128" t="s">
        <v>194</v>
      </c>
      <c r="B69" s="30" t="s">
        <v>213</v>
      </c>
      <c r="C69" s="1">
        <v>571914</v>
      </c>
      <c r="D69" s="1" t="str">
        <f t="shared" si="17"/>
        <v>N/A</v>
      </c>
      <c r="E69" s="1">
        <v>572081</v>
      </c>
      <c r="F69" s="1" t="str">
        <f t="shared" si="18"/>
        <v>N/A</v>
      </c>
      <c r="G69" s="1">
        <v>766648</v>
      </c>
      <c r="H69" s="7" t="str">
        <f t="shared" si="19"/>
        <v>N/A</v>
      </c>
      <c r="I69" s="36">
        <v>2.92E-2</v>
      </c>
      <c r="J69" s="36">
        <v>34.01</v>
      </c>
      <c r="K69" s="30" t="s">
        <v>734</v>
      </c>
      <c r="L69" s="105" t="str">
        <f t="shared" si="33"/>
        <v>No</v>
      </c>
    </row>
    <row r="70" spans="1:12" x14ac:dyDescent="0.2">
      <c r="A70" s="168" t="s">
        <v>78</v>
      </c>
      <c r="B70" s="30" t="s">
        <v>294</v>
      </c>
      <c r="C70" s="9">
        <v>0.1893766244</v>
      </c>
      <c r="D70" s="27" t="str">
        <f>IF($B70="N/A","N/A",IF(C70&gt;=20,"No",IF(C70&lt;0,"No","Yes")))</f>
        <v>Yes</v>
      </c>
      <c r="E70" s="9">
        <v>0.22738690149999999</v>
      </c>
      <c r="F70" s="27" t="str">
        <f>IF($B70="N/A","N/A",IF(E70&gt;=20,"No",IF(E70&lt;0,"No","Yes")))</f>
        <v>Yes</v>
      </c>
      <c r="G70" s="9">
        <v>0.25173686090000003</v>
      </c>
      <c r="H70" s="27" t="str">
        <f>IF($B70="N/A","N/A",IF(G70&gt;=20,"No",IF(G70&lt;0,"No","Yes")))</f>
        <v>Yes</v>
      </c>
      <c r="I70" s="8">
        <v>20.07</v>
      </c>
      <c r="J70" s="8">
        <v>10.71</v>
      </c>
      <c r="K70" s="28" t="s">
        <v>734</v>
      </c>
      <c r="L70" s="105" t="str">
        <f t="shared" si="20"/>
        <v>Yes</v>
      </c>
    </row>
    <row r="71" spans="1:12" x14ac:dyDescent="0.2">
      <c r="A71" s="168" t="s">
        <v>79</v>
      </c>
      <c r="B71" s="22" t="s">
        <v>213</v>
      </c>
      <c r="C71" s="9">
        <v>76.474199067000001</v>
      </c>
      <c r="D71" s="27" t="str">
        <f>IF($B71="N/A","N/A",IF(C71&gt;10,"No",IF(C71&lt;-10,"No","Yes")))</f>
        <v>N/A</v>
      </c>
      <c r="E71" s="9">
        <v>76.666402262999995</v>
      </c>
      <c r="F71" s="27" t="str">
        <f>IF($B71="N/A","N/A",IF(E71&gt;10,"No",IF(E71&lt;-10,"No","Yes")))</f>
        <v>N/A</v>
      </c>
      <c r="G71" s="9">
        <v>77.700309735000005</v>
      </c>
      <c r="H71" s="27" t="str">
        <f>IF($B71="N/A","N/A",IF(G71&gt;10,"No",IF(G71&lt;-10,"No","Yes")))</f>
        <v>N/A</v>
      </c>
      <c r="I71" s="8">
        <v>0.25130000000000002</v>
      </c>
      <c r="J71" s="8">
        <v>1.349</v>
      </c>
      <c r="K71" s="28" t="s">
        <v>734</v>
      </c>
      <c r="L71" s="105" t="str">
        <f t="shared" si="20"/>
        <v>Yes</v>
      </c>
    </row>
    <row r="72" spans="1:12" x14ac:dyDescent="0.2">
      <c r="A72" s="168" t="s">
        <v>80</v>
      </c>
      <c r="B72" s="22" t="s">
        <v>213</v>
      </c>
      <c r="C72" s="9">
        <v>0.59555683260000003</v>
      </c>
      <c r="D72" s="27" t="str">
        <f>IF($B72="N/A","N/A",IF(C72&gt;10,"No",IF(C72&lt;-10,"No","Yes")))</f>
        <v>N/A</v>
      </c>
      <c r="E72" s="9">
        <v>0.61870389469999998</v>
      </c>
      <c r="F72" s="27" t="str">
        <f>IF($B72="N/A","N/A",IF(E72&gt;10,"No",IF(E72&lt;-10,"No","Yes")))</f>
        <v>N/A</v>
      </c>
      <c r="G72" s="9">
        <v>0.63304416500000005</v>
      </c>
      <c r="H72" s="27" t="str">
        <f>IF($B72="N/A","N/A",IF(G72&gt;10,"No",IF(G72&lt;-10,"No","Yes")))</f>
        <v>N/A</v>
      </c>
      <c r="I72" s="8">
        <v>3.887</v>
      </c>
      <c r="J72" s="8">
        <v>2.3180000000000001</v>
      </c>
      <c r="K72" s="28" t="s">
        <v>734</v>
      </c>
      <c r="L72" s="105" t="str">
        <f t="shared" si="20"/>
        <v>Yes</v>
      </c>
    </row>
    <row r="73" spans="1:12" x14ac:dyDescent="0.2">
      <c r="A73" s="168" t="s">
        <v>81</v>
      </c>
      <c r="B73" s="22" t="s">
        <v>213</v>
      </c>
      <c r="C73" s="9">
        <v>4.61650069E-2</v>
      </c>
      <c r="D73" s="27" t="str">
        <f>IF($B73="N/A","N/A",IF(C73&gt;10,"No",IF(C73&lt;-10,"No","Yes")))</f>
        <v>N/A</v>
      </c>
      <c r="E73" s="9">
        <v>1.3582343E-2</v>
      </c>
      <c r="F73" s="27" t="str">
        <f>IF($B73="N/A","N/A",IF(E73&gt;10,"No",IF(E73&lt;-10,"No","Yes")))</f>
        <v>N/A</v>
      </c>
      <c r="G73" s="9">
        <v>3.4008978400000001E-2</v>
      </c>
      <c r="H73" s="27" t="str">
        <f>IF($B73="N/A","N/A",IF(G73&gt;10,"No",IF(G73&lt;-10,"No","Yes")))</f>
        <v>N/A</v>
      </c>
      <c r="I73" s="8">
        <v>-70.599999999999994</v>
      </c>
      <c r="J73" s="8">
        <v>150.4</v>
      </c>
      <c r="K73" s="28" t="s">
        <v>734</v>
      </c>
      <c r="L73" s="105" t="str">
        <f t="shared" si="20"/>
        <v>No</v>
      </c>
    </row>
    <row r="74" spans="1:12" x14ac:dyDescent="0.2">
      <c r="A74" s="168" t="s">
        <v>121</v>
      </c>
      <c r="B74" s="22" t="s">
        <v>213</v>
      </c>
      <c r="C74" s="9">
        <v>85.939457891000004</v>
      </c>
      <c r="D74" s="27" t="str">
        <f>IF($B74="N/A","N/A",IF(C74&gt;10,"No",IF(C74&lt;-10,"No","Yes")))</f>
        <v>N/A</v>
      </c>
      <c r="E74" s="9">
        <v>84.977928692999996</v>
      </c>
      <c r="F74" s="27" t="str">
        <f>IF($B74="N/A","N/A",IF(E74&gt;10,"No",IF(E74&lt;-10,"No","Yes")))</f>
        <v>N/A</v>
      </c>
      <c r="G74" s="9">
        <v>84.491905862999999</v>
      </c>
      <c r="H74" s="27" t="str">
        <f>IF($B74="N/A","N/A",IF(G74&gt;10,"No",IF(G74&lt;-10,"No","Yes")))</f>
        <v>N/A</v>
      </c>
      <c r="I74" s="8">
        <v>-1.1200000000000001</v>
      </c>
      <c r="J74" s="8">
        <v>-0.57199999999999995</v>
      </c>
      <c r="K74" s="28" t="s">
        <v>734</v>
      </c>
      <c r="L74" s="105" t="str">
        <f t="shared" si="20"/>
        <v>Yes</v>
      </c>
    </row>
    <row r="75" spans="1:12" x14ac:dyDescent="0.2">
      <c r="A75" s="168" t="s">
        <v>82</v>
      </c>
      <c r="B75" s="22" t="s">
        <v>213</v>
      </c>
      <c r="C75" s="9">
        <v>5.0122007518</v>
      </c>
      <c r="D75" s="27" t="str">
        <f>IF($B75="N/A","N/A",IF(C75&gt;10,"No",IF(C75&lt;-10,"No","Yes")))</f>
        <v>N/A</v>
      </c>
      <c r="E75" s="9">
        <v>5.6774193547999996</v>
      </c>
      <c r="F75" s="27" t="str">
        <f>IF($B75="N/A","N/A",IF(E75&gt;10,"No",IF(E75&lt;-10,"No","Yes")))</f>
        <v>N/A</v>
      </c>
      <c r="G75" s="9">
        <v>5.8291388926999996</v>
      </c>
      <c r="H75" s="27" t="str">
        <f>IF($B75="N/A","N/A",IF(G75&gt;10,"No",IF(G75&lt;-10,"No","Yes")))</f>
        <v>N/A</v>
      </c>
      <c r="I75" s="8">
        <v>13.27</v>
      </c>
      <c r="J75" s="8">
        <v>2.6720000000000002</v>
      </c>
      <c r="K75" s="28" t="s">
        <v>734</v>
      </c>
      <c r="L75" s="105" t="str">
        <f t="shared" si="20"/>
        <v>Yes</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v>40.002270598999999</v>
      </c>
      <c r="D77" s="27" t="str">
        <f t="shared" si="34"/>
        <v>N/A</v>
      </c>
      <c r="E77" s="9">
        <v>37.659737810999999</v>
      </c>
      <c r="F77" s="27" t="str">
        <f t="shared" si="35"/>
        <v>N/A</v>
      </c>
      <c r="G77" s="9">
        <v>32.375812830999998</v>
      </c>
      <c r="H77" s="27" t="str">
        <f t="shared" si="36"/>
        <v>N/A</v>
      </c>
      <c r="I77" s="8">
        <v>-5.86</v>
      </c>
      <c r="J77" s="8">
        <v>-14</v>
      </c>
      <c r="K77" s="28" t="s">
        <v>734</v>
      </c>
      <c r="L77" s="105" t="str">
        <f t="shared" ref="L77:L81" si="37">IF(J77="Div by 0", "N/A", IF(OR(J77="N/A",K77="N/A"),"N/A", IF(J77&gt;VALUE(MID(K77,1,2)), "No", IF(J77&lt;-1*VALUE(MID(K77,1,2)), "No", "Yes"))))</f>
        <v>Yes</v>
      </c>
    </row>
    <row r="78" spans="1:12" x14ac:dyDescent="0.2">
      <c r="A78" s="168" t="s">
        <v>197</v>
      </c>
      <c r="B78" s="22" t="s">
        <v>213</v>
      </c>
      <c r="C78" s="9">
        <v>3.0274647799999999E-2</v>
      </c>
      <c r="D78" s="27" t="str">
        <f t="shared" si="34"/>
        <v>N/A</v>
      </c>
      <c r="E78" s="9">
        <v>1.9435779300000001E-2</v>
      </c>
      <c r="F78" s="27" t="str">
        <f t="shared" si="35"/>
        <v>N/A</v>
      </c>
      <c r="G78" s="9">
        <v>3.3518803999999999E-3</v>
      </c>
      <c r="H78" s="27" t="str">
        <f t="shared" si="36"/>
        <v>N/A</v>
      </c>
      <c r="I78" s="8">
        <v>-35.799999999999997</v>
      </c>
      <c r="J78" s="8">
        <v>-82.8</v>
      </c>
      <c r="K78" s="28" t="s">
        <v>734</v>
      </c>
      <c r="L78" s="105" t="str">
        <f t="shared" si="37"/>
        <v>No</v>
      </c>
    </row>
    <row r="79" spans="1:12" x14ac:dyDescent="0.2">
      <c r="A79" s="168" t="s">
        <v>198</v>
      </c>
      <c r="B79" s="22" t="s">
        <v>213</v>
      </c>
      <c r="C79" s="9">
        <v>0</v>
      </c>
      <c r="D79" s="27" t="str">
        <f t="shared" si="34"/>
        <v>N/A</v>
      </c>
      <c r="E79" s="9">
        <v>0</v>
      </c>
      <c r="F79" s="27" t="str">
        <f t="shared" si="35"/>
        <v>N/A</v>
      </c>
      <c r="G79" s="9">
        <v>0</v>
      </c>
      <c r="H79" s="27" t="str">
        <f t="shared" si="36"/>
        <v>N/A</v>
      </c>
      <c r="I79" s="8" t="s">
        <v>1748</v>
      </c>
      <c r="J79" s="8" t="s">
        <v>1748</v>
      </c>
      <c r="K79" s="28" t="s">
        <v>734</v>
      </c>
      <c r="L79" s="105" t="str">
        <f t="shared" si="37"/>
        <v>N/A</v>
      </c>
    </row>
    <row r="80" spans="1:12" x14ac:dyDescent="0.2">
      <c r="A80" s="168" t="s">
        <v>199</v>
      </c>
      <c r="B80" s="22" t="s">
        <v>213</v>
      </c>
      <c r="C80" s="9">
        <v>22.068965516999999</v>
      </c>
      <c r="D80" s="27" t="str">
        <f t="shared" si="34"/>
        <v>N/A</v>
      </c>
      <c r="E80" s="9">
        <v>19.117647058999999</v>
      </c>
      <c r="F80" s="27" t="str">
        <f t="shared" si="35"/>
        <v>N/A</v>
      </c>
      <c r="G80" s="9">
        <v>31.010603764999999</v>
      </c>
      <c r="H80" s="27" t="str">
        <f t="shared" si="36"/>
        <v>N/A</v>
      </c>
      <c r="I80" s="8">
        <v>-13.4</v>
      </c>
      <c r="J80" s="8">
        <v>62.21</v>
      </c>
      <c r="K80" s="28" t="s">
        <v>734</v>
      </c>
      <c r="L80" s="105" t="str">
        <f t="shared" si="37"/>
        <v>No</v>
      </c>
    </row>
    <row r="81" spans="1:12" x14ac:dyDescent="0.2">
      <c r="A81" s="168" t="s">
        <v>200</v>
      </c>
      <c r="B81" s="30" t="s">
        <v>213</v>
      </c>
      <c r="C81" s="9">
        <v>54.577883472000003</v>
      </c>
      <c r="D81" s="27" t="str">
        <f t="shared" si="34"/>
        <v>N/A</v>
      </c>
      <c r="E81" s="9">
        <v>57.329598506000004</v>
      </c>
      <c r="F81" s="27" t="str">
        <f t="shared" si="35"/>
        <v>N/A</v>
      </c>
      <c r="G81" s="9">
        <v>54.728413762999999</v>
      </c>
      <c r="H81" s="27" t="str">
        <f t="shared" si="36"/>
        <v>N/A</v>
      </c>
      <c r="I81" s="8">
        <v>5.0419999999999998</v>
      </c>
      <c r="J81" s="8">
        <v>-4.54</v>
      </c>
      <c r="K81" s="30" t="s">
        <v>734</v>
      </c>
      <c r="L81" s="105" t="str">
        <f t="shared" si="37"/>
        <v>Yes</v>
      </c>
    </row>
    <row r="82" spans="1:12" x14ac:dyDescent="0.2">
      <c r="A82" s="168" t="s">
        <v>73</v>
      </c>
      <c r="B82" s="22" t="s">
        <v>213</v>
      </c>
      <c r="C82" s="23">
        <v>554034</v>
      </c>
      <c r="D82" s="27" t="str">
        <f t="shared" si="34"/>
        <v>N/A</v>
      </c>
      <c r="E82" s="23">
        <v>558847</v>
      </c>
      <c r="F82" s="27" t="str">
        <f t="shared" si="35"/>
        <v>N/A</v>
      </c>
      <c r="G82" s="23">
        <v>765867</v>
      </c>
      <c r="H82" s="27" t="str">
        <f t="shared" si="36"/>
        <v>N/A</v>
      </c>
      <c r="I82" s="8">
        <v>0.86870000000000003</v>
      </c>
      <c r="J82" s="8">
        <v>37.04</v>
      </c>
      <c r="K82" s="28" t="s">
        <v>734</v>
      </c>
      <c r="L82" s="105" t="str">
        <f t="shared" si="20"/>
        <v>No</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0.39185320759999998</v>
      </c>
      <c r="D86" s="27" t="str">
        <f t="shared" si="34"/>
        <v>N/A</v>
      </c>
      <c r="E86" s="4">
        <v>0.40601452630000001</v>
      </c>
      <c r="F86" s="27" t="str">
        <f t="shared" si="35"/>
        <v>N/A</v>
      </c>
      <c r="G86" s="4">
        <v>0.24286201130000001</v>
      </c>
      <c r="H86" s="27" t="str">
        <f t="shared" si="36"/>
        <v>N/A</v>
      </c>
      <c r="I86" s="8">
        <v>3.6139999999999999</v>
      </c>
      <c r="J86" s="8">
        <v>-40.200000000000003</v>
      </c>
      <c r="K86" s="28" t="s">
        <v>734</v>
      </c>
      <c r="L86" s="105" t="str">
        <f t="shared" si="20"/>
        <v>No</v>
      </c>
    </row>
    <row r="87" spans="1:12" x14ac:dyDescent="0.2">
      <c r="A87" s="168" t="s">
        <v>1247</v>
      </c>
      <c r="B87" s="22" t="s">
        <v>213</v>
      </c>
      <c r="C87" s="4">
        <v>15.513307848</v>
      </c>
      <c r="D87" s="27" t="str">
        <f t="shared" si="34"/>
        <v>N/A</v>
      </c>
      <c r="E87" s="4">
        <v>15.338903134000001</v>
      </c>
      <c r="F87" s="27" t="str">
        <f t="shared" si="35"/>
        <v>N/A</v>
      </c>
      <c r="G87" s="4">
        <v>36.123243330999998</v>
      </c>
      <c r="H87" s="27" t="str">
        <f t="shared" si="36"/>
        <v>N/A</v>
      </c>
      <c r="I87" s="8">
        <v>-1.1200000000000001</v>
      </c>
      <c r="J87" s="8">
        <v>135.5</v>
      </c>
      <c r="K87" s="28" t="s">
        <v>734</v>
      </c>
      <c r="L87" s="105" t="str">
        <f t="shared" si="20"/>
        <v>No</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66.247739308000007</v>
      </c>
      <c r="D94" s="27" t="str">
        <f t="shared" si="34"/>
        <v>N/A</v>
      </c>
      <c r="E94" s="4">
        <v>66.781963579000006</v>
      </c>
      <c r="F94" s="27" t="str">
        <f t="shared" si="35"/>
        <v>N/A</v>
      </c>
      <c r="G94" s="4">
        <v>52.992882576</v>
      </c>
      <c r="H94" s="27" t="str">
        <f t="shared" si="36"/>
        <v>N/A</v>
      </c>
      <c r="I94" s="8">
        <v>0.80640000000000001</v>
      </c>
      <c r="J94" s="8">
        <v>-20.6</v>
      </c>
      <c r="K94" s="28" t="s">
        <v>734</v>
      </c>
      <c r="L94" s="105" t="str">
        <f t="shared" si="20"/>
        <v>Yes</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17.847099635999999</v>
      </c>
      <c r="D98" s="27" t="str">
        <f t="shared" si="34"/>
        <v>N/A</v>
      </c>
      <c r="E98" s="4">
        <v>17.473118760999998</v>
      </c>
      <c r="F98" s="27" t="str">
        <f t="shared" si="35"/>
        <v>N/A</v>
      </c>
      <c r="G98" s="4">
        <v>10.641012082</v>
      </c>
      <c r="H98" s="27" t="str">
        <f t="shared" si="36"/>
        <v>N/A</v>
      </c>
      <c r="I98" s="8">
        <v>-2.1</v>
      </c>
      <c r="J98" s="8">
        <v>-39.1</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51085581</v>
      </c>
      <c r="D100" s="27" t="str">
        <f>IF($B100="N/A","N/A",IF(C100&gt;10,"No",IF(C100&lt;-10,"No","Yes")))</f>
        <v>N/A</v>
      </c>
      <c r="E100" s="29">
        <v>55795245</v>
      </c>
      <c r="F100" s="27" t="str">
        <f>IF($B100="N/A","N/A",IF(E100&gt;10,"No",IF(E100&lt;-10,"No","Yes")))</f>
        <v>N/A</v>
      </c>
      <c r="G100" s="29">
        <v>80020863</v>
      </c>
      <c r="H100" s="27" t="str">
        <f>IF($B100="N/A","N/A",IF(G100&gt;10,"No",IF(G100&lt;-10,"No","Yes")))</f>
        <v>N/A</v>
      </c>
      <c r="I100" s="8">
        <v>9.2189999999999994</v>
      </c>
      <c r="J100" s="8">
        <v>43.42</v>
      </c>
      <c r="K100" s="28" t="s">
        <v>734</v>
      </c>
      <c r="L100" s="105" t="str">
        <f t="shared" ref="L100:L111" si="38">IF(J100="Div by 0", "N/A", IF(K100="N/A","N/A", IF(J100&gt;VALUE(MID(K100,1,2)), "No", IF(J100&lt;-1*VALUE(MID(K100,1,2)), "No", "Yes"))))</f>
        <v>No</v>
      </c>
    </row>
    <row r="101" spans="1:12" x14ac:dyDescent="0.2">
      <c r="A101" s="168" t="s">
        <v>452</v>
      </c>
      <c r="B101" s="22" t="s">
        <v>213</v>
      </c>
      <c r="C101" s="29">
        <v>4433782</v>
      </c>
      <c r="D101" s="27" t="str">
        <f>IF($B101="N/A","N/A",IF(C101&gt;10,"No",IF(C101&lt;-10,"No","Yes")))</f>
        <v>N/A</v>
      </c>
      <c r="E101" s="29">
        <v>5964425</v>
      </c>
      <c r="F101" s="27" t="str">
        <f>IF($B101="N/A","N/A",IF(E101&gt;10,"No",IF(E101&lt;-10,"No","Yes")))</f>
        <v>N/A</v>
      </c>
      <c r="G101" s="29">
        <v>6556591</v>
      </c>
      <c r="H101" s="27" t="str">
        <f>IF($B101="N/A","N/A",IF(G101&gt;10,"No",IF(G101&lt;-10,"No","Yes")))</f>
        <v>N/A</v>
      </c>
      <c r="I101" s="8">
        <v>34.520000000000003</v>
      </c>
      <c r="J101" s="8">
        <v>9.9280000000000008</v>
      </c>
      <c r="K101" s="28" t="s">
        <v>734</v>
      </c>
      <c r="L101" s="105" t="str">
        <f t="shared" si="38"/>
        <v>Yes</v>
      </c>
    </row>
    <row r="102" spans="1:12" x14ac:dyDescent="0.2">
      <c r="A102" s="168" t="s">
        <v>453</v>
      </c>
      <c r="B102" s="22" t="s">
        <v>213</v>
      </c>
      <c r="C102" s="29">
        <v>32627270</v>
      </c>
      <c r="D102" s="27" t="str">
        <f>IF($B102="N/A","N/A",IF(C102&gt;10,"No",IF(C102&lt;-10,"No","Yes")))</f>
        <v>N/A</v>
      </c>
      <c r="E102" s="29">
        <v>34428744</v>
      </c>
      <c r="F102" s="27" t="str">
        <f>IF($B102="N/A","N/A",IF(E102&gt;10,"No",IF(E102&lt;-10,"No","Yes")))</f>
        <v>N/A</v>
      </c>
      <c r="G102" s="29">
        <v>46332378</v>
      </c>
      <c r="H102" s="27" t="str">
        <f>IF($B102="N/A","N/A",IF(G102&gt;10,"No",IF(G102&lt;-10,"No","Yes")))</f>
        <v>N/A</v>
      </c>
      <c r="I102" s="8">
        <v>5.5209999999999999</v>
      </c>
      <c r="J102" s="8">
        <v>34.57</v>
      </c>
      <c r="K102" s="28" t="s">
        <v>734</v>
      </c>
      <c r="L102" s="105" t="str">
        <f t="shared" si="38"/>
        <v>No</v>
      </c>
    </row>
    <row r="103" spans="1:12" x14ac:dyDescent="0.2">
      <c r="A103" s="168" t="s">
        <v>454</v>
      </c>
      <c r="B103" s="22" t="s">
        <v>213</v>
      </c>
      <c r="C103" s="29">
        <v>14024529</v>
      </c>
      <c r="D103" s="27" t="str">
        <f>IF($B103="N/A","N/A",IF(C103&gt;10,"No",IF(C103&lt;-10,"No","Yes")))</f>
        <v>N/A</v>
      </c>
      <c r="E103" s="29">
        <v>15402076</v>
      </c>
      <c r="F103" s="27" t="str">
        <f>IF($B103="N/A","N/A",IF(E103&gt;10,"No",IF(E103&lt;-10,"No","Yes")))</f>
        <v>N/A</v>
      </c>
      <c r="G103" s="29">
        <v>27131894</v>
      </c>
      <c r="H103" s="27" t="str">
        <f>IF($B103="N/A","N/A",IF(G103&gt;10,"No",IF(G103&lt;-10,"No","Yes")))</f>
        <v>N/A</v>
      </c>
      <c r="I103" s="8">
        <v>9.8219999999999992</v>
      </c>
      <c r="J103" s="8">
        <v>76.16</v>
      </c>
      <c r="K103" s="28" t="s">
        <v>734</v>
      </c>
      <c r="L103" s="105" t="str">
        <f t="shared" si="38"/>
        <v>No</v>
      </c>
    </row>
    <row r="104" spans="1:12" x14ac:dyDescent="0.2">
      <c r="A104" s="168" t="s">
        <v>108</v>
      </c>
      <c r="B104" s="39" t="s">
        <v>295</v>
      </c>
      <c r="C104" s="4">
        <v>1.8469660532000001</v>
      </c>
      <c r="D104" s="27" t="str">
        <f>IF($B104="N/A","N/A",IF(C104&gt;2,"No",IF(C104&lt;0.9,"No","Yes")))</f>
        <v>Yes</v>
      </c>
      <c r="E104" s="4">
        <v>1.9048711207</v>
      </c>
      <c r="F104" s="27" t="str">
        <f>IF($B104="N/A","N/A",IF(E104&gt;2,"No",IF(E104&lt;0.9,"No","Yes")))</f>
        <v>Yes</v>
      </c>
      <c r="G104" s="4">
        <v>2.2939485363999998</v>
      </c>
      <c r="H104" s="27" t="str">
        <f>IF($B104="N/A","N/A",IF(G104&gt;2,"No",IF(G104&lt;0.9,"No","Yes")))</f>
        <v>No</v>
      </c>
      <c r="I104" s="8">
        <v>3.1349999999999998</v>
      </c>
      <c r="J104" s="8">
        <v>20.43</v>
      </c>
      <c r="K104" s="28" t="s">
        <v>734</v>
      </c>
      <c r="L104" s="105" t="str">
        <f t="shared" si="38"/>
        <v>Yes</v>
      </c>
    </row>
    <row r="105" spans="1:12" x14ac:dyDescent="0.2">
      <c r="A105" s="168" t="s">
        <v>455</v>
      </c>
      <c r="B105" s="39" t="s">
        <v>295</v>
      </c>
      <c r="C105" s="4">
        <v>1.0361445783000001</v>
      </c>
      <c r="D105" s="27" t="str">
        <f>IF($B105="N/A","N/A",IF(C105&gt;2,"No",IF(C105&lt;0.9,"No","Yes")))</f>
        <v>Yes</v>
      </c>
      <c r="E105" s="4">
        <v>1.1120466321</v>
      </c>
      <c r="F105" s="27" t="str">
        <f>IF($B105="N/A","N/A",IF(E105&gt;2,"No",IF(E105&lt;0.9,"No","Yes")))</f>
        <v>Yes</v>
      </c>
      <c r="G105" s="4">
        <v>1.0529010239000001</v>
      </c>
      <c r="H105" s="27" t="str">
        <f>IF($B105="N/A","N/A",IF(G105&gt;2,"No",IF(G105&lt;0.9,"No","Yes")))</f>
        <v>Yes</v>
      </c>
      <c r="I105" s="8">
        <v>7.3250000000000002</v>
      </c>
      <c r="J105" s="8">
        <v>-5.32</v>
      </c>
      <c r="K105" s="28" t="s">
        <v>734</v>
      </c>
      <c r="L105" s="105" t="str">
        <f t="shared" si="38"/>
        <v>Yes</v>
      </c>
    </row>
    <row r="106" spans="1:12" x14ac:dyDescent="0.2">
      <c r="A106" s="168" t="s">
        <v>456</v>
      </c>
      <c r="B106" s="39" t="s">
        <v>295</v>
      </c>
      <c r="C106" s="4">
        <v>1.0218566102</v>
      </c>
      <c r="D106" s="27" t="str">
        <f>IF($B106="N/A","N/A",IF(C106&gt;2,"No",IF(C106&lt;0.9,"No","Yes")))</f>
        <v>Yes</v>
      </c>
      <c r="E106" s="4">
        <v>1.0223624465000001</v>
      </c>
      <c r="F106" s="27" t="str">
        <f>IF($B106="N/A","N/A",IF(E106&gt;2,"No",IF(E106&lt;0.9,"No","Yes")))</f>
        <v>Yes</v>
      </c>
      <c r="G106" s="4">
        <v>1.1925994058</v>
      </c>
      <c r="H106" s="27" t="str">
        <f>IF($B106="N/A","N/A",IF(G106&gt;2,"No",IF(G106&lt;0.9,"No","Yes")))</f>
        <v>Yes</v>
      </c>
      <c r="I106" s="8">
        <v>4.9500000000000002E-2</v>
      </c>
      <c r="J106" s="8">
        <v>16.649999999999999</v>
      </c>
      <c r="K106" s="28" t="s">
        <v>734</v>
      </c>
      <c r="L106" s="105" t="str">
        <f t="shared" si="38"/>
        <v>Yes</v>
      </c>
    </row>
    <row r="107" spans="1:12" x14ac:dyDescent="0.2">
      <c r="A107" s="168" t="s">
        <v>457</v>
      </c>
      <c r="B107" s="39" t="s">
        <v>295</v>
      </c>
      <c r="C107" s="4">
        <v>1.0330504932</v>
      </c>
      <c r="D107" s="27" t="str">
        <f>IF($B107="N/A","N/A",IF(C107&gt;2,"No",IF(C107&lt;0.9,"No","Yes")))</f>
        <v>Yes</v>
      </c>
      <c r="E107" s="4">
        <v>1.0997000675999999</v>
      </c>
      <c r="F107" s="27" t="str">
        <f>IF($B107="N/A","N/A",IF(E107&gt;2,"No",IF(E107&lt;0.9,"No","Yes")))</f>
        <v>Yes</v>
      </c>
      <c r="G107" s="4">
        <v>1.5968909436000001</v>
      </c>
      <c r="H107" s="27" t="str">
        <f>IF($B107="N/A","N/A",IF(G107&gt;2,"No",IF(G107&lt;0.9,"No","Yes")))</f>
        <v>Yes</v>
      </c>
      <c r="I107" s="8">
        <v>6.452</v>
      </c>
      <c r="J107" s="8">
        <v>45.21</v>
      </c>
      <c r="K107" s="28" t="s">
        <v>734</v>
      </c>
      <c r="L107" s="105" t="str">
        <f t="shared" si="38"/>
        <v>No</v>
      </c>
    </row>
    <row r="108" spans="1:12" x14ac:dyDescent="0.2">
      <c r="A108" s="168" t="s">
        <v>1260</v>
      </c>
      <c r="B108" s="22" t="s">
        <v>213</v>
      </c>
      <c r="C108" s="29">
        <v>9.1266967985999994</v>
      </c>
      <c r="D108" s="27" t="str">
        <f>IF($B108="N/A","N/A",IF(C108&gt;10,"No",IF(C108&lt;-10,"No","Yes")))</f>
        <v>N/A</v>
      </c>
      <c r="E108" s="29">
        <v>9.8642009838</v>
      </c>
      <c r="F108" s="27" t="str">
        <f>IF($B108="N/A","N/A",IF(E108&gt;10,"No",IF(E108&lt;-10,"No","Yes")))</f>
        <v>N/A</v>
      </c>
      <c r="G108" s="29">
        <v>11.226904632</v>
      </c>
      <c r="H108" s="27" t="str">
        <f>IF($B108="N/A","N/A",IF(G108&gt;10,"No",IF(G108&lt;-10,"No","Yes")))</f>
        <v>N/A</v>
      </c>
      <c r="I108" s="8">
        <v>8.0809999999999995</v>
      </c>
      <c r="J108" s="8">
        <v>13.81</v>
      </c>
      <c r="K108" s="28" t="s">
        <v>734</v>
      </c>
      <c r="L108" s="105" t="str">
        <f t="shared" si="38"/>
        <v>Yes</v>
      </c>
    </row>
    <row r="109" spans="1:12" x14ac:dyDescent="0.2">
      <c r="A109" s="168" t="s">
        <v>1261</v>
      </c>
      <c r="B109" s="22" t="s">
        <v>213</v>
      </c>
      <c r="C109" s="29">
        <v>3561.2706827000002</v>
      </c>
      <c r="D109" s="27" t="str">
        <f>IF($B109="N/A","N/A",IF(C109&gt;10,"No",IF(C109&lt;-10,"No","Yes")))</f>
        <v>N/A</v>
      </c>
      <c r="E109" s="29">
        <v>3862.9695596000001</v>
      </c>
      <c r="F109" s="27" t="str">
        <f>IF($B109="N/A","N/A",IF(E109&gt;10,"No",IF(E109&lt;-10,"No","Yes")))</f>
        <v>N/A</v>
      </c>
      <c r="G109" s="29">
        <v>3729.5739477000002</v>
      </c>
      <c r="H109" s="27" t="str">
        <f>IF($B109="N/A","N/A",IF(G109&gt;10,"No",IF(G109&lt;-10,"No","Yes")))</f>
        <v>N/A</v>
      </c>
      <c r="I109" s="8">
        <v>8.4719999999999995</v>
      </c>
      <c r="J109" s="8">
        <v>-3.45</v>
      </c>
      <c r="K109" s="28" t="s">
        <v>734</v>
      </c>
      <c r="L109" s="105" t="str">
        <f t="shared" si="38"/>
        <v>Yes</v>
      </c>
    </row>
    <row r="110" spans="1:12" x14ac:dyDescent="0.2">
      <c r="A110" s="168" t="s">
        <v>1262</v>
      </c>
      <c r="B110" s="22" t="s">
        <v>213</v>
      </c>
      <c r="C110" s="29">
        <v>5.8560584944</v>
      </c>
      <c r="D110" s="27" t="str">
        <f>IF($B110="N/A","N/A",IF(C110&gt;10,"No",IF(C110&lt;-10,"No","Yes")))</f>
        <v>N/A</v>
      </c>
      <c r="E110" s="29">
        <v>6.1158892264000002</v>
      </c>
      <c r="F110" s="27" t="str">
        <f>IF($B110="N/A","N/A",IF(E110&gt;10,"No",IF(E110&lt;-10,"No","Yes")))</f>
        <v>N/A</v>
      </c>
      <c r="G110" s="29">
        <v>6.5231815893</v>
      </c>
      <c r="H110" s="27" t="str">
        <f>IF($B110="N/A","N/A",IF(G110&gt;10,"No",IF(G110&lt;-10,"No","Yes")))</f>
        <v>N/A</v>
      </c>
      <c r="I110" s="8">
        <v>4.4370000000000003</v>
      </c>
      <c r="J110" s="8">
        <v>6.66</v>
      </c>
      <c r="K110" s="28" t="s">
        <v>734</v>
      </c>
      <c r="L110" s="105" t="str">
        <f t="shared" si="38"/>
        <v>Yes</v>
      </c>
    </row>
    <row r="111" spans="1:12" x14ac:dyDescent="0.2">
      <c r="A111" s="168" t="s">
        <v>1263</v>
      </c>
      <c r="B111" s="22" t="s">
        <v>213</v>
      </c>
      <c r="C111" s="29">
        <v>3.1200280043999999</v>
      </c>
      <c r="D111" s="27" t="str">
        <f>IF($B111="N/A","N/A",IF(C111&gt;10,"No",IF(C111&lt;-10,"No","Yes")))</f>
        <v>N/A</v>
      </c>
      <c r="E111" s="29">
        <v>3.3756532049999999</v>
      </c>
      <c r="F111" s="27" t="str">
        <f>IF($B111="N/A","N/A",IF(E111&gt;10,"No",IF(E111&lt;-10,"No","Yes")))</f>
        <v>N/A</v>
      </c>
      <c r="G111" s="29">
        <v>5.4998557732000002</v>
      </c>
      <c r="H111" s="27" t="str">
        <f>IF($B111="N/A","N/A",IF(G111&gt;10,"No",IF(G111&lt;-10,"No","Yes")))</f>
        <v>N/A</v>
      </c>
      <c r="I111" s="8">
        <v>8.1929999999999996</v>
      </c>
      <c r="J111" s="8">
        <v>62.93</v>
      </c>
      <c r="K111" s="28" t="s">
        <v>734</v>
      </c>
      <c r="L111" s="105" t="str">
        <f t="shared" si="38"/>
        <v>No</v>
      </c>
    </row>
    <row r="112" spans="1:12" x14ac:dyDescent="0.2">
      <c r="A112" s="168" t="s">
        <v>325</v>
      </c>
      <c r="B112" s="30" t="s">
        <v>296</v>
      </c>
      <c r="C112" s="4">
        <v>99.631736599999996</v>
      </c>
      <c r="D112" s="27" t="str">
        <f>IF(OR($B112="N/A",$C112="N/A"),"N/A",IF(C112&gt;98,"Yes","No"))</f>
        <v>Yes</v>
      </c>
      <c r="E112" s="4">
        <v>99.678458265000003</v>
      </c>
      <c r="F112" s="27" t="str">
        <f>IF(OR($B112="N/A",$E112="N/A"),"N/A",IF(E112&gt;98,"Yes","No"))</f>
        <v>Yes</v>
      </c>
      <c r="G112" s="4">
        <v>99.851929647000006</v>
      </c>
      <c r="H112" s="27" t="str">
        <f t="shared" ref="H112:H115" si="39">IF($B112="N/A","N/A",IF(G112&gt;98,"Yes","No"))</f>
        <v>Yes</v>
      </c>
      <c r="I112" s="8">
        <v>4.6899999999999997E-2</v>
      </c>
      <c r="J112" s="8">
        <v>0.17399999999999999</v>
      </c>
      <c r="K112" s="28" t="s">
        <v>734</v>
      </c>
      <c r="L112" s="105" t="str">
        <f>IF(J112="Div by 0", "N/A", IF(OR(J112="N/A",K112="N/A"),"N/A", IF(J112&gt;VALUE(MID(K112,1,2)), "No", IF(J112&lt;-1*VALUE(MID(K112,1,2)), "No", "Yes"))))</f>
        <v>Yes</v>
      </c>
    </row>
    <row r="113" spans="1:12" x14ac:dyDescent="0.2">
      <c r="A113" s="168" t="s">
        <v>458</v>
      </c>
      <c r="B113" s="30" t="s">
        <v>296</v>
      </c>
      <c r="C113" s="4">
        <v>100</v>
      </c>
      <c r="D113" s="27" t="str">
        <f t="shared" ref="D113:D115" si="40">IF(OR($B113="N/A",$C113="N/A"),"N/A",IF(C113&gt;98,"Yes","No"))</f>
        <v>Yes</v>
      </c>
      <c r="E113" s="4">
        <v>100</v>
      </c>
      <c r="F113" s="27" t="str">
        <f t="shared" ref="F113:F115" si="41">IF(OR($B113="N/A",$E113="N/A"),"N/A",IF(E113&gt;98,"Yes","No"))</f>
        <v>Yes</v>
      </c>
      <c r="G113" s="4">
        <v>100</v>
      </c>
      <c r="H113" s="27" t="str">
        <f t="shared" si="39"/>
        <v>Yes</v>
      </c>
      <c r="I113" s="8">
        <v>0</v>
      </c>
      <c r="J113" s="8">
        <v>0</v>
      </c>
      <c r="K113" s="28" t="s">
        <v>734</v>
      </c>
      <c r="L113" s="105" t="str">
        <f t="shared" ref="L113:L115" si="42">IF(J113="Div by 0", "N/A", IF(OR(J113="N/A",K113="N/A"),"N/A", IF(J113&gt;VALUE(MID(K113,1,2)), "No", IF(J113&lt;-1*VALUE(MID(K113,1,2)), "No", "Yes"))))</f>
        <v>Yes</v>
      </c>
    </row>
    <row r="114" spans="1:12" x14ac:dyDescent="0.2">
      <c r="A114" s="168" t="s">
        <v>459</v>
      </c>
      <c r="B114" s="30" t="s">
        <v>296</v>
      </c>
      <c r="C114" s="4">
        <v>99.661312714999994</v>
      </c>
      <c r="D114" s="27" t="str">
        <f t="shared" si="40"/>
        <v>Yes</v>
      </c>
      <c r="E114" s="4">
        <v>99.695322864999994</v>
      </c>
      <c r="F114" s="27" t="str">
        <f t="shared" si="41"/>
        <v>Yes</v>
      </c>
      <c r="G114" s="4">
        <v>99.822343501000006</v>
      </c>
      <c r="H114" s="27" t="str">
        <f t="shared" si="39"/>
        <v>Yes</v>
      </c>
      <c r="I114" s="8">
        <v>3.4099999999999998E-2</v>
      </c>
      <c r="J114" s="8">
        <v>0.12740000000000001</v>
      </c>
      <c r="K114" s="28" t="s">
        <v>734</v>
      </c>
      <c r="L114" s="105" t="str">
        <f t="shared" si="42"/>
        <v>Yes</v>
      </c>
    </row>
    <row r="115" spans="1:12" x14ac:dyDescent="0.2">
      <c r="A115" s="168" t="s">
        <v>460</v>
      </c>
      <c r="B115" s="30" t="s">
        <v>296</v>
      </c>
      <c r="C115" s="4">
        <v>97.684806757999993</v>
      </c>
      <c r="D115" s="27" t="str">
        <f t="shared" si="40"/>
        <v>No</v>
      </c>
      <c r="E115" s="4">
        <v>97.896092103000001</v>
      </c>
      <c r="F115" s="27" t="str">
        <f t="shared" si="41"/>
        <v>No</v>
      </c>
      <c r="G115" s="4">
        <v>99.089714888000003</v>
      </c>
      <c r="H115" s="27" t="str">
        <f t="shared" si="39"/>
        <v>Yes</v>
      </c>
      <c r="I115" s="8">
        <v>0.21629999999999999</v>
      </c>
      <c r="J115" s="8">
        <v>1.2190000000000001</v>
      </c>
      <c r="K115" s="28" t="s">
        <v>734</v>
      </c>
      <c r="L115" s="105" t="str">
        <f t="shared" si="42"/>
        <v>Yes</v>
      </c>
    </row>
    <row r="116" spans="1:12" x14ac:dyDescent="0.2">
      <c r="A116" s="104" t="s">
        <v>461</v>
      </c>
      <c r="B116" s="30" t="s">
        <v>213</v>
      </c>
      <c r="C116" s="31">
        <v>572047</v>
      </c>
      <c r="D116" s="27" t="str">
        <f>IF($B116="N/A","N/A",IF(C116&gt;10,"No",IF(C116&lt;-10,"No","Yes")))</f>
        <v>N/A</v>
      </c>
      <c r="E116" s="31">
        <v>572245</v>
      </c>
      <c r="F116" s="27" t="str">
        <f>IF($B116="N/A","N/A",IF(E116&gt;10,"No",IF(E116&lt;-10,"No","Yes")))</f>
        <v>N/A</v>
      </c>
      <c r="G116" s="31">
        <v>766838</v>
      </c>
      <c r="H116" s="27" t="str">
        <f>IF($B116="N/A","N/A",IF(G116&gt;10,"No",IF(G116&lt;-10,"No","Yes")))</f>
        <v>N/A</v>
      </c>
      <c r="I116" s="8">
        <v>3.4599999999999999E-2</v>
      </c>
      <c r="J116" s="8">
        <v>34.01</v>
      </c>
      <c r="K116" s="30" t="s">
        <v>734</v>
      </c>
      <c r="L116" s="105" t="str">
        <f>IF(J116="Div by 0", "N/A", IF(OR(J116="N/A",K116="N/A"),"N/A", IF(J116&gt;VALUE(MID(K116,1,2)), "No", IF(J116&lt;-1*VALUE(MID(K116,1,2)), "No", "Yes"))))</f>
        <v>No</v>
      </c>
    </row>
    <row r="117" spans="1:12" x14ac:dyDescent="0.2">
      <c r="A117" s="104" t="s">
        <v>211</v>
      </c>
      <c r="B117" s="30" t="s">
        <v>213</v>
      </c>
      <c r="C117" s="4">
        <v>5.6355509250000004</v>
      </c>
      <c r="D117" s="27" t="str">
        <f>IF($B117="N/A","N/A",IF(C117&gt;10,"No",IF(C117&lt;-10,"No","Yes")))</f>
        <v>N/A</v>
      </c>
      <c r="E117" s="4">
        <v>5.9409868150999996</v>
      </c>
      <c r="F117" s="27" t="str">
        <f>IF($B117="N/A","N/A",IF(E117&gt;10,"No",IF(E117&lt;-10,"No","Yes")))</f>
        <v>N/A</v>
      </c>
      <c r="G117" s="4">
        <v>5.1044679579999999</v>
      </c>
      <c r="H117" s="27" t="str">
        <f>IF($B117="N/A","N/A",IF(G117&gt;10,"No",IF(G117&lt;-10,"No","Yes")))</f>
        <v>N/A</v>
      </c>
      <c r="I117" s="8">
        <v>5.42</v>
      </c>
      <c r="J117" s="8">
        <v>-14.1</v>
      </c>
      <c r="K117" s="30" t="s">
        <v>734</v>
      </c>
      <c r="L117" s="105" t="str">
        <f>IF(J117="Div by 0", "N/A", IF(OR(J117="N/A",K117="N/A"),"N/A", IF(J117&gt;VALUE(MID(K117,1,2)), "No", IF(J117&lt;-1*VALUE(MID(K117,1,2)), "No", "Yes"))))</f>
        <v>Yes</v>
      </c>
    </row>
    <row r="118" spans="1:12" x14ac:dyDescent="0.2">
      <c r="A118" s="137" t="s">
        <v>1602</v>
      </c>
      <c r="B118" s="30" t="s">
        <v>213</v>
      </c>
      <c r="C118" s="10">
        <v>46453081</v>
      </c>
      <c r="D118" s="7" t="str">
        <f>IF($B118="N/A","N/A",IF(C118&gt;10,"No",IF(C118&lt;-10,"No","Yes")))</f>
        <v>N/A</v>
      </c>
      <c r="E118" s="10">
        <v>49610730</v>
      </c>
      <c r="F118" s="7" t="str">
        <f>IF($B118="N/A","N/A",IF(E118&gt;10,"No",IF(E118&lt;-10,"No","Yes")))</f>
        <v>N/A</v>
      </c>
      <c r="G118" s="10">
        <v>73169806</v>
      </c>
      <c r="H118" s="7" t="str">
        <f>IF($B118="N/A","N/A",IF(G118&gt;10,"No",IF(G118&lt;-10,"No","Yes")))</f>
        <v>N/A</v>
      </c>
      <c r="I118" s="36">
        <v>6.798</v>
      </c>
      <c r="J118" s="36">
        <v>47.49</v>
      </c>
      <c r="K118" s="30" t="s">
        <v>734</v>
      </c>
      <c r="L118" s="105" t="str">
        <f>IF(J118="Div by 0", "N/A", IF(K118="N/A","N/A", IF(J118&gt;VALUE(MID(K118,1,2)), "No", IF(J118&lt;-1*VALUE(MID(K118,1,2)), "No", "Yes"))))</f>
        <v>No</v>
      </c>
    </row>
    <row r="119" spans="1:12" x14ac:dyDescent="0.2">
      <c r="A119" s="137" t="s">
        <v>1603</v>
      </c>
      <c r="B119" s="30" t="s">
        <v>213</v>
      </c>
      <c r="C119" s="10">
        <v>2600076762</v>
      </c>
      <c r="D119" s="7" t="str">
        <f>IF($B119="N/A","N/A",IF(C119&gt;10,"No",IF(C119&lt;-10,"No","Yes")))</f>
        <v>N/A</v>
      </c>
      <c r="E119" s="10">
        <v>2582907121</v>
      </c>
      <c r="F119" s="7" t="str">
        <f>IF($B119="N/A","N/A",IF(E119&gt;10,"No",IF(E119&lt;-10,"No","Yes")))</f>
        <v>N/A</v>
      </c>
      <c r="G119" s="10">
        <v>3554197720</v>
      </c>
      <c r="H119" s="7" t="str">
        <f>IF($B119="N/A","N/A",IF(G119&gt;10,"No",IF(G119&lt;-10,"No","Yes")))</f>
        <v>N/A</v>
      </c>
      <c r="I119" s="36">
        <v>-0.66</v>
      </c>
      <c r="J119" s="36">
        <v>37.6</v>
      </c>
      <c r="K119" s="30" t="s">
        <v>734</v>
      </c>
      <c r="L119" s="105" t="str">
        <f>IF(J119="Div by 0", "N/A", IF(K119="N/A","N/A", IF(J119&gt;VALUE(MID(K119,1,2)), "No", IF(J119&lt;-1*VALUE(MID(K119,1,2)), "No", "Yes"))))</f>
        <v>No</v>
      </c>
    </row>
    <row r="120" spans="1:12" x14ac:dyDescent="0.2">
      <c r="A120" s="137" t="s">
        <v>1604</v>
      </c>
      <c r="B120" s="30" t="s">
        <v>213</v>
      </c>
      <c r="C120" s="1">
        <v>571900</v>
      </c>
      <c r="D120" s="7" t="str">
        <f>IF($B120="N/A","N/A",IF(C120&gt;10,"No",IF(C120&lt;-10,"No","Yes")))</f>
        <v>N/A</v>
      </c>
      <c r="E120" s="1">
        <v>572070</v>
      </c>
      <c r="F120" s="7" t="str">
        <f>IF($B120="N/A","N/A",IF(E120&gt;10,"No",IF(E120&lt;-10,"No","Yes")))</f>
        <v>N/A</v>
      </c>
      <c r="G120" s="1">
        <v>766633</v>
      </c>
      <c r="H120" s="7" t="str">
        <f>IF($B120="N/A","N/A",IF(G120&gt;10,"No",IF(G120&lt;-10,"No","Yes")))</f>
        <v>N/A</v>
      </c>
      <c r="I120" s="36">
        <v>2.9700000000000001E-2</v>
      </c>
      <c r="J120" s="36">
        <v>34.01</v>
      </c>
      <c r="K120" s="30" t="s">
        <v>734</v>
      </c>
      <c r="L120" s="105" t="str">
        <f>IF(J120="Div by 0", "N/A", IF(K120="N/A","N/A", IF(J120&gt;VALUE(MID(K120,1,2)), "No", IF(J120&lt;-1*VALUE(MID(K120,1,2)), "No", "Yes"))))</f>
        <v>No</v>
      </c>
    </row>
    <row r="121" spans="1:12" x14ac:dyDescent="0.2">
      <c r="A121" s="137" t="s">
        <v>1605</v>
      </c>
      <c r="B121" s="3" t="s">
        <v>213</v>
      </c>
      <c r="C121" s="1">
        <v>29476</v>
      </c>
      <c r="D121" s="5" t="str">
        <f t="shared" ref="D121:H134" si="43">IF($B121="N/A","N/A",IF(C121&lt;0,"No","Yes"))</f>
        <v>N/A</v>
      </c>
      <c r="E121" s="1">
        <v>29149</v>
      </c>
      <c r="F121" s="5" t="str">
        <f t="shared" si="43"/>
        <v>N/A</v>
      </c>
      <c r="G121" s="1">
        <v>29315</v>
      </c>
      <c r="H121" s="5" t="str">
        <f t="shared" si="43"/>
        <v>N/A</v>
      </c>
      <c r="I121" s="36">
        <v>-1.1100000000000001</v>
      </c>
      <c r="J121" s="36">
        <v>0.56950000000000001</v>
      </c>
      <c r="K121" s="3" t="s">
        <v>734</v>
      </c>
      <c r="L121" s="105" t="str">
        <f t="shared" ref="L121:L142" si="44">IF(J121="Div by 0", "N/A", IF(OR(J121="N/A",K121="N/A"),"N/A", IF(J121&gt;VALUE(MID(K121,1,2)), "No", IF(J121&lt;-1*VALUE(MID(K121,1,2)), "No", "Yes"))))</f>
        <v>Yes</v>
      </c>
    </row>
    <row r="122" spans="1:12" x14ac:dyDescent="0.2">
      <c r="A122" s="137" t="s">
        <v>1606</v>
      </c>
      <c r="B122" s="3" t="s">
        <v>213</v>
      </c>
      <c r="C122" s="1">
        <v>119640</v>
      </c>
      <c r="D122" s="5" t="str">
        <f t="shared" si="43"/>
        <v>N/A</v>
      </c>
      <c r="E122" s="1">
        <v>120088</v>
      </c>
      <c r="F122" s="5" t="str">
        <f t="shared" si="43"/>
        <v>N/A</v>
      </c>
      <c r="G122" s="1">
        <v>116234</v>
      </c>
      <c r="H122" s="5" t="str">
        <f t="shared" si="43"/>
        <v>N/A</v>
      </c>
      <c r="I122" s="36">
        <v>0.3745</v>
      </c>
      <c r="J122" s="36">
        <v>-3.21</v>
      </c>
      <c r="K122" s="3" t="s">
        <v>734</v>
      </c>
      <c r="L122" s="105" t="str">
        <f t="shared" si="44"/>
        <v>Yes</v>
      </c>
    </row>
    <row r="123" spans="1:12" x14ac:dyDescent="0.2">
      <c r="A123" s="137" t="s">
        <v>1607</v>
      </c>
      <c r="B123" s="3" t="s">
        <v>213</v>
      </c>
      <c r="C123" s="1">
        <v>372292</v>
      </c>
      <c r="D123" s="5" t="str">
        <f t="shared" si="43"/>
        <v>N/A</v>
      </c>
      <c r="E123" s="1">
        <v>374122</v>
      </c>
      <c r="F123" s="5" t="str">
        <f t="shared" si="43"/>
        <v>N/A</v>
      </c>
      <c r="G123" s="1">
        <v>378293</v>
      </c>
      <c r="H123" s="5" t="str">
        <f t="shared" si="43"/>
        <v>N/A</v>
      </c>
      <c r="I123" s="36">
        <v>0.49149999999999999</v>
      </c>
      <c r="J123" s="36">
        <v>1.115</v>
      </c>
      <c r="K123" s="3" t="s">
        <v>734</v>
      </c>
      <c r="L123" s="105" t="str">
        <f t="shared" si="44"/>
        <v>Yes</v>
      </c>
    </row>
    <row r="124" spans="1:12" x14ac:dyDescent="0.2">
      <c r="A124" s="137" t="s">
        <v>1608</v>
      </c>
      <c r="B124" s="3" t="s">
        <v>213</v>
      </c>
      <c r="C124" s="1">
        <v>50492</v>
      </c>
      <c r="D124" s="5" t="str">
        <f t="shared" si="43"/>
        <v>N/A</v>
      </c>
      <c r="E124" s="1">
        <v>48711</v>
      </c>
      <c r="F124" s="5" t="str">
        <f t="shared" si="43"/>
        <v>N/A</v>
      </c>
      <c r="G124" s="1">
        <v>60753</v>
      </c>
      <c r="H124" s="5" t="str">
        <f t="shared" si="43"/>
        <v>N/A</v>
      </c>
      <c r="I124" s="36">
        <v>-3.53</v>
      </c>
      <c r="J124" s="36">
        <v>24.72</v>
      </c>
      <c r="K124" s="3" t="s">
        <v>734</v>
      </c>
      <c r="L124" s="105" t="str">
        <f t="shared" si="44"/>
        <v>Yes</v>
      </c>
    </row>
    <row r="125" spans="1:12" x14ac:dyDescent="0.2">
      <c r="A125" s="128" t="s">
        <v>1609</v>
      </c>
      <c r="B125" s="3" t="s">
        <v>213</v>
      </c>
      <c r="C125" s="40">
        <v>86.631563639999996</v>
      </c>
      <c r="D125" s="5" t="str">
        <f t="shared" si="43"/>
        <v>N/A</v>
      </c>
      <c r="E125" s="40">
        <v>86.575480949999999</v>
      </c>
      <c r="F125" s="5" t="str">
        <f t="shared" si="43"/>
        <v>N/A</v>
      </c>
      <c r="G125" s="40">
        <v>85.490349574000007</v>
      </c>
      <c r="H125" s="5" t="str">
        <f t="shared" si="43"/>
        <v>N/A</v>
      </c>
      <c r="I125" s="8">
        <v>-6.5000000000000002E-2</v>
      </c>
      <c r="J125" s="8">
        <v>-1.25</v>
      </c>
      <c r="K125" s="30" t="s">
        <v>734</v>
      </c>
      <c r="L125" s="105" t="str">
        <f>IF(J125="Div by 0", "N/A", IF(OR(J125="N/A",K125="N/A"),"N/A", IF(J125&gt;VALUE(MID(K125,1,2)), "No", IF(J125&lt;-1*VALUE(MID(K125,1,2)), "No", "Yes"))))</f>
        <v>Yes</v>
      </c>
    </row>
    <row r="126" spans="1:12" ht="25.5" x14ac:dyDescent="0.2">
      <c r="A126" s="128" t="s">
        <v>1610</v>
      </c>
      <c r="B126" s="3" t="s">
        <v>213</v>
      </c>
      <c r="C126" s="40">
        <v>66.481719557000005</v>
      </c>
      <c r="D126" s="5" t="str">
        <f t="shared" si="43"/>
        <v>N/A</v>
      </c>
      <c r="E126" s="40">
        <v>66.538075237000001</v>
      </c>
      <c r="F126" s="5" t="str">
        <f t="shared" si="43"/>
        <v>N/A</v>
      </c>
      <c r="G126" s="40">
        <v>66.839189219999994</v>
      </c>
      <c r="H126" s="5" t="str">
        <f t="shared" si="43"/>
        <v>N/A</v>
      </c>
      <c r="I126" s="8">
        <v>8.48E-2</v>
      </c>
      <c r="J126" s="8">
        <v>0.45250000000000001</v>
      </c>
      <c r="K126" s="3" t="s">
        <v>734</v>
      </c>
      <c r="L126" s="105" t="str">
        <f t="shared" ref="L126:L129" si="45">IF(J126="Div by 0", "N/A", IF(OR(J126="N/A",K126="N/A"),"N/A", IF(J126&gt;VALUE(MID(K126,1,2)), "No", IF(J126&lt;-1*VALUE(MID(K126,1,2)), "No", "Yes"))))</f>
        <v>Yes</v>
      </c>
    </row>
    <row r="127" spans="1:12" ht="25.5" x14ac:dyDescent="0.2">
      <c r="A127" s="128" t="s">
        <v>1611</v>
      </c>
      <c r="B127" s="3" t="s">
        <v>213</v>
      </c>
      <c r="C127" s="40">
        <v>95.008933889000005</v>
      </c>
      <c r="D127" s="5" t="str">
        <f t="shared" si="43"/>
        <v>N/A</v>
      </c>
      <c r="E127" s="40">
        <v>94.944735218999995</v>
      </c>
      <c r="F127" s="5" t="str">
        <f t="shared" si="43"/>
        <v>N/A</v>
      </c>
      <c r="G127" s="40">
        <v>94.849281086000005</v>
      </c>
      <c r="H127" s="5" t="str">
        <f t="shared" si="43"/>
        <v>N/A</v>
      </c>
      <c r="I127" s="8">
        <v>-6.8000000000000005E-2</v>
      </c>
      <c r="J127" s="8">
        <v>-0.10100000000000001</v>
      </c>
      <c r="K127" s="3" t="s">
        <v>734</v>
      </c>
      <c r="L127" s="105" t="str">
        <f t="shared" si="45"/>
        <v>Yes</v>
      </c>
    </row>
    <row r="128" spans="1:12" ht="25.5" x14ac:dyDescent="0.2">
      <c r="A128" s="128" t="s">
        <v>1612</v>
      </c>
      <c r="B128" s="3" t="s">
        <v>213</v>
      </c>
      <c r="C128" s="40">
        <v>84.748378637000002</v>
      </c>
      <c r="D128" s="5" t="str">
        <f t="shared" si="43"/>
        <v>N/A</v>
      </c>
      <c r="E128" s="40">
        <v>84.705077930000002</v>
      </c>
      <c r="F128" s="5" t="str">
        <f t="shared" si="43"/>
        <v>N/A</v>
      </c>
      <c r="G128" s="40">
        <v>85.640903739999999</v>
      </c>
      <c r="H128" s="5" t="str">
        <f t="shared" si="43"/>
        <v>N/A</v>
      </c>
      <c r="I128" s="8">
        <v>-5.0999999999999997E-2</v>
      </c>
      <c r="J128" s="8">
        <v>1.105</v>
      </c>
      <c r="K128" s="3" t="s">
        <v>734</v>
      </c>
      <c r="L128" s="105" t="str">
        <f t="shared" si="45"/>
        <v>Yes</v>
      </c>
    </row>
    <row r="129" spans="1:12" ht="25.5" x14ac:dyDescent="0.2">
      <c r="A129" s="128" t="s">
        <v>1613</v>
      </c>
      <c r="B129" s="3" t="s">
        <v>213</v>
      </c>
      <c r="C129" s="40">
        <v>99.788533369999996</v>
      </c>
      <c r="D129" s="5" t="str">
        <f t="shared" si="43"/>
        <v>N/A</v>
      </c>
      <c r="E129" s="40">
        <v>99.797172711000002</v>
      </c>
      <c r="F129" s="5" t="str">
        <f t="shared" si="43"/>
        <v>N/A</v>
      </c>
      <c r="G129" s="40">
        <v>99.850437184</v>
      </c>
      <c r="H129" s="5" t="str">
        <f t="shared" si="43"/>
        <v>N/A</v>
      </c>
      <c r="I129" s="8">
        <v>8.6999999999999994E-3</v>
      </c>
      <c r="J129" s="8">
        <v>5.3400000000000003E-2</v>
      </c>
      <c r="K129" s="3" t="s">
        <v>734</v>
      </c>
      <c r="L129" s="105" t="str">
        <f t="shared" si="45"/>
        <v>Yes</v>
      </c>
    </row>
    <row r="130" spans="1:12" ht="25.5" x14ac:dyDescent="0.2">
      <c r="A130" s="128" t="s">
        <v>1614</v>
      </c>
      <c r="B130" s="3" t="s">
        <v>213</v>
      </c>
      <c r="C130" s="40">
        <v>5.6361251967000001</v>
      </c>
      <c r="D130" s="5" t="str">
        <f t="shared" si="43"/>
        <v>N/A</v>
      </c>
      <c r="E130" s="40">
        <v>5.9422797908999998</v>
      </c>
      <c r="F130" s="5" t="str">
        <f t="shared" si="43"/>
        <v>N/A</v>
      </c>
      <c r="G130" s="40">
        <v>5.1057024677999996</v>
      </c>
      <c r="H130" s="5" t="str">
        <f t="shared" si="43"/>
        <v>N/A</v>
      </c>
      <c r="I130" s="8">
        <v>5.4320000000000004</v>
      </c>
      <c r="J130" s="8">
        <v>-14.1</v>
      </c>
      <c r="K130" s="30" t="s">
        <v>734</v>
      </c>
      <c r="L130" s="105" t="str">
        <f>IF(J130="Div by 0", "N/A", IF(OR(J130="N/A",K130="N/A"),"N/A", IF(J130&gt;VALUE(MID(K130,1,2)), "No", IF(J130&lt;-1*VALUE(MID(K130,1,2)), "No", "Yes"))))</f>
        <v>Yes</v>
      </c>
    </row>
    <row r="131" spans="1:12" ht="25.5" x14ac:dyDescent="0.2">
      <c r="A131" s="128" t="s">
        <v>1615</v>
      </c>
      <c r="B131" s="3" t="s">
        <v>213</v>
      </c>
      <c r="C131" s="40">
        <v>14.615280228</v>
      </c>
      <c r="D131" s="5" t="str">
        <f t="shared" si="43"/>
        <v>N/A</v>
      </c>
      <c r="E131" s="40">
        <v>14.789529657999999</v>
      </c>
      <c r="F131" s="5" t="str">
        <f t="shared" si="43"/>
        <v>N/A</v>
      </c>
      <c r="G131" s="40">
        <v>14.552276990999999</v>
      </c>
      <c r="H131" s="5" t="str">
        <f t="shared" si="43"/>
        <v>N/A</v>
      </c>
      <c r="I131" s="8">
        <v>1.1919999999999999</v>
      </c>
      <c r="J131" s="8">
        <v>-1.6</v>
      </c>
      <c r="K131" s="3" t="s">
        <v>734</v>
      </c>
      <c r="L131" s="105" t="str">
        <f t="shared" si="44"/>
        <v>Yes</v>
      </c>
    </row>
    <row r="132" spans="1:12" ht="25.5" x14ac:dyDescent="0.2">
      <c r="A132" s="128" t="s">
        <v>493</v>
      </c>
      <c r="B132" s="3" t="s">
        <v>213</v>
      </c>
      <c r="C132" s="40">
        <v>14.725844199000001</v>
      </c>
      <c r="D132" s="5" t="str">
        <f t="shared" si="43"/>
        <v>N/A</v>
      </c>
      <c r="E132" s="40">
        <v>15.378722270000001</v>
      </c>
      <c r="F132" s="5" t="str">
        <f t="shared" si="43"/>
        <v>N/A</v>
      </c>
      <c r="G132" s="40">
        <v>16.554536538000001</v>
      </c>
      <c r="H132" s="5" t="str">
        <f t="shared" si="43"/>
        <v>N/A</v>
      </c>
      <c r="I132" s="8">
        <v>4.4340000000000002</v>
      </c>
      <c r="J132" s="8">
        <v>7.6459999999999999</v>
      </c>
      <c r="K132" s="3" t="s">
        <v>734</v>
      </c>
      <c r="L132" s="105" t="str">
        <f t="shared" si="44"/>
        <v>Yes</v>
      </c>
    </row>
    <row r="133" spans="1:12" ht="25.5" x14ac:dyDescent="0.2">
      <c r="A133" s="128" t="s">
        <v>494</v>
      </c>
      <c r="B133" s="3" t="s">
        <v>213</v>
      </c>
      <c r="C133" s="40">
        <v>2.2428631288999998</v>
      </c>
      <c r="D133" s="5" t="str">
        <f t="shared" si="43"/>
        <v>N/A</v>
      </c>
      <c r="E133" s="40">
        <v>2.4794051137999999</v>
      </c>
      <c r="F133" s="5" t="str">
        <f t="shared" si="43"/>
        <v>N/A</v>
      </c>
      <c r="G133" s="40">
        <v>2.6672447019000001</v>
      </c>
      <c r="H133" s="5" t="str">
        <f t="shared" si="43"/>
        <v>N/A</v>
      </c>
      <c r="I133" s="8">
        <v>10.55</v>
      </c>
      <c r="J133" s="8">
        <v>7.5759999999999996</v>
      </c>
      <c r="K133" s="3" t="s">
        <v>734</v>
      </c>
      <c r="L133" s="105" t="str">
        <f t="shared" si="44"/>
        <v>Yes</v>
      </c>
    </row>
    <row r="134" spans="1:12" ht="25.5" x14ac:dyDescent="0.2">
      <c r="A134" s="128" t="s">
        <v>495</v>
      </c>
      <c r="B134" s="3" t="s">
        <v>213</v>
      </c>
      <c r="C134" s="40">
        <v>3.8758615226000002</v>
      </c>
      <c r="D134" s="5" t="str">
        <f t="shared" si="43"/>
        <v>N/A</v>
      </c>
      <c r="E134" s="40">
        <v>3.9806203938000002</v>
      </c>
      <c r="F134" s="5" t="str">
        <f t="shared" si="43"/>
        <v>N/A</v>
      </c>
      <c r="G134" s="40">
        <v>3.2228861125999999</v>
      </c>
      <c r="H134" s="5" t="str">
        <f t="shared" si="43"/>
        <v>N/A</v>
      </c>
      <c r="I134" s="8">
        <v>2.7029999999999998</v>
      </c>
      <c r="J134" s="8">
        <v>-19</v>
      </c>
      <c r="K134" s="3" t="s">
        <v>734</v>
      </c>
      <c r="L134" s="105" t="str">
        <f t="shared" si="44"/>
        <v>Yes</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1748</v>
      </c>
      <c r="J137" s="8" t="s">
        <v>1748</v>
      </c>
      <c r="K137" s="3" t="s">
        <v>734</v>
      </c>
      <c r="L137" s="105" t="str">
        <f t="shared" si="44"/>
        <v>N/A</v>
      </c>
    </row>
    <row r="138" spans="1:12" ht="25.5" x14ac:dyDescent="0.2">
      <c r="A138" s="128" t="s">
        <v>499</v>
      </c>
      <c r="B138" s="22" t="s">
        <v>213</v>
      </c>
      <c r="C138" s="40">
        <v>5.6361251967000001</v>
      </c>
      <c r="D138" s="27" t="str">
        <f t="shared" si="46"/>
        <v>N/A</v>
      </c>
      <c r="E138" s="40">
        <v>5.9422797908999998</v>
      </c>
      <c r="F138" s="27" t="str">
        <f t="shared" si="47"/>
        <v>N/A</v>
      </c>
      <c r="G138" s="40">
        <v>5.1057024677999996</v>
      </c>
      <c r="H138" s="27" t="str">
        <f t="shared" si="48"/>
        <v>N/A</v>
      </c>
      <c r="I138" s="8">
        <v>5.4320000000000004</v>
      </c>
      <c r="J138" s="8">
        <v>-14.1</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v>
      </c>
      <c r="D140" s="27" t="str">
        <f t="shared" si="46"/>
        <v>N/A</v>
      </c>
      <c r="E140" s="40">
        <v>0</v>
      </c>
      <c r="F140" s="27" t="str">
        <f t="shared" si="47"/>
        <v>N/A</v>
      </c>
      <c r="G140" s="40">
        <v>0</v>
      </c>
      <c r="H140" s="27" t="str">
        <f t="shared" si="48"/>
        <v>N/A</v>
      </c>
      <c r="I140" s="8" t="s">
        <v>1748</v>
      </c>
      <c r="J140" s="8" t="s">
        <v>1748</v>
      </c>
      <c r="K140" s="3" t="s">
        <v>734</v>
      </c>
      <c r="L140" s="105" t="str">
        <f t="shared" si="44"/>
        <v>N/A</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198317</v>
      </c>
      <c r="D143" s="27" t="str">
        <f>IF($B143="N/A","N/A",IF(C143&gt;10,"No",IF(C143&lt;-10,"No","Yes")))</f>
        <v>N/A</v>
      </c>
      <c r="E143" s="10">
        <v>229813</v>
      </c>
      <c r="F143" s="27" t="str">
        <f>IF($B143="N/A","N/A",IF(E143&gt;10,"No",IF(E143&lt;-10,"No","Yes")))</f>
        <v>N/A</v>
      </c>
      <c r="G143" s="10">
        <v>301206</v>
      </c>
      <c r="H143" s="27" t="str">
        <f>IF($B143="N/A","N/A",IF(G143&gt;10,"No",IF(G143&lt;-10,"No","Yes")))</f>
        <v>N/A</v>
      </c>
      <c r="I143" s="8">
        <v>15.88</v>
      </c>
      <c r="J143" s="8">
        <v>31.07</v>
      </c>
      <c r="K143" s="28" t="s">
        <v>734</v>
      </c>
      <c r="L143" s="105" t="str">
        <f>IF(J143="Div by 0", "N/A", IF(K143="N/A","N/A", IF(J143&gt;VALUE(MID(K143,1,2)), "No", IF(J143&lt;-1*VALUE(MID(K143,1,2)), "No", "Yes"))))</f>
        <v>No</v>
      </c>
    </row>
    <row r="144" spans="1:12" x14ac:dyDescent="0.2">
      <c r="A144" s="104" t="s">
        <v>732</v>
      </c>
      <c r="B144" s="22" t="s">
        <v>213</v>
      </c>
      <c r="C144" s="1">
        <v>4171</v>
      </c>
      <c r="D144" s="27" t="str">
        <f>IF($B144="N/A","N/A",IF(C144&gt;10,"No",IF(C144&lt;-10,"No","Yes")))</f>
        <v>N/A</v>
      </c>
      <c r="E144" s="1">
        <v>4352</v>
      </c>
      <c r="F144" s="27" t="str">
        <f>IF($B144="N/A","N/A",IF(E144&gt;10,"No",IF(E144&lt;-10,"No","Yes")))</f>
        <v>N/A</v>
      </c>
      <c r="G144" s="1">
        <v>4417</v>
      </c>
      <c r="H144" s="27" t="str">
        <f>IF($B144="N/A","N/A",IF(G144&gt;10,"No",IF(G144&lt;-10,"No","Yes")))</f>
        <v>N/A</v>
      </c>
      <c r="I144" s="8">
        <v>4.3390000000000004</v>
      </c>
      <c r="J144" s="8">
        <v>1.494</v>
      </c>
      <c r="K144" s="28" t="s">
        <v>734</v>
      </c>
      <c r="L144" s="105" t="str">
        <f>IF(J144="Div by 0", "N/A", IF(K144="N/A","N/A", IF(J144&gt;VALUE(MID(K144,1,2)), "No", IF(J144&lt;-1*VALUE(MID(K144,1,2)), "No", "Yes"))))</f>
        <v>Yes</v>
      </c>
    </row>
    <row r="145" spans="1:12" x14ac:dyDescent="0.2">
      <c r="A145" s="128" t="s">
        <v>504</v>
      </c>
      <c r="B145" s="3" t="s">
        <v>213</v>
      </c>
      <c r="C145" s="40">
        <v>0.6318241859</v>
      </c>
      <c r="D145" s="5" t="str">
        <f t="shared" ref="D145:D149" si="52">IF($B145="N/A","N/A",IF(C145&lt;0,"No","Yes"))</f>
        <v>N/A</v>
      </c>
      <c r="E145" s="40">
        <v>0.65861956249999998</v>
      </c>
      <c r="F145" s="5" t="str">
        <f t="shared" ref="F145:F149" si="53">IF($B145="N/A","N/A",IF(E145&lt;0,"No","Yes"))</f>
        <v>N/A</v>
      </c>
      <c r="G145" s="40">
        <v>0.49255755239999999</v>
      </c>
      <c r="H145" s="5" t="str">
        <f t="shared" ref="H145:H149" si="54">IF($B145="N/A","N/A",IF(G145&lt;0,"No","Yes"))</f>
        <v>N/A</v>
      </c>
      <c r="I145" s="8">
        <v>4.2409999999999997</v>
      </c>
      <c r="J145" s="8">
        <v>-25.2</v>
      </c>
      <c r="K145" s="30" t="s">
        <v>734</v>
      </c>
      <c r="L145" s="105" t="str">
        <f>IF(J145="Div by 0", "N/A", IF(OR(J145="N/A",K145="N/A"),"N/A", IF(J145&gt;VALUE(MID(K145,1,2)), "No", IF(J145&lt;-1*VALUE(MID(K145,1,2)), "No", "Yes"))))</f>
        <v>Yes</v>
      </c>
    </row>
    <row r="146" spans="1:12" x14ac:dyDescent="0.2">
      <c r="A146" s="128" t="s">
        <v>505</v>
      </c>
      <c r="B146" s="3" t="s">
        <v>213</v>
      </c>
      <c r="C146" s="40">
        <v>0.437557796</v>
      </c>
      <c r="D146" s="5" t="str">
        <f t="shared" si="52"/>
        <v>N/A</v>
      </c>
      <c r="E146" s="40">
        <v>0.44284149010000001</v>
      </c>
      <c r="F146" s="5" t="str">
        <f t="shared" si="53"/>
        <v>N/A</v>
      </c>
      <c r="G146" s="40">
        <v>0.51756765999999998</v>
      </c>
      <c r="H146" s="5" t="str">
        <f t="shared" si="54"/>
        <v>N/A</v>
      </c>
      <c r="I146" s="8">
        <v>1.208</v>
      </c>
      <c r="J146" s="8">
        <v>16.87</v>
      </c>
      <c r="K146" s="3" t="s">
        <v>734</v>
      </c>
      <c r="L146" s="105" t="str">
        <f t="shared" ref="L146:L149" si="55">IF(J146="Div by 0", "N/A", IF(OR(J146="N/A",K146="N/A"),"N/A", IF(J146&gt;VALUE(MID(K146,1,2)), "No", IF(J146&lt;-1*VALUE(MID(K146,1,2)), "No", "Yes"))))</f>
        <v>Yes</v>
      </c>
    </row>
    <row r="147" spans="1:12" x14ac:dyDescent="0.2">
      <c r="A147" s="128" t="s">
        <v>506</v>
      </c>
      <c r="B147" s="3" t="s">
        <v>213</v>
      </c>
      <c r="C147" s="40">
        <v>1.2531268611999999</v>
      </c>
      <c r="D147" s="5" t="str">
        <f t="shared" si="52"/>
        <v>N/A</v>
      </c>
      <c r="E147" s="40">
        <v>1.3124397147</v>
      </c>
      <c r="F147" s="5" t="str">
        <f t="shared" si="53"/>
        <v>N/A</v>
      </c>
      <c r="G147" s="40">
        <v>1.3333768544</v>
      </c>
      <c r="H147" s="5" t="str">
        <f t="shared" si="54"/>
        <v>N/A</v>
      </c>
      <c r="I147" s="8">
        <v>4.7329999999999997</v>
      </c>
      <c r="J147" s="8">
        <v>1.595</v>
      </c>
      <c r="K147" s="3" t="s">
        <v>734</v>
      </c>
      <c r="L147" s="105" t="str">
        <f t="shared" si="55"/>
        <v>Yes</v>
      </c>
    </row>
    <row r="148" spans="1:12" x14ac:dyDescent="0.2">
      <c r="A148" s="128" t="s">
        <v>507</v>
      </c>
      <c r="B148" s="3" t="s">
        <v>213</v>
      </c>
      <c r="C148" s="40">
        <v>0.54018862209999996</v>
      </c>
      <c r="D148" s="5" t="str">
        <f t="shared" si="52"/>
        <v>N/A</v>
      </c>
      <c r="E148" s="40">
        <v>0.56262961990000004</v>
      </c>
      <c r="F148" s="5" t="str">
        <f t="shared" si="53"/>
        <v>N/A</v>
      </c>
      <c r="G148" s="40">
        <v>0.53065290229999995</v>
      </c>
      <c r="H148" s="5" t="str">
        <f t="shared" si="54"/>
        <v>N/A</v>
      </c>
      <c r="I148" s="8">
        <v>4.1539999999999999</v>
      </c>
      <c r="J148" s="8">
        <v>-5.68</v>
      </c>
      <c r="K148" s="3" t="s">
        <v>734</v>
      </c>
      <c r="L148" s="105" t="str">
        <f t="shared" si="55"/>
        <v>Yes</v>
      </c>
    </row>
    <row r="149" spans="1:12" x14ac:dyDescent="0.2">
      <c r="A149" s="128" t="s">
        <v>508</v>
      </c>
      <c r="B149" s="3" t="s">
        <v>213</v>
      </c>
      <c r="C149" s="40">
        <v>5.1384414699999999E-2</v>
      </c>
      <c r="D149" s="5" t="str">
        <f t="shared" si="52"/>
        <v>N/A</v>
      </c>
      <c r="E149" s="40">
        <v>2.6633886499999999E-2</v>
      </c>
      <c r="F149" s="5" t="str">
        <f t="shared" si="53"/>
        <v>N/A</v>
      </c>
      <c r="G149" s="40">
        <v>2.30096641E-2</v>
      </c>
      <c r="H149" s="5" t="str">
        <f t="shared" si="54"/>
        <v>N/A</v>
      </c>
      <c r="I149" s="8">
        <v>-48.2</v>
      </c>
      <c r="J149" s="8">
        <v>-13.6</v>
      </c>
      <c r="K149" s="3" t="s">
        <v>734</v>
      </c>
      <c r="L149" s="105" t="str">
        <f t="shared" si="55"/>
        <v>Yes</v>
      </c>
    </row>
    <row r="150" spans="1:12" x14ac:dyDescent="0.2">
      <c r="A150" s="137" t="s">
        <v>733</v>
      </c>
      <c r="B150" s="30" t="s">
        <v>213</v>
      </c>
      <c r="C150" s="1">
        <v>147</v>
      </c>
      <c r="D150" s="7" t="str">
        <f t="shared" ref="D150:D172" si="56">IF($B150="N/A","N/A",IF(C150&gt;10,"No",IF(C150&lt;-10,"No","Yes")))</f>
        <v>N/A</v>
      </c>
      <c r="E150" s="1">
        <v>175</v>
      </c>
      <c r="F150" s="7" t="str">
        <f t="shared" ref="F150:F172" si="57">IF($B150="N/A","N/A",IF(E150&gt;10,"No",IF(E150&lt;-10,"No","Yes")))</f>
        <v>N/A</v>
      </c>
      <c r="G150" s="1">
        <v>205</v>
      </c>
      <c r="H150" s="7" t="str">
        <f t="shared" ref="H150:H172" si="58">IF($B150="N/A","N/A",IF(G150&gt;10,"No",IF(G150&lt;-10,"No","Yes")))</f>
        <v>N/A</v>
      </c>
      <c r="I150" s="8">
        <v>19.05</v>
      </c>
      <c r="J150" s="8">
        <v>17.14</v>
      </c>
      <c r="K150" s="30" t="s">
        <v>734</v>
      </c>
      <c r="L150" s="105" t="str">
        <f t="shared" ref="L150:L172" si="59">IF(J150="Div by 0", "N/A", IF(K150="N/A","N/A", IF(J150&gt;VALUE(MID(K150,1,2)), "No", IF(J150&lt;-1*VALUE(MID(K150,1,2)), "No", "Yes"))))</f>
        <v>Yes</v>
      </c>
    </row>
    <row r="151" spans="1:12" x14ac:dyDescent="0.2">
      <c r="A151" s="137" t="s">
        <v>531</v>
      </c>
      <c r="B151" s="30" t="s">
        <v>213</v>
      </c>
      <c r="C151" s="1">
        <v>134</v>
      </c>
      <c r="D151" s="7" t="str">
        <f t="shared" si="56"/>
        <v>N/A</v>
      </c>
      <c r="E151" s="1">
        <v>161</v>
      </c>
      <c r="F151" s="7" t="str">
        <f t="shared" si="57"/>
        <v>N/A</v>
      </c>
      <c r="G151" s="1">
        <v>191</v>
      </c>
      <c r="H151" s="7" t="str">
        <f t="shared" si="58"/>
        <v>N/A</v>
      </c>
      <c r="I151" s="8">
        <v>20.149999999999999</v>
      </c>
      <c r="J151" s="8">
        <v>18.63</v>
      </c>
      <c r="K151" s="30" t="s">
        <v>734</v>
      </c>
      <c r="L151" s="105" t="str">
        <f t="shared" si="59"/>
        <v>Yes</v>
      </c>
    </row>
    <row r="152" spans="1:12" x14ac:dyDescent="0.2">
      <c r="A152" s="137" t="s">
        <v>532</v>
      </c>
      <c r="B152" s="30" t="s">
        <v>213</v>
      </c>
      <c r="C152" s="1">
        <v>11</v>
      </c>
      <c r="D152" s="7" t="str">
        <f t="shared" si="56"/>
        <v>N/A</v>
      </c>
      <c r="E152" s="1">
        <v>0</v>
      </c>
      <c r="F152" s="7" t="str">
        <f t="shared" si="57"/>
        <v>N/A</v>
      </c>
      <c r="G152" s="1">
        <v>11</v>
      </c>
      <c r="H152" s="7" t="str">
        <f t="shared" si="58"/>
        <v>N/A</v>
      </c>
      <c r="I152" s="8">
        <v>-100</v>
      </c>
      <c r="J152" s="8" t="s">
        <v>1748</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11</v>
      </c>
      <c r="D154" s="7" t="str">
        <f t="shared" si="56"/>
        <v>N/A</v>
      </c>
      <c r="E154" s="1">
        <v>14</v>
      </c>
      <c r="F154" s="7" t="str">
        <f t="shared" si="57"/>
        <v>N/A</v>
      </c>
      <c r="G154" s="1">
        <v>13</v>
      </c>
      <c r="H154" s="7" t="str">
        <f t="shared" si="58"/>
        <v>N/A</v>
      </c>
      <c r="I154" s="8">
        <v>40</v>
      </c>
      <c r="J154" s="8">
        <v>-7.14</v>
      </c>
      <c r="K154" s="30" t="s">
        <v>734</v>
      </c>
      <c r="L154" s="105" t="str">
        <f t="shared" si="59"/>
        <v>Yes</v>
      </c>
    </row>
    <row r="155" spans="1:12" x14ac:dyDescent="0.2">
      <c r="A155" s="128" t="s">
        <v>535</v>
      </c>
      <c r="B155" s="3" t="s">
        <v>213</v>
      </c>
      <c r="C155" s="40">
        <v>2.2267598999999999E-2</v>
      </c>
      <c r="D155" s="5" t="str">
        <f t="shared" ref="D155:D159" si="60">IF($B155="N/A","N/A",IF(C155&lt;0,"No","Yes"))</f>
        <v>N/A</v>
      </c>
      <c r="E155" s="40">
        <v>2.64840127E-2</v>
      </c>
      <c r="F155" s="5" t="str">
        <f t="shared" ref="F155:F159" si="61">IF($B155="N/A","N/A",IF(E155&lt;0,"No","Yes"))</f>
        <v>N/A</v>
      </c>
      <c r="G155" s="40">
        <v>2.286038E-2</v>
      </c>
      <c r="H155" s="5" t="str">
        <f t="shared" ref="H155:H159" si="62">IF($B155="N/A","N/A",IF(G155&lt;0,"No","Yes"))</f>
        <v>N/A</v>
      </c>
      <c r="I155" s="8">
        <v>18.940000000000001</v>
      </c>
      <c r="J155" s="8">
        <v>-13.7</v>
      </c>
      <c r="K155" s="30" t="s">
        <v>734</v>
      </c>
      <c r="L155" s="105" t="str">
        <f>IF(J155="Div by 0", "N/A", IF(OR(J155="N/A",K155="N/A"),"N/A", IF(J155&gt;VALUE(MID(K155,1,2)), "No", IF(J155&lt;-1*VALUE(MID(K155,1,2)), "No", "Yes"))))</f>
        <v>Yes</v>
      </c>
    </row>
    <row r="156" spans="1:12" ht="25.5" x14ac:dyDescent="0.2">
      <c r="A156" s="128" t="s">
        <v>536</v>
      </c>
      <c r="B156" s="3" t="s">
        <v>213</v>
      </c>
      <c r="C156" s="40">
        <v>0.30223064259999999</v>
      </c>
      <c r="D156" s="5" t="str">
        <f t="shared" si="60"/>
        <v>N/A</v>
      </c>
      <c r="E156" s="40">
        <v>0.36751278310000002</v>
      </c>
      <c r="F156" s="5" t="str">
        <f t="shared" si="61"/>
        <v>N/A</v>
      </c>
      <c r="G156" s="40">
        <v>0.43548644520000002</v>
      </c>
      <c r="H156" s="5" t="str">
        <f t="shared" si="62"/>
        <v>N/A</v>
      </c>
      <c r="I156" s="8">
        <v>21.6</v>
      </c>
      <c r="J156" s="8">
        <v>18.5</v>
      </c>
      <c r="K156" s="3" t="s">
        <v>734</v>
      </c>
      <c r="L156" s="105" t="str">
        <f t="shared" ref="L156:L159" si="63">IF(J156="Div by 0", "N/A", IF(OR(J156="N/A",K156="N/A"),"N/A", IF(J156&gt;VALUE(MID(K156,1,2)), "No", IF(J156&lt;-1*VALUE(MID(K156,1,2)), "No", "Yes"))))</f>
        <v>Yes</v>
      </c>
    </row>
    <row r="157" spans="1:12" ht="25.5" x14ac:dyDescent="0.2">
      <c r="A157" s="128" t="s">
        <v>537</v>
      </c>
      <c r="B157" s="3" t="s">
        <v>213</v>
      </c>
      <c r="C157" s="40">
        <v>2.3823705000000001E-3</v>
      </c>
      <c r="D157" s="5" t="str">
        <f t="shared" si="60"/>
        <v>N/A</v>
      </c>
      <c r="E157" s="40">
        <v>0</v>
      </c>
      <c r="F157" s="5" t="str">
        <f t="shared" si="61"/>
        <v>N/A</v>
      </c>
      <c r="G157" s="40">
        <v>8.1602010000000002E-4</v>
      </c>
      <c r="H157" s="5" t="str">
        <f t="shared" si="62"/>
        <v>N/A</v>
      </c>
      <c r="I157" s="8">
        <v>-100</v>
      </c>
      <c r="J157" s="8" t="s">
        <v>1748</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1.9763236399999998E-2</v>
      </c>
      <c r="D159" s="5" t="str">
        <f t="shared" si="60"/>
        <v>N/A</v>
      </c>
      <c r="E159" s="40">
        <v>2.8682646999999999E-2</v>
      </c>
      <c r="F159" s="5" t="str">
        <f t="shared" si="61"/>
        <v>N/A</v>
      </c>
      <c r="G159" s="40">
        <v>2.1366116599999999E-2</v>
      </c>
      <c r="H159" s="5" t="str">
        <f t="shared" si="62"/>
        <v>N/A</v>
      </c>
      <c r="I159" s="8">
        <v>45.13</v>
      </c>
      <c r="J159" s="8">
        <v>-25.5</v>
      </c>
      <c r="K159" s="3" t="s">
        <v>734</v>
      </c>
      <c r="L159" s="105" t="str">
        <f t="shared" si="63"/>
        <v>Yes</v>
      </c>
    </row>
    <row r="160" spans="1:12" ht="25.5" x14ac:dyDescent="0.2">
      <c r="A160" s="137" t="s">
        <v>540</v>
      </c>
      <c r="B160" s="30" t="s">
        <v>213</v>
      </c>
      <c r="C160" s="1">
        <v>103.76</v>
      </c>
      <c r="D160" s="7" t="str">
        <f t="shared" si="56"/>
        <v>N/A</v>
      </c>
      <c r="E160" s="1">
        <v>128.69999999999999</v>
      </c>
      <c r="F160" s="7" t="str">
        <f t="shared" si="57"/>
        <v>N/A</v>
      </c>
      <c r="G160" s="1">
        <v>146.5</v>
      </c>
      <c r="H160" s="7" t="str">
        <f t="shared" si="58"/>
        <v>N/A</v>
      </c>
      <c r="I160" s="8">
        <v>24.04</v>
      </c>
      <c r="J160" s="8">
        <v>13.83</v>
      </c>
      <c r="K160" s="30" t="s">
        <v>734</v>
      </c>
      <c r="L160" s="105" t="str">
        <f t="shared" si="59"/>
        <v>Yes</v>
      </c>
    </row>
    <row r="161" spans="1:12" x14ac:dyDescent="0.2">
      <c r="A161" s="137" t="s">
        <v>541</v>
      </c>
      <c r="B161" s="30" t="s">
        <v>213</v>
      </c>
      <c r="C161" s="10">
        <v>4434183</v>
      </c>
      <c r="D161" s="7" t="str">
        <f t="shared" si="56"/>
        <v>N/A</v>
      </c>
      <c r="E161" s="10">
        <v>5954702</v>
      </c>
      <c r="F161" s="7" t="str">
        <f t="shared" si="57"/>
        <v>N/A</v>
      </c>
      <c r="G161" s="10">
        <v>6549851</v>
      </c>
      <c r="H161" s="7" t="str">
        <f t="shared" si="58"/>
        <v>N/A</v>
      </c>
      <c r="I161" s="8">
        <v>34.29</v>
      </c>
      <c r="J161" s="8">
        <v>9.9949999999999992</v>
      </c>
      <c r="K161" s="30" t="s">
        <v>734</v>
      </c>
      <c r="L161" s="105" t="str">
        <f t="shared" si="59"/>
        <v>Yes</v>
      </c>
    </row>
    <row r="162" spans="1:12" x14ac:dyDescent="0.2">
      <c r="A162" s="137" t="s">
        <v>1264</v>
      </c>
      <c r="B162" s="30" t="s">
        <v>213</v>
      </c>
      <c r="C162" s="10">
        <v>30164.510203999998</v>
      </c>
      <c r="D162" s="7" t="str">
        <f t="shared" si="56"/>
        <v>N/A</v>
      </c>
      <c r="E162" s="10">
        <v>34026.868570999999</v>
      </c>
      <c r="F162" s="7" t="str">
        <f t="shared" si="57"/>
        <v>N/A</v>
      </c>
      <c r="G162" s="10">
        <v>31950.492683</v>
      </c>
      <c r="H162" s="7" t="str">
        <f t="shared" si="58"/>
        <v>N/A</v>
      </c>
      <c r="I162" s="8">
        <v>12.8</v>
      </c>
      <c r="J162" s="8">
        <v>-6.1</v>
      </c>
      <c r="K162" s="30" t="s">
        <v>734</v>
      </c>
      <c r="L162" s="105" t="str">
        <f t="shared" si="59"/>
        <v>Yes</v>
      </c>
    </row>
    <row r="163" spans="1:12" ht="25.5" x14ac:dyDescent="0.2">
      <c r="A163" s="137" t="s">
        <v>1265</v>
      </c>
      <c r="B163" s="30" t="s">
        <v>213</v>
      </c>
      <c r="C163" s="10">
        <v>30076.007463000002</v>
      </c>
      <c r="D163" s="7" t="str">
        <f t="shared" si="56"/>
        <v>N/A</v>
      </c>
      <c r="E163" s="10">
        <v>34171.881988000001</v>
      </c>
      <c r="F163" s="7" t="str">
        <f t="shared" si="57"/>
        <v>N/A</v>
      </c>
      <c r="G163" s="10">
        <v>31410.471204000001</v>
      </c>
      <c r="H163" s="7" t="str">
        <f t="shared" si="58"/>
        <v>N/A</v>
      </c>
      <c r="I163" s="8">
        <v>13.62</v>
      </c>
      <c r="J163" s="8">
        <v>-8.08</v>
      </c>
      <c r="K163" s="30" t="s">
        <v>734</v>
      </c>
      <c r="L163" s="105" t="str">
        <f t="shared" si="59"/>
        <v>Yes</v>
      </c>
    </row>
    <row r="164" spans="1:12" ht="25.5" x14ac:dyDescent="0.2">
      <c r="A164" s="137" t="s">
        <v>1266</v>
      </c>
      <c r="B164" s="30" t="s">
        <v>213</v>
      </c>
      <c r="C164" s="10">
        <v>25496</v>
      </c>
      <c r="D164" s="7" t="str">
        <f t="shared" si="56"/>
        <v>N/A</v>
      </c>
      <c r="E164" s="10" t="s">
        <v>1748</v>
      </c>
      <c r="F164" s="7" t="str">
        <f t="shared" si="57"/>
        <v>N/A</v>
      </c>
      <c r="G164" s="10">
        <v>10359</v>
      </c>
      <c r="H164" s="7" t="str">
        <f t="shared" si="58"/>
        <v>N/A</v>
      </c>
      <c r="I164" s="8" t="s">
        <v>1748</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v>32751</v>
      </c>
      <c r="D166" s="7" t="str">
        <f t="shared" si="56"/>
        <v>N/A</v>
      </c>
      <c r="E166" s="10">
        <v>32359.214285999999</v>
      </c>
      <c r="F166" s="7" t="str">
        <f t="shared" si="57"/>
        <v>N/A</v>
      </c>
      <c r="G166" s="10">
        <v>41545.538461999997</v>
      </c>
      <c r="H166" s="7" t="str">
        <f t="shared" si="58"/>
        <v>N/A</v>
      </c>
      <c r="I166" s="8">
        <v>-1.2</v>
      </c>
      <c r="J166" s="8">
        <v>28.39</v>
      </c>
      <c r="K166" s="30" t="s">
        <v>734</v>
      </c>
      <c r="L166" s="105" t="str">
        <f t="shared" si="59"/>
        <v>Yes</v>
      </c>
    </row>
    <row r="167" spans="1:12" x14ac:dyDescent="0.2">
      <c r="A167" s="168" t="s">
        <v>542</v>
      </c>
      <c r="B167" s="22" t="s">
        <v>213</v>
      </c>
      <c r="C167" s="29">
        <v>223114</v>
      </c>
      <c r="D167" s="27" t="str">
        <f t="shared" si="56"/>
        <v>N/A</v>
      </c>
      <c r="E167" s="29">
        <v>325606</v>
      </c>
      <c r="F167" s="27" t="str">
        <f t="shared" si="57"/>
        <v>N/A</v>
      </c>
      <c r="G167" s="29">
        <v>240137</v>
      </c>
      <c r="H167" s="27" t="str">
        <f t="shared" si="58"/>
        <v>N/A</v>
      </c>
      <c r="I167" s="8">
        <v>45.94</v>
      </c>
      <c r="J167" s="8">
        <v>-26.2</v>
      </c>
      <c r="K167" s="28" t="s">
        <v>734</v>
      </c>
      <c r="L167" s="105" t="str">
        <f t="shared" si="59"/>
        <v>Yes</v>
      </c>
    </row>
    <row r="168" spans="1:12" x14ac:dyDescent="0.2">
      <c r="A168" s="168" t="s">
        <v>1269</v>
      </c>
      <c r="B168" s="22" t="s">
        <v>213</v>
      </c>
      <c r="C168" s="29">
        <v>1517.7823129000001</v>
      </c>
      <c r="D168" s="27" t="str">
        <f t="shared" si="56"/>
        <v>N/A</v>
      </c>
      <c r="E168" s="29">
        <v>1860.6057143</v>
      </c>
      <c r="F168" s="27" t="str">
        <f t="shared" si="57"/>
        <v>N/A</v>
      </c>
      <c r="G168" s="29">
        <v>1171.4000000000001</v>
      </c>
      <c r="H168" s="27" t="str">
        <f t="shared" si="58"/>
        <v>N/A</v>
      </c>
      <c r="I168" s="8">
        <v>22.59</v>
      </c>
      <c r="J168" s="8">
        <v>-37</v>
      </c>
      <c r="K168" s="28" t="s">
        <v>734</v>
      </c>
      <c r="L168" s="105" t="str">
        <f t="shared" si="59"/>
        <v>No</v>
      </c>
    </row>
    <row r="169" spans="1:12" ht="25.5" x14ac:dyDescent="0.2">
      <c r="A169" s="168" t="s">
        <v>1270</v>
      </c>
      <c r="B169" s="30" t="s">
        <v>213</v>
      </c>
      <c r="C169" s="10">
        <v>832.55223880999995</v>
      </c>
      <c r="D169" s="7" t="str">
        <f t="shared" si="56"/>
        <v>N/A</v>
      </c>
      <c r="E169" s="10">
        <v>1493.2857143000001</v>
      </c>
      <c r="F169" s="7" t="str">
        <f t="shared" si="57"/>
        <v>N/A</v>
      </c>
      <c r="G169" s="10">
        <v>1067.4659686</v>
      </c>
      <c r="H169" s="7" t="str">
        <f t="shared" si="58"/>
        <v>N/A</v>
      </c>
      <c r="I169" s="8">
        <v>79.36</v>
      </c>
      <c r="J169" s="8">
        <v>-28.5</v>
      </c>
      <c r="K169" s="30" t="s">
        <v>734</v>
      </c>
      <c r="L169" s="105" t="str">
        <f t="shared" si="59"/>
        <v>Yes</v>
      </c>
    </row>
    <row r="170" spans="1:12" ht="25.5" x14ac:dyDescent="0.2">
      <c r="A170" s="168" t="s">
        <v>1271</v>
      </c>
      <c r="B170" s="30" t="s">
        <v>213</v>
      </c>
      <c r="C170" s="10">
        <v>17122</v>
      </c>
      <c r="D170" s="7" t="str">
        <f t="shared" si="56"/>
        <v>N/A</v>
      </c>
      <c r="E170" s="10" t="s">
        <v>1748</v>
      </c>
      <c r="F170" s="7" t="str">
        <f t="shared" si="57"/>
        <v>N/A</v>
      </c>
      <c r="G170" s="10">
        <v>36251</v>
      </c>
      <c r="H170" s="7" t="str">
        <f t="shared" si="58"/>
        <v>N/A</v>
      </c>
      <c r="I170" s="8" t="s">
        <v>1748</v>
      </c>
      <c r="J170" s="8" t="s">
        <v>1748</v>
      </c>
      <c r="K170" s="30" t="s">
        <v>734</v>
      </c>
      <c r="L170" s="105" t="str">
        <f t="shared" si="59"/>
        <v>N/A</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v>6018.6</v>
      </c>
      <c r="D172" s="7" t="str">
        <f t="shared" si="56"/>
        <v>N/A</v>
      </c>
      <c r="E172" s="10">
        <v>6084.7857143000001</v>
      </c>
      <c r="F172" s="7" t="str">
        <f t="shared" si="57"/>
        <v>N/A</v>
      </c>
      <c r="G172" s="10">
        <v>0</v>
      </c>
      <c r="H172" s="7" t="str">
        <f t="shared" si="58"/>
        <v>N/A</v>
      </c>
      <c r="I172" s="8">
        <v>1.1000000000000001</v>
      </c>
      <c r="J172" s="8">
        <v>-100</v>
      </c>
      <c r="K172" s="30" t="s">
        <v>734</v>
      </c>
      <c r="L172" s="105" t="str">
        <f t="shared" si="59"/>
        <v>No</v>
      </c>
    </row>
    <row r="173" spans="1:12" ht="25.5" x14ac:dyDescent="0.2">
      <c r="A173" s="128" t="s">
        <v>543</v>
      </c>
      <c r="B173" s="92" t="s">
        <v>213</v>
      </c>
      <c r="C173" s="93">
        <v>59772</v>
      </c>
      <c r="D173" s="94" t="str">
        <f>IF($B173="N/A","N/A",IF(C173&gt;10,"No",IF(C173&lt;-10,"No","Yes")))</f>
        <v>N/A</v>
      </c>
      <c r="E173" s="93">
        <v>48611</v>
      </c>
      <c r="F173" s="94" t="str">
        <f>IF($B173="N/A","N/A",IF(E173&gt;10,"No",IF(E173&lt;-10,"No","Yes")))</f>
        <v>N/A</v>
      </c>
      <c r="G173" s="93">
        <v>8100</v>
      </c>
      <c r="H173" s="94" t="str">
        <f>IF($B173="N/A","N/A",IF(G173&gt;10,"No",IF(G173&lt;-10,"No","Yes")))</f>
        <v>N/A</v>
      </c>
      <c r="I173" s="89">
        <v>-18.7</v>
      </c>
      <c r="J173" s="89">
        <v>-83.3</v>
      </c>
      <c r="K173" s="90" t="s">
        <v>734</v>
      </c>
      <c r="L173" s="107" t="str">
        <f>IF(J173="Div by 0", "N/A", IF(K173="N/A","N/A", IF(J173&gt;VALUE(MID(K173,1,2)), "No", IF(J173&lt;-1*VALUE(MID(K173,1,2)), "No", "Yes"))))</f>
        <v>No</v>
      </c>
    </row>
    <row r="174" spans="1:12" ht="25.5" x14ac:dyDescent="0.2">
      <c r="A174" s="128" t="s">
        <v>1274</v>
      </c>
      <c r="B174" s="30" t="s">
        <v>213</v>
      </c>
      <c r="C174" s="10">
        <v>76113</v>
      </c>
      <c r="D174" s="7" t="str">
        <f t="shared" ref="D174:D181" si="64">IF($B174="N/A","N/A",IF(C174&gt;10,"No",IF(C174&lt;-10,"No","Yes")))</f>
        <v>N/A</v>
      </c>
      <c r="E174" s="10">
        <v>185941</v>
      </c>
      <c r="F174" s="7" t="str">
        <f t="shared" ref="F174:F181" si="65">IF($B174="N/A","N/A",IF(E174&gt;10,"No",IF(E174&lt;-10,"No","Yes")))</f>
        <v>N/A</v>
      </c>
      <c r="G174" s="10">
        <v>189884</v>
      </c>
      <c r="H174" s="7" t="str">
        <f t="shared" ref="H174:H181" si="66">IF($B174="N/A","N/A",IF(G174&gt;10,"No",IF(G174&lt;-10,"No","Yes")))</f>
        <v>N/A</v>
      </c>
      <c r="I174" s="8">
        <v>144.30000000000001</v>
      </c>
      <c r="J174" s="8">
        <v>2.121</v>
      </c>
      <c r="K174" s="30" t="s">
        <v>734</v>
      </c>
      <c r="L174" s="105" t="str">
        <f t="shared" ref="L174:L181" si="67">IF(J174="Div by 0", "N/A", IF(K174="N/A","N/A", IF(J174&gt;VALUE(MID(K174,1,2)), "No", IF(J174&lt;-1*VALUE(MID(K174,1,2)), "No", "Yes"))))</f>
        <v>Yes</v>
      </c>
    </row>
    <row r="175" spans="1:12" ht="25.5" x14ac:dyDescent="0.2">
      <c r="A175" s="128" t="s">
        <v>544</v>
      </c>
      <c r="B175" s="30" t="s">
        <v>213</v>
      </c>
      <c r="C175" s="10">
        <v>2646</v>
      </c>
      <c r="D175" s="7" t="str">
        <f t="shared" si="64"/>
        <v>N/A</v>
      </c>
      <c r="E175" s="10">
        <v>248</v>
      </c>
      <c r="F175" s="7" t="str">
        <f t="shared" si="65"/>
        <v>N/A</v>
      </c>
      <c r="G175" s="10">
        <v>139</v>
      </c>
      <c r="H175" s="7" t="str">
        <f t="shared" si="66"/>
        <v>N/A</v>
      </c>
      <c r="I175" s="8">
        <v>-90.6</v>
      </c>
      <c r="J175" s="8">
        <v>-44</v>
      </c>
      <c r="K175" s="30" t="s">
        <v>734</v>
      </c>
      <c r="L175" s="105" t="str">
        <f t="shared" si="67"/>
        <v>No</v>
      </c>
    </row>
    <row r="176" spans="1:12" ht="25.5" x14ac:dyDescent="0.2">
      <c r="A176" s="128" t="s">
        <v>509</v>
      </c>
      <c r="B176" s="30" t="s">
        <v>213</v>
      </c>
      <c r="C176" s="10">
        <v>84583</v>
      </c>
      <c r="D176" s="7" t="str">
        <f t="shared" si="64"/>
        <v>N/A</v>
      </c>
      <c r="E176" s="10">
        <v>90806</v>
      </c>
      <c r="F176" s="7" t="str">
        <f t="shared" si="65"/>
        <v>N/A</v>
      </c>
      <c r="G176" s="10">
        <v>42014</v>
      </c>
      <c r="H176" s="7" t="str">
        <f t="shared" si="66"/>
        <v>N/A</v>
      </c>
      <c r="I176" s="8">
        <v>7.3570000000000002</v>
      </c>
      <c r="J176" s="8">
        <v>-53.7</v>
      </c>
      <c r="K176" s="30" t="s">
        <v>734</v>
      </c>
      <c r="L176" s="105" t="str">
        <f t="shared" si="67"/>
        <v>No</v>
      </c>
    </row>
    <row r="177" spans="1:12" ht="25.5" x14ac:dyDescent="0.2">
      <c r="A177" s="128" t="s">
        <v>510</v>
      </c>
      <c r="B177" s="30" t="s">
        <v>213</v>
      </c>
      <c r="C177" s="10">
        <v>406.61224490000001</v>
      </c>
      <c r="D177" s="7" t="str">
        <f t="shared" si="64"/>
        <v>N/A</v>
      </c>
      <c r="E177" s="10">
        <v>277.77714286000003</v>
      </c>
      <c r="F177" s="7" t="str">
        <f t="shared" si="65"/>
        <v>N/A</v>
      </c>
      <c r="G177" s="10">
        <v>39.512195122000001</v>
      </c>
      <c r="H177" s="7" t="str">
        <f t="shared" si="66"/>
        <v>N/A</v>
      </c>
      <c r="I177" s="8">
        <v>-31.7</v>
      </c>
      <c r="J177" s="8">
        <v>-85.8</v>
      </c>
      <c r="K177" s="30" t="s">
        <v>734</v>
      </c>
      <c r="L177" s="105" t="str">
        <f t="shared" si="67"/>
        <v>No</v>
      </c>
    </row>
    <row r="178" spans="1:12" ht="25.5" x14ac:dyDescent="0.2">
      <c r="A178" s="128" t="s">
        <v>1275</v>
      </c>
      <c r="B178" s="22" t="s">
        <v>213</v>
      </c>
      <c r="C178" s="29">
        <v>517.77551019999999</v>
      </c>
      <c r="D178" s="27" t="str">
        <f t="shared" si="64"/>
        <v>N/A</v>
      </c>
      <c r="E178" s="29">
        <v>1062.52</v>
      </c>
      <c r="F178" s="27" t="str">
        <f t="shared" si="65"/>
        <v>N/A</v>
      </c>
      <c r="G178" s="29">
        <v>926.26341463000006</v>
      </c>
      <c r="H178" s="27" t="str">
        <f t="shared" si="66"/>
        <v>N/A</v>
      </c>
      <c r="I178" s="8">
        <v>105.2</v>
      </c>
      <c r="J178" s="8">
        <v>-12.8</v>
      </c>
      <c r="K178" s="28" t="s">
        <v>734</v>
      </c>
      <c r="L178" s="105" t="str">
        <f t="shared" si="67"/>
        <v>Yes</v>
      </c>
    </row>
    <row r="179" spans="1:12" ht="25.5" x14ac:dyDescent="0.2">
      <c r="A179" s="128" t="s">
        <v>511</v>
      </c>
      <c r="B179" s="22" t="s">
        <v>213</v>
      </c>
      <c r="C179" s="29">
        <v>18</v>
      </c>
      <c r="D179" s="27" t="str">
        <f t="shared" si="64"/>
        <v>N/A</v>
      </c>
      <c r="E179" s="29">
        <v>1.4171428571</v>
      </c>
      <c r="F179" s="27" t="str">
        <f t="shared" si="65"/>
        <v>N/A</v>
      </c>
      <c r="G179" s="29">
        <v>0.67804878049999995</v>
      </c>
      <c r="H179" s="27" t="str">
        <f t="shared" si="66"/>
        <v>N/A</v>
      </c>
      <c r="I179" s="8">
        <v>-92.1</v>
      </c>
      <c r="J179" s="8">
        <v>-52.2</v>
      </c>
      <c r="K179" s="28" t="s">
        <v>734</v>
      </c>
      <c r="L179" s="105" t="str">
        <f t="shared" si="67"/>
        <v>No</v>
      </c>
    </row>
    <row r="180" spans="1:12" ht="25.5" x14ac:dyDescent="0.2">
      <c r="A180" s="128" t="s">
        <v>512</v>
      </c>
      <c r="B180" s="22" t="s">
        <v>213</v>
      </c>
      <c r="C180" s="29">
        <v>575.39455782000005</v>
      </c>
      <c r="D180" s="27" t="str">
        <f t="shared" si="64"/>
        <v>N/A</v>
      </c>
      <c r="E180" s="29">
        <v>518.89142857000002</v>
      </c>
      <c r="F180" s="27" t="str">
        <f t="shared" si="65"/>
        <v>N/A</v>
      </c>
      <c r="G180" s="29">
        <v>204.94634146000001</v>
      </c>
      <c r="H180" s="27" t="str">
        <f t="shared" si="66"/>
        <v>N/A</v>
      </c>
      <c r="I180" s="8">
        <v>-9.82</v>
      </c>
      <c r="J180" s="8">
        <v>-60.5</v>
      </c>
      <c r="K180" s="28" t="s">
        <v>734</v>
      </c>
      <c r="L180" s="105" t="str">
        <f t="shared" si="67"/>
        <v>No</v>
      </c>
    </row>
    <row r="181" spans="1:12" ht="25.5" x14ac:dyDescent="0.2">
      <c r="A181" s="128" t="s">
        <v>1625</v>
      </c>
      <c r="B181" s="30" t="s">
        <v>213</v>
      </c>
      <c r="C181" s="9">
        <v>3.4013605442000001</v>
      </c>
      <c r="D181" s="7" t="str">
        <f t="shared" si="64"/>
        <v>N/A</v>
      </c>
      <c r="E181" s="9">
        <v>1.7142857143000001</v>
      </c>
      <c r="F181" s="7" t="str">
        <f t="shared" si="65"/>
        <v>N/A</v>
      </c>
      <c r="G181" s="9">
        <v>0.487804878</v>
      </c>
      <c r="H181" s="7" t="str">
        <f t="shared" si="66"/>
        <v>N/A</v>
      </c>
      <c r="I181" s="36">
        <v>-49.6</v>
      </c>
      <c r="J181" s="36">
        <v>-71.5</v>
      </c>
      <c r="K181" s="30" t="s">
        <v>734</v>
      </c>
      <c r="L181" s="105" t="str">
        <f t="shared" si="67"/>
        <v>No</v>
      </c>
    </row>
    <row r="182" spans="1:12" ht="25.5" x14ac:dyDescent="0.2">
      <c r="A182" s="128" t="s">
        <v>1626</v>
      </c>
      <c r="B182" s="95" t="s">
        <v>213</v>
      </c>
      <c r="C182" s="96">
        <v>2.9850746268999999</v>
      </c>
      <c r="D182" s="91" t="str">
        <f t="shared" ref="D182" si="68">IF($B182="N/A","N/A",IF(C182&lt;0,"No","Yes"))</f>
        <v>N/A</v>
      </c>
      <c r="E182" s="96">
        <v>1.2422360247999999</v>
      </c>
      <c r="F182" s="91" t="str">
        <f t="shared" ref="F182" si="69">IF($B182="N/A","N/A",IF(E182&lt;0,"No","Yes"))</f>
        <v>N/A</v>
      </c>
      <c r="G182" s="96">
        <v>0.52356020940000003</v>
      </c>
      <c r="H182" s="91" t="str">
        <f t="shared" ref="H182" si="70">IF($B182="N/A","N/A",IF(G182&lt;0,"No","Yes"))</f>
        <v>N/A</v>
      </c>
      <c r="I182" s="97">
        <v>-58.4</v>
      </c>
      <c r="J182" s="97">
        <v>-57.9</v>
      </c>
      <c r="K182" s="95" t="s">
        <v>734</v>
      </c>
      <c r="L182" s="107" t="str">
        <f t="shared" ref="L182" si="71">IF(J182="Div by 0", "N/A", IF(OR(J182="N/A",K182="N/A"),"N/A", IF(J182&gt;VALUE(MID(K182,1,2)), "No", IF(J182&lt;-1*VALUE(MID(K182,1,2)), "No", "Yes"))))</f>
        <v>No</v>
      </c>
    </row>
    <row r="183" spans="1:12" ht="25.5" x14ac:dyDescent="0.2">
      <c r="A183" s="128" t="s">
        <v>1627</v>
      </c>
      <c r="B183" s="3" t="s">
        <v>213</v>
      </c>
      <c r="C183" s="9">
        <v>33.333333332999999</v>
      </c>
      <c r="D183" s="5" t="str">
        <f t="shared" ref="D183:D185" si="72">IF($B183="N/A","N/A",IF(C183&lt;0,"No","Yes"))</f>
        <v>N/A</v>
      </c>
      <c r="E183" s="9" t="s">
        <v>1748</v>
      </c>
      <c r="F183" s="5" t="str">
        <f t="shared" ref="F183:F185" si="73">IF($B183="N/A","N/A",IF(E183&lt;0,"No","Yes"))</f>
        <v>N/A</v>
      </c>
      <c r="G183" s="9">
        <v>0</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v>0</v>
      </c>
      <c r="D185" s="5" t="str">
        <f t="shared" si="72"/>
        <v>N/A</v>
      </c>
      <c r="E185" s="9">
        <v>7.1428571428999996</v>
      </c>
      <c r="F185" s="5" t="str">
        <f t="shared" si="73"/>
        <v>N/A</v>
      </c>
      <c r="G185" s="9">
        <v>0</v>
      </c>
      <c r="H185" s="5" t="str">
        <f t="shared" si="74"/>
        <v>N/A</v>
      </c>
      <c r="I185" s="36" t="s">
        <v>1748</v>
      </c>
      <c r="J185" s="36">
        <v>-100</v>
      </c>
      <c r="K185" s="3" t="s">
        <v>734</v>
      </c>
      <c r="L185" s="105" t="str">
        <f t="shared" si="75"/>
        <v>No</v>
      </c>
    </row>
    <row r="186" spans="1:12" ht="25.5" x14ac:dyDescent="0.2">
      <c r="A186" s="128" t="s">
        <v>1631</v>
      </c>
      <c r="B186" s="98" t="s">
        <v>213</v>
      </c>
      <c r="C186" s="96">
        <v>0</v>
      </c>
      <c r="D186" s="88" t="str">
        <f>IF($B186="N/A","N/A",IF(C186&gt;10,"No",IF(C186&lt;-10,"No","Yes")))</f>
        <v>N/A</v>
      </c>
      <c r="E186" s="96">
        <v>0</v>
      </c>
      <c r="F186" s="88" t="str">
        <f>IF($B186="N/A","N/A",IF(E186&gt;10,"No",IF(E186&lt;-10,"No","Yes")))</f>
        <v>N/A</v>
      </c>
      <c r="G186" s="96">
        <v>0</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0</v>
      </c>
      <c r="H191" s="27" t="str">
        <f t="shared" si="78"/>
        <v>N/A</v>
      </c>
      <c r="I191" s="36" t="s">
        <v>1748</v>
      </c>
      <c r="J191" s="36" t="s">
        <v>1748</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1748</v>
      </c>
      <c r="J192" s="36" t="s">
        <v>1748</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v>
      </c>
      <c r="H193" s="27" t="str">
        <f t="shared" si="78"/>
        <v>N/A</v>
      </c>
      <c r="I193" s="36" t="s">
        <v>1748</v>
      </c>
      <c r="J193" s="36" t="s">
        <v>1748</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0</v>
      </c>
      <c r="H194" s="27" t="str">
        <f t="shared" si="78"/>
        <v>N/A</v>
      </c>
      <c r="I194" s="36" t="s">
        <v>1748</v>
      </c>
      <c r="J194" s="36" t="s">
        <v>1748</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1748</v>
      </c>
      <c r="J196" s="36" t="s">
        <v>1748</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0</v>
      </c>
      <c r="H197" s="27" t="str">
        <f t="shared" si="78"/>
        <v>N/A</v>
      </c>
      <c r="I197" s="36" t="s">
        <v>1748</v>
      </c>
      <c r="J197" s="36" t="s">
        <v>1748</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0</v>
      </c>
      <c r="H199" s="27" t="str">
        <f t="shared" si="78"/>
        <v>N/A</v>
      </c>
      <c r="I199" s="36" t="s">
        <v>1748</v>
      </c>
      <c r="J199" s="36" t="s">
        <v>1748</v>
      </c>
      <c r="K199" s="28" t="s">
        <v>734</v>
      </c>
      <c r="L199" s="105" t="str">
        <f t="shared" si="75"/>
        <v>N/A</v>
      </c>
    </row>
    <row r="200" spans="1:12" ht="25.5" x14ac:dyDescent="0.2">
      <c r="A200" s="128" t="s">
        <v>1645</v>
      </c>
      <c r="B200" s="22" t="s">
        <v>213</v>
      </c>
      <c r="C200" s="9">
        <v>3.4013605442000001</v>
      </c>
      <c r="D200" s="27" t="str">
        <f t="shared" si="76"/>
        <v>N/A</v>
      </c>
      <c r="E200" s="9">
        <v>1.7142857143000001</v>
      </c>
      <c r="F200" s="27" t="str">
        <f t="shared" si="77"/>
        <v>N/A</v>
      </c>
      <c r="G200" s="9">
        <v>0.487804878</v>
      </c>
      <c r="H200" s="27" t="str">
        <f t="shared" si="78"/>
        <v>N/A</v>
      </c>
      <c r="I200" s="36">
        <v>-49.6</v>
      </c>
      <c r="J200" s="36">
        <v>-71.5</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0</v>
      </c>
      <c r="H208" s="27" t="str">
        <f t="shared" si="78"/>
        <v>N/A</v>
      </c>
      <c r="I208" s="36" t="s">
        <v>1748</v>
      </c>
      <c r="J208" s="36" t="s">
        <v>1748</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0</v>
      </c>
      <c r="H210" s="27" t="str">
        <f t="shared" si="78"/>
        <v>N/A</v>
      </c>
      <c r="I210" s="36" t="s">
        <v>1748</v>
      </c>
      <c r="J210" s="36" t="s">
        <v>1748</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583583</v>
      </c>
      <c r="D6" s="7" t="str">
        <f t="shared" ref="D6:D39" si="0">IF($B6="N/A","N/A",IF(C6&gt;10,"No",IF(C6&lt;-10,"No","Yes")))</f>
        <v>N/A</v>
      </c>
      <c r="E6" s="1">
        <v>585131</v>
      </c>
      <c r="F6" s="7" t="str">
        <f t="shared" ref="F6:F39" si="1">IF($B6="N/A","N/A",IF(E6&gt;10,"No",IF(E6&lt;-10,"No","Yes")))</f>
        <v>N/A</v>
      </c>
      <c r="G6" s="1">
        <v>815710</v>
      </c>
      <c r="H6" s="7" t="str">
        <f t="shared" ref="H6:H39" si="2">IF($B6="N/A","N/A",IF(G6&gt;10,"No",IF(G6&lt;-10,"No","Yes")))</f>
        <v>N/A</v>
      </c>
      <c r="I6" s="36">
        <v>0.26529999999999998</v>
      </c>
      <c r="J6" s="36">
        <v>39.409999999999997</v>
      </c>
      <c r="K6" s="30" t="s">
        <v>734</v>
      </c>
      <c r="L6" s="105" t="str">
        <f t="shared" ref="L6:L39" si="3">IF(J6="Div by 0", "N/A", IF(K6="N/A","N/A", IF(J6&gt;VALUE(MID(K6,1,2)), "No", IF(J6&lt;-1*VALUE(MID(K6,1,2)), "No", "Yes"))))</f>
        <v>No</v>
      </c>
    </row>
    <row r="7" spans="1:12" x14ac:dyDescent="0.2">
      <c r="A7" s="138" t="s">
        <v>4</v>
      </c>
      <c r="B7" s="22" t="s">
        <v>213</v>
      </c>
      <c r="C7" s="23">
        <v>533463</v>
      </c>
      <c r="D7" s="27" t="str">
        <f t="shared" si="0"/>
        <v>N/A</v>
      </c>
      <c r="E7" s="23">
        <v>532172</v>
      </c>
      <c r="F7" s="27" t="str">
        <f t="shared" si="1"/>
        <v>N/A</v>
      </c>
      <c r="G7" s="23">
        <v>639122</v>
      </c>
      <c r="H7" s="27" t="str">
        <f t="shared" si="2"/>
        <v>N/A</v>
      </c>
      <c r="I7" s="8">
        <v>-0.24199999999999999</v>
      </c>
      <c r="J7" s="8">
        <v>20.100000000000001</v>
      </c>
      <c r="K7" s="28" t="s">
        <v>734</v>
      </c>
      <c r="L7" s="105" t="str">
        <f t="shared" si="3"/>
        <v>Yes</v>
      </c>
    </row>
    <row r="8" spans="1:12" x14ac:dyDescent="0.2">
      <c r="A8" s="138" t="s">
        <v>359</v>
      </c>
      <c r="B8" s="22" t="s">
        <v>213</v>
      </c>
      <c r="C8" s="4">
        <v>91.411675802999994</v>
      </c>
      <c r="D8" s="27" t="str">
        <f>IF($B8="N/A","N/A",IF(C8&gt;10,"No",IF(C8&lt;-10,"No","Yes")))</f>
        <v>N/A</v>
      </c>
      <c r="E8" s="4">
        <v>90.949206246000003</v>
      </c>
      <c r="F8" s="27" t="str">
        <f t="shared" si="1"/>
        <v>N/A</v>
      </c>
      <c r="G8" s="4">
        <v>78.351620061000006</v>
      </c>
      <c r="H8" s="27" t="str">
        <f t="shared" si="2"/>
        <v>N/A</v>
      </c>
      <c r="I8" s="8">
        <v>-0.50600000000000001</v>
      </c>
      <c r="J8" s="8">
        <v>-13.9</v>
      </c>
      <c r="K8" s="28" t="s">
        <v>734</v>
      </c>
      <c r="L8" s="105" t="str">
        <f t="shared" si="3"/>
        <v>Yes</v>
      </c>
    </row>
    <row r="9" spans="1:12" x14ac:dyDescent="0.2">
      <c r="A9" s="138" t="s">
        <v>83</v>
      </c>
      <c r="B9" s="22" t="s">
        <v>213</v>
      </c>
      <c r="C9" s="23">
        <v>499230.36</v>
      </c>
      <c r="D9" s="27" t="str">
        <f t="shared" si="0"/>
        <v>N/A</v>
      </c>
      <c r="E9" s="23">
        <v>503189.98</v>
      </c>
      <c r="F9" s="27" t="str">
        <f t="shared" si="1"/>
        <v>N/A</v>
      </c>
      <c r="G9" s="23">
        <v>707116.84</v>
      </c>
      <c r="H9" s="27" t="str">
        <f t="shared" si="2"/>
        <v>N/A</v>
      </c>
      <c r="I9" s="8">
        <v>0.79310000000000003</v>
      </c>
      <c r="J9" s="8">
        <v>40.53</v>
      </c>
      <c r="K9" s="28" t="s">
        <v>734</v>
      </c>
      <c r="L9" s="105" t="str">
        <f t="shared" si="3"/>
        <v>No</v>
      </c>
    </row>
    <row r="10" spans="1:12" x14ac:dyDescent="0.2">
      <c r="A10" s="138" t="s">
        <v>100</v>
      </c>
      <c r="B10" s="22" t="s">
        <v>213</v>
      </c>
      <c r="C10" s="23">
        <v>1098</v>
      </c>
      <c r="D10" s="27" t="str">
        <f t="shared" si="0"/>
        <v>N/A</v>
      </c>
      <c r="E10" s="23">
        <v>1380</v>
      </c>
      <c r="F10" s="27" t="str">
        <f t="shared" si="1"/>
        <v>N/A</v>
      </c>
      <c r="G10" s="23">
        <v>1537</v>
      </c>
      <c r="H10" s="27" t="str">
        <f t="shared" si="2"/>
        <v>N/A</v>
      </c>
      <c r="I10" s="8">
        <v>25.68</v>
      </c>
      <c r="J10" s="8">
        <v>11.38</v>
      </c>
      <c r="K10" s="28" t="s">
        <v>734</v>
      </c>
      <c r="L10" s="105" t="str">
        <f t="shared" si="3"/>
        <v>Yes</v>
      </c>
    </row>
    <row r="11" spans="1:12" x14ac:dyDescent="0.2">
      <c r="A11" s="138" t="s">
        <v>975</v>
      </c>
      <c r="B11" s="22" t="s">
        <v>213</v>
      </c>
      <c r="C11" s="23">
        <v>508</v>
      </c>
      <c r="D11" s="27" t="str">
        <f t="shared" si="0"/>
        <v>N/A</v>
      </c>
      <c r="E11" s="23">
        <v>505</v>
      </c>
      <c r="F11" s="27" t="str">
        <f t="shared" si="1"/>
        <v>N/A</v>
      </c>
      <c r="G11" s="23">
        <v>524</v>
      </c>
      <c r="H11" s="27" t="str">
        <f t="shared" si="2"/>
        <v>N/A</v>
      </c>
      <c r="I11" s="8">
        <v>-0.59099999999999997</v>
      </c>
      <c r="J11" s="8">
        <v>3.762</v>
      </c>
      <c r="K11" s="28" t="s">
        <v>734</v>
      </c>
      <c r="L11" s="105" t="str">
        <f t="shared" si="3"/>
        <v>Yes</v>
      </c>
    </row>
    <row r="12" spans="1:12" x14ac:dyDescent="0.2">
      <c r="A12" s="138" t="s">
        <v>976</v>
      </c>
      <c r="B12" s="22" t="s">
        <v>213</v>
      </c>
      <c r="C12" s="23">
        <v>70</v>
      </c>
      <c r="D12" s="27" t="str">
        <f t="shared" si="0"/>
        <v>N/A</v>
      </c>
      <c r="E12" s="23">
        <v>76</v>
      </c>
      <c r="F12" s="27" t="str">
        <f t="shared" si="1"/>
        <v>N/A</v>
      </c>
      <c r="G12" s="23">
        <v>48</v>
      </c>
      <c r="H12" s="27" t="str">
        <f t="shared" si="2"/>
        <v>N/A</v>
      </c>
      <c r="I12" s="8">
        <v>8.5709999999999997</v>
      </c>
      <c r="J12" s="8">
        <v>-36.799999999999997</v>
      </c>
      <c r="K12" s="28" t="s">
        <v>734</v>
      </c>
      <c r="L12" s="105" t="str">
        <f t="shared" si="3"/>
        <v>No</v>
      </c>
    </row>
    <row r="13" spans="1:12" x14ac:dyDescent="0.2">
      <c r="A13" s="138" t="s">
        <v>977</v>
      </c>
      <c r="B13" s="22" t="s">
        <v>213</v>
      </c>
      <c r="C13" s="23">
        <v>106</v>
      </c>
      <c r="D13" s="27" t="str">
        <f t="shared" si="0"/>
        <v>N/A</v>
      </c>
      <c r="E13" s="23">
        <v>157</v>
      </c>
      <c r="F13" s="27" t="str">
        <f t="shared" si="1"/>
        <v>N/A</v>
      </c>
      <c r="G13" s="23">
        <v>216</v>
      </c>
      <c r="H13" s="27" t="str">
        <f t="shared" si="2"/>
        <v>N/A</v>
      </c>
      <c r="I13" s="8">
        <v>48.11</v>
      </c>
      <c r="J13" s="8">
        <v>37.58</v>
      </c>
      <c r="K13" s="28" t="s">
        <v>734</v>
      </c>
      <c r="L13" s="105" t="str">
        <f t="shared" si="3"/>
        <v>No</v>
      </c>
    </row>
    <row r="14" spans="1:12" x14ac:dyDescent="0.2">
      <c r="A14" s="138" t="s">
        <v>978</v>
      </c>
      <c r="B14" s="22" t="s">
        <v>213</v>
      </c>
      <c r="C14" s="23">
        <v>414</v>
      </c>
      <c r="D14" s="27" t="str">
        <f t="shared" si="0"/>
        <v>N/A</v>
      </c>
      <c r="E14" s="23">
        <v>642</v>
      </c>
      <c r="F14" s="27" t="str">
        <f t="shared" si="1"/>
        <v>N/A</v>
      </c>
      <c r="G14" s="23">
        <v>749</v>
      </c>
      <c r="H14" s="27" t="str">
        <f t="shared" si="2"/>
        <v>N/A</v>
      </c>
      <c r="I14" s="8">
        <v>55.07</v>
      </c>
      <c r="J14" s="8">
        <v>16.670000000000002</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92965</v>
      </c>
      <c r="D16" s="27" t="str">
        <f t="shared" si="0"/>
        <v>N/A</v>
      </c>
      <c r="E16" s="23">
        <v>93596</v>
      </c>
      <c r="F16" s="27" t="str">
        <f t="shared" si="1"/>
        <v>N/A</v>
      </c>
      <c r="G16" s="23">
        <v>89531</v>
      </c>
      <c r="H16" s="27" t="str">
        <f t="shared" si="2"/>
        <v>N/A</v>
      </c>
      <c r="I16" s="8">
        <v>0.67879999999999996</v>
      </c>
      <c r="J16" s="8">
        <v>-4.34</v>
      </c>
      <c r="K16" s="28" t="s">
        <v>734</v>
      </c>
      <c r="L16" s="105" t="str">
        <f t="shared" si="3"/>
        <v>Yes</v>
      </c>
    </row>
    <row r="17" spans="1:12" x14ac:dyDescent="0.2">
      <c r="A17" s="137" t="s">
        <v>980</v>
      </c>
      <c r="B17" s="22" t="s">
        <v>213</v>
      </c>
      <c r="C17" s="23">
        <v>84513</v>
      </c>
      <c r="D17" s="27" t="str">
        <f t="shared" si="0"/>
        <v>N/A</v>
      </c>
      <c r="E17" s="23">
        <v>85359</v>
      </c>
      <c r="F17" s="27" t="str">
        <f t="shared" si="1"/>
        <v>N/A</v>
      </c>
      <c r="G17" s="23">
        <v>83482</v>
      </c>
      <c r="H17" s="27" t="str">
        <f t="shared" si="2"/>
        <v>N/A</v>
      </c>
      <c r="I17" s="8">
        <v>1.0009999999999999</v>
      </c>
      <c r="J17" s="8">
        <v>-2.2000000000000002</v>
      </c>
      <c r="K17" s="28" t="s">
        <v>734</v>
      </c>
      <c r="L17" s="105" t="str">
        <f t="shared" si="3"/>
        <v>Yes</v>
      </c>
    </row>
    <row r="18" spans="1:12" x14ac:dyDescent="0.2">
      <c r="A18" s="137" t="s">
        <v>981</v>
      </c>
      <c r="B18" s="22" t="s">
        <v>213</v>
      </c>
      <c r="C18" s="23">
        <v>1996</v>
      </c>
      <c r="D18" s="27" t="str">
        <f t="shared" si="0"/>
        <v>N/A</v>
      </c>
      <c r="E18" s="23">
        <v>1535</v>
      </c>
      <c r="F18" s="27" t="str">
        <f t="shared" si="1"/>
        <v>N/A</v>
      </c>
      <c r="G18" s="23">
        <v>316</v>
      </c>
      <c r="H18" s="27" t="str">
        <f t="shared" si="2"/>
        <v>N/A</v>
      </c>
      <c r="I18" s="8">
        <v>-23.1</v>
      </c>
      <c r="J18" s="8">
        <v>-79.400000000000006</v>
      </c>
      <c r="K18" s="28" t="s">
        <v>734</v>
      </c>
      <c r="L18" s="105" t="str">
        <f t="shared" si="3"/>
        <v>No</v>
      </c>
    </row>
    <row r="19" spans="1:12" x14ac:dyDescent="0.2">
      <c r="A19" s="137" t="s">
        <v>982</v>
      </c>
      <c r="B19" s="22" t="s">
        <v>213</v>
      </c>
      <c r="C19" s="23">
        <v>1092</v>
      </c>
      <c r="D19" s="27" t="str">
        <f t="shared" si="0"/>
        <v>N/A</v>
      </c>
      <c r="E19" s="23">
        <v>1142</v>
      </c>
      <c r="F19" s="27" t="str">
        <f t="shared" si="1"/>
        <v>N/A</v>
      </c>
      <c r="G19" s="23">
        <v>11</v>
      </c>
      <c r="H19" s="27" t="str">
        <f t="shared" si="2"/>
        <v>N/A</v>
      </c>
      <c r="I19" s="8">
        <v>4.5789999999999997</v>
      </c>
      <c r="J19" s="8">
        <v>-99.5</v>
      </c>
      <c r="K19" s="28" t="s">
        <v>734</v>
      </c>
      <c r="L19" s="105" t="str">
        <f t="shared" si="3"/>
        <v>No</v>
      </c>
    </row>
    <row r="20" spans="1:12" x14ac:dyDescent="0.2">
      <c r="A20" s="137" t="s">
        <v>983</v>
      </c>
      <c r="B20" s="22" t="s">
        <v>213</v>
      </c>
      <c r="C20" s="23">
        <v>1336</v>
      </c>
      <c r="D20" s="27" t="str">
        <f t="shared" si="0"/>
        <v>N/A</v>
      </c>
      <c r="E20" s="23">
        <v>1353</v>
      </c>
      <c r="F20" s="27" t="str">
        <f t="shared" si="1"/>
        <v>N/A</v>
      </c>
      <c r="G20" s="23">
        <v>1256</v>
      </c>
      <c r="H20" s="27" t="str">
        <f t="shared" si="2"/>
        <v>N/A</v>
      </c>
      <c r="I20" s="8">
        <v>1.272</v>
      </c>
      <c r="J20" s="8">
        <v>-7.17</v>
      </c>
      <c r="K20" s="28" t="s">
        <v>734</v>
      </c>
      <c r="L20" s="105" t="str">
        <f t="shared" si="3"/>
        <v>Yes</v>
      </c>
    </row>
    <row r="21" spans="1:12" x14ac:dyDescent="0.2">
      <c r="A21" s="128" t="s">
        <v>984</v>
      </c>
      <c r="B21" s="22" t="s">
        <v>213</v>
      </c>
      <c r="C21" s="23">
        <v>4028</v>
      </c>
      <c r="D21" s="27" t="str">
        <f t="shared" si="0"/>
        <v>N/A</v>
      </c>
      <c r="E21" s="23">
        <v>4207</v>
      </c>
      <c r="F21" s="27" t="str">
        <f t="shared" si="1"/>
        <v>N/A</v>
      </c>
      <c r="G21" s="23">
        <v>4471</v>
      </c>
      <c r="H21" s="27" t="str">
        <f t="shared" si="2"/>
        <v>N/A</v>
      </c>
      <c r="I21" s="8">
        <v>4.444</v>
      </c>
      <c r="J21" s="8">
        <v>6.2750000000000004</v>
      </c>
      <c r="K21" s="28" t="s">
        <v>734</v>
      </c>
      <c r="L21" s="105" t="str">
        <f t="shared" si="3"/>
        <v>Yes</v>
      </c>
    </row>
    <row r="22" spans="1:12" x14ac:dyDescent="0.2">
      <c r="A22" s="137" t="s">
        <v>1690</v>
      </c>
      <c r="B22" s="22" t="s">
        <v>213</v>
      </c>
      <c r="C22" s="23">
        <v>439275</v>
      </c>
      <c r="D22" s="27" t="str">
        <f t="shared" si="0"/>
        <v>N/A</v>
      </c>
      <c r="E22" s="23">
        <v>441662</v>
      </c>
      <c r="F22" s="27" t="str">
        <f t="shared" si="1"/>
        <v>N/A</v>
      </c>
      <c r="G22" s="23">
        <v>441704</v>
      </c>
      <c r="H22" s="27" t="str">
        <f t="shared" si="2"/>
        <v>N/A</v>
      </c>
      <c r="I22" s="8">
        <v>0.54339999999999999</v>
      </c>
      <c r="J22" s="8">
        <v>9.4999999999999998E-3</v>
      </c>
      <c r="K22" s="28" t="s">
        <v>734</v>
      </c>
      <c r="L22" s="105" t="str">
        <f t="shared" si="3"/>
        <v>Yes</v>
      </c>
    </row>
    <row r="23" spans="1:12" x14ac:dyDescent="0.2">
      <c r="A23" s="137" t="s">
        <v>985</v>
      </c>
      <c r="B23" s="22" t="s">
        <v>213</v>
      </c>
      <c r="C23" s="23">
        <v>10773</v>
      </c>
      <c r="D23" s="27" t="str">
        <f t="shared" si="0"/>
        <v>N/A</v>
      </c>
      <c r="E23" s="23">
        <v>8889</v>
      </c>
      <c r="F23" s="27" t="str">
        <f t="shared" si="1"/>
        <v>N/A</v>
      </c>
      <c r="G23" s="23">
        <v>6445</v>
      </c>
      <c r="H23" s="27" t="str">
        <f t="shared" si="2"/>
        <v>N/A</v>
      </c>
      <c r="I23" s="8">
        <v>-17.5</v>
      </c>
      <c r="J23" s="8">
        <v>-27.5</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272</v>
      </c>
      <c r="D25" s="27" t="str">
        <f t="shared" si="0"/>
        <v>N/A</v>
      </c>
      <c r="E25" s="23">
        <v>52</v>
      </c>
      <c r="F25" s="27" t="str">
        <f t="shared" si="1"/>
        <v>N/A</v>
      </c>
      <c r="G25" s="23">
        <v>25</v>
      </c>
      <c r="H25" s="27" t="str">
        <f t="shared" si="2"/>
        <v>N/A</v>
      </c>
      <c r="I25" s="8">
        <v>-80.900000000000006</v>
      </c>
      <c r="J25" s="8">
        <v>-51.9</v>
      </c>
      <c r="K25" s="28" t="s">
        <v>734</v>
      </c>
      <c r="L25" s="105" t="str">
        <f t="shared" si="3"/>
        <v>No</v>
      </c>
    </row>
    <row r="26" spans="1:12" x14ac:dyDescent="0.2">
      <c r="A26" s="137" t="s">
        <v>988</v>
      </c>
      <c r="B26" s="22" t="s">
        <v>213</v>
      </c>
      <c r="C26" s="23">
        <v>326775</v>
      </c>
      <c r="D26" s="27" t="str">
        <f t="shared" si="0"/>
        <v>N/A</v>
      </c>
      <c r="E26" s="23">
        <v>332240</v>
      </c>
      <c r="F26" s="27" t="str">
        <f t="shared" si="1"/>
        <v>N/A</v>
      </c>
      <c r="G26" s="23">
        <v>359875</v>
      </c>
      <c r="H26" s="27" t="str">
        <f t="shared" si="2"/>
        <v>N/A</v>
      </c>
      <c r="I26" s="8">
        <v>1.6719999999999999</v>
      </c>
      <c r="J26" s="8">
        <v>8.3179999999999996</v>
      </c>
      <c r="K26" s="28" t="s">
        <v>734</v>
      </c>
      <c r="L26" s="105" t="str">
        <f t="shared" si="3"/>
        <v>Yes</v>
      </c>
    </row>
    <row r="27" spans="1:12" x14ac:dyDescent="0.2">
      <c r="A27" s="137" t="s">
        <v>989</v>
      </c>
      <c r="B27" s="22" t="s">
        <v>213</v>
      </c>
      <c r="C27" s="23">
        <v>1821</v>
      </c>
      <c r="D27" s="27" t="str">
        <f t="shared" si="0"/>
        <v>N/A</v>
      </c>
      <c r="E27" s="23">
        <v>1477</v>
      </c>
      <c r="F27" s="27" t="str">
        <f t="shared" si="1"/>
        <v>N/A</v>
      </c>
      <c r="G27" s="23">
        <v>854</v>
      </c>
      <c r="H27" s="27" t="str">
        <f t="shared" si="2"/>
        <v>N/A</v>
      </c>
      <c r="I27" s="8">
        <v>-18.899999999999999</v>
      </c>
      <c r="J27" s="8">
        <v>-42.2</v>
      </c>
      <c r="K27" s="28" t="s">
        <v>734</v>
      </c>
      <c r="L27" s="105" t="str">
        <f t="shared" si="3"/>
        <v>No</v>
      </c>
    </row>
    <row r="28" spans="1:12" x14ac:dyDescent="0.2">
      <c r="A28" s="156" t="s">
        <v>990</v>
      </c>
      <c r="B28" s="22" t="s">
        <v>213</v>
      </c>
      <c r="C28" s="23">
        <v>8284</v>
      </c>
      <c r="D28" s="27" t="str">
        <f t="shared" si="0"/>
        <v>N/A</v>
      </c>
      <c r="E28" s="23">
        <v>8532</v>
      </c>
      <c r="F28" s="27" t="str">
        <f t="shared" si="1"/>
        <v>N/A</v>
      </c>
      <c r="G28" s="23">
        <v>9600</v>
      </c>
      <c r="H28" s="27" t="str">
        <f t="shared" si="2"/>
        <v>N/A</v>
      </c>
      <c r="I28" s="8">
        <v>2.9940000000000002</v>
      </c>
      <c r="J28" s="8">
        <v>12.52</v>
      </c>
      <c r="K28" s="28" t="s">
        <v>734</v>
      </c>
      <c r="L28" s="105" t="str">
        <f t="shared" si="3"/>
        <v>Yes</v>
      </c>
    </row>
    <row r="29" spans="1:12" x14ac:dyDescent="0.2">
      <c r="A29" s="156" t="s">
        <v>991</v>
      </c>
      <c r="B29" s="22" t="s">
        <v>213</v>
      </c>
      <c r="C29" s="23">
        <v>91350</v>
      </c>
      <c r="D29" s="27" t="str">
        <f t="shared" si="0"/>
        <v>N/A</v>
      </c>
      <c r="E29" s="23">
        <v>90472</v>
      </c>
      <c r="F29" s="27" t="str">
        <f t="shared" si="1"/>
        <v>N/A</v>
      </c>
      <c r="G29" s="23">
        <v>64905</v>
      </c>
      <c r="H29" s="27" t="str">
        <f t="shared" si="2"/>
        <v>N/A</v>
      </c>
      <c r="I29" s="8">
        <v>-0.96099999999999997</v>
      </c>
      <c r="J29" s="8">
        <v>-28.3</v>
      </c>
      <c r="K29" s="28" t="s">
        <v>734</v>
      </c>
      <c r="L29" s="105" t="str">
        <f t="shared" si="3"/>
        <v>Yes</v>
      </c>
    </row>
    <row r="30" spans="1:12" x14ac:dyDescent="0.2">
      <c r="A30" s="156" t="s">
        <v>106</v>
      </c>
      <c r="B30" s="22" t="s">
        <v>213</v>
      </c>
      <c r="C30" s="23">
        <v>50245</v>
      </c>
      <c r="D30" s="27" t="str">
        <f t="shared" si="0"/>
        <v>N/A</v>
      </c>
      <c r="E30" s="23">
        <v>48493</v>
      </c>
      <c r="F30" s="27" t="str">
        <f t="shared" si="1"/>
        <v>N/A</v>
      </c>
      <c r="G30" s="23">
        <v>60446</v>
      </c>
      <c r="H30" s="27" t="str">
        <f t="shared" si="2"/>
        <v>N/A</v>
      </c>
      <c r="I30" s="8">
        <v>-3.49</v>
      </c>
      <c r="J30" s="8">
        <v>24.65</v>
      </c>
      <c r="K30" s="28" t="s">
        <v>734</v>
      </c>
      <c r="L30" s="105" t="str">
        <f t="shared" si="3"/>
        <v>Yes</v>
      </c>
    </row>
    <row r="31" spans="1:12" x14ac:dyDescent="0.2">
      <c r="A31" s="168" t="s">
        <v>992</v>
      </c>
      <c r="B31" s="22" t="s">
        <v>213</v>
      </c>
      <c r="C31" s="23">
        <v>17475</v>
      </c>
      <c r="D31" s="27" t="str">
        <f t="shared" si="0"/>
        <v>N/A</v>
      </c>
      <c r="E31" s="23">
        <v>17033</v>
      </c>
      <c r="F31" s="27" t="str">
        <f t="shared" si="1"/>
        <v>N/A</v>
      </c>
      <c r="G31" s="23">
        <v>31932</v>
      </c>
      <c r="H31" s="27" t="str">
        <f t="shared" si="2"/>
        <v>N/A</v>
      </c>
      <c r="I31" s="8">
        <v>-2.5299999999999998</v>
      </c>
      <c r="J31" s="8">
        <v>87.47</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2892</v>
      </c>
      <c r="D33" s="27" t="str">
        <f t="shared" si="0"/>
        <v>N/A</v>
      </c>
      <c r="E33" s="23">
        <v>2255</v>
      </c>
      <c r="F33" s="27" t="str">
        <f t="shared" si="1"/>
        <v>N/A</v>
      </c>
      <c r="G33" s="23">
        <v>843</v>
      </c>
      <c r="H33" s="27" t="str">
        <f t="shared" si="2"/>
        <v>N/A</v>
      </c>
      <c r="I33" s="8">
        <v>-22</v>
      </c>
      <c r="J33" s="8">
        <v>-62.6</v>
      </c>
      <c r="K33" s="28" t="s">
        <v>734</v>
      </c>
      <c r="L33" s="105" t="str">
        <f t="shared" si="3"/>
        <v>No</v>
      </c>
    </row>
    <row r="34" spans="1:12" x14ac:dyDescent="0.2">
      <c r="A34" s="168" t="s">
        <v>995</v>
      </c>
      <c r="B34" s="22" t="s">
        <v>213</v>
      </c>
      <c r="C34" s="23">
        <v>16303</v>
      </c>
      <c r="D34" s="27" t="str">
        <f t="shared" si="0"/>
        <v>N/A</v>
      </c>
      <c r="E34" s="23">
        <v>16156</v>
      </c>
      <c r="F34" s="27" t="str">
        <f t="shared" si="1"/>
        <v>N/A</v>
      </c>
      <c r="G34" s="23">
        <v>14840</v>
      </c>
      <c r="H34" s="27" t="str">
        <f t="shared" si="2"/>
        <v>N/A</v>
      </c>
      <c r="I34" s="8">
        <v>-0.90200000000000002</v>
      </c>
      <c r="J34" s="8">
        <v>-8.15</v>
      </c>
      <c r="K34" s="28" t="s">
        <v>734</v>
      </c>
      <c r="L34" s="105" t="str">
        <f t="shared" si="3"/>
        <v>Yes</v>
      </c>
    </row>
    <row r="35" spans="1:12" x14ac:dyDescent="0.2">
      <c r="A35" s="168" t="s">
        <v>996</v>
      </c>
      <c r="B35" s="22" t="s">
        <v>213</v>
      </c>
      <c r="C35" s="23">
        <v>6495</v>
      </c>
      <c r="D35" s="27" t="str">
        <f t="shared" si="0"/>
        <v>N/A</v>
      </c>
      <c r="E35" s="23">
        <v>6282</v>
      </c>
      <c r="F35" s="27" t="str">
        <f t="shared" si="1"/>
        <v>N/A</v>
      </c>
      <c r="G35" s="23">
        <v>12747</v>
      </c>
      <c r="H35" s="27" t="str">
        <f t="shared" si="2"/>
        <v>N/A</v>
      </c>
      <c r="I35" s="8">
        <v>-3.28</v>
      </c>
      <c r="J35" s="8">
        <v>102.9</v>
      </c>
      <c r="K35" s="28" t="s">
        <v>734</v>
      </c>
      <c r="L35" s="105" t="str">
        <f t="shared" si="3"/>
        <v>No</v>
      </c>
    </row>
    <row r="36" spans="1:12" x14ac:dyDescent="0.2">
      <c r="A36" s="168" t="s">
        <v>997</v>
      </c>
      <c r="B36" s="22" t="s">
        <v>213</v>
      </c>
      <c r="C36" s="23">
        <v>7080</v>
      </c>
      <c r="D36" s="27" t="str">
        <f t="shared" si="0"/>
        <v>N/A</v>
      </c>
      <c r="E36" s="23">
        <v>6767</v>
      </c>
      <c r="F36" s="27" t="str">
        <f t="shared" si="1"/>
        <v>N/A</v>
      </c>
      <c r="G36" s="23">
        <v>84</v>
      </c>
      <c r="H36" s="27" t="str">
        <f t="shared" si="2"/>
        <v>N/A</v>
      </c>
      <c r="I36" s="8">
        <v>-4.42</v>
      </c>
      <c r="J36" s="8">
        <v>-98.8</v>
      </c>
      <c r="K36" s="28" t="s">
        <v>734</v>
      </c>
      <c r="L36" s="105" t="str">
        <f t="shared" si="3"/>
        <v>No</v>
      </c>
    </row>
    <row r="37" spans="1:12" x14ac:dyDescent="0.2">
      <c r="A37" s="168" t="s">
        <v>122</v>
      </c>
      <c r="B37" s="22" t="s">
        <v>213</v>
      </c>
      <c r="C37" s="23">
        <v>754</v>
      </c>
      <c r="D37" s="27" t="str">
        <f t="shared" si="0"/>
        <v>N/A</v>
      </c>
      <c r="E37" s="23">
        <v>866</v>
      </c>
      <c r="F37" s="27" t="str">
        <f t="shared" si="1"/>
        <v>N/A</v>
      </c>
      <c r="G37" s="23">
        <v>961</v>
      </c>
      <c r="H37" s="27" t="str">
        <f t="shared" si="2"/>
        <v>N/A</v>
      </c>
      <c r="I37" s="8">
        <v>14.85</v>
      </c>
      <c r="J37" s="8">
        <v>10.97</v>
      </c>
      <c r="K37" s="28" t="s">
        <v>734</v>
      </c>
      <c r="L37" s="105" t="str">
        <f t="shared" si="3"/>
        <v>Yes</v>
      </c>
    </row>
    <row r="38" spans="1:12" x14ac:dyDescent="0.2">
      <c r="A38" s="168" t="s">
        <v>84</v>
      </c>
      <c r="B38" s="22" t="s">
        <v>213</v>
      </c>
      <c r="C38" s="29">
        <v>2348716742</v>
      </c>
      <c r="D38" s="27" t="str">
        <f t="shared" si="0"/>
        <v>N/A</v>
      </c>
      <c r="E38" s="29">
        <v>2344206993</v>
      </c>
      <c r="F38" s="27" t="str">
        <f t="shared" si="1"/>
        <v>N/A</v>
      </c>
      <c r="G38" s="29">
        <v>2566775413</v>
      </c>
      <c r="H38" s="27" t="str">
        <f t="shared" si="2"/>
        <v>N/A</v>
      </c>
      <c r="I38" s="8">
        <v>-0.192</v>
      </c>
      <c r="J38" s="8">
        <v>9.4939999999999998</v>
      </c>
      <c r="K38" s="28" t="s">
        <v>734</v>
      </c>
      <c r="L38" s="105" t="str">
        <f t="shared" si="3"/>
        <v>Yes</v>
      </c>
    </row>
    <row r="39" spans="1:12" x14ac:dyDescent="0.2">
      <c r="A39" s="168" t="s">
        <v>1276</v>
      </c>
      <c r="B39" s="22" t="s">
        <v>213</v>
      </c>
      <c r="C39" s="29">
        <v>4024.6490079</v>
      </c>
      <c r="D39" s="27" t="str">
        <f t="shared" si="0"/>
        <v>N/A</v>
      </c>
      <c r="E39" s="29">
        <v>4006.2943049999999</v>
      </c>
      <c r="F39" s="27" t="str">
        <f t="shared" si="1"/>
        <v>N/A</v>
      </c>
      <c r="G39" s="29">
        <v>3146.6764082999998</v>
      </c>
      <c r="H39" s="27" t="str">
        <f t="shared" si="2"/>
        <v>N/A</v>
      </c>
      <c r="I39" s="8">
        <v>-0.45600000000000002</v>
      </c>
      <c r="J39" s="8">
        <v>-21.5</v>
      </c>
      <c r="K39" s="28" t="s">
        <v>734</v>
      </c>
      <c r="L39" s="105" t="str">
        <f t="shared" si="3"/>
        <v>Yes</v>
      </c>
    </row>
    <row r="40" spans="1:12" x14ac:dyDescent="0.2">
      <c r="A40" s="168" t="s">
        <v>1277</v>
      </c>
      <c r="B40" s="22" t="s">
        <v>213</v>
      </c>
      <c r="C40" s="29">
        <v>4402.773467</v>
      </c>
      <c r="D40" s="27" t="str">
        <f>IF($B40="N/A","N/A",IF(C40&gt;10,"No",IF(C40&lt;-10,"No","Yes")))</f>
        <v>N/A</v>
      </c>
      <c r="E40" s="29">
        <v>4404.9799556999997</v>
      </c>
      <c r="F40" s="27" t="str">
        <f>IF($B40="N/A","N/A",IF(E40&gt;10,"No",IF(E40&lt;-10,"No","Yes")))</f>
        <v>N/A</v>
      </c>
      <c r="G40" s="29">
        <v>4016.0961646999999</v>
      </c>
      <c r="H40" s="27" t="str">
        <f>IF($B40="N/A","N/A",IF(G40&gt;10,"No",IF(G40&lt;-10,"No","Yes")))</f>
        <v>N/A</v>
      </c>
      <c r="I40" s="8">
        <v>5.0099999999999999E-2</v>
      </c>
      <c r="J40" s="8">
        <v>-8.83</v>
      </c>
      <c r="K40" s="28" t="s">
        <v>734</v>
      </c>
      <c r="L40" s="105" t="str">
        <f>IF(J40="Div by 0", "N/A", IF(K40="N/A","N/A", IF(J40&gt;VALUE(MID(K40,1,2)), "No", IF(J40&lt;-1*VALUE(MID(K40,1,2)), "No", "Yes"))))</f>
        <v>Yes</v>
      </c>
    </row>
    <row r="41" spans="1:12" x14ac:dyDescent="0.2">
      <c r="A41" s="168" t="s">
        <v>107</v>
      </c>
      <c r="B41" s="22" t="s">
        <v>213</v>
      </c>
      <c r="C41" s="29">
        <v>44480369</v>
      </c>
      <c r="D41" s="27" t="str">
        <f t="shared" ref="D41:D44" si="4">IF($B41="N/A","N/A",IF(C41&gt;10,"No",IF(C41&lt;-10,"No","Yes")))</f>
        <v>N/A</v>
      </c>
      <c r="E41" s="29">
        <v>47647048</v>
      </c>
      <c r="F41" s="27" t="str">
        <f t="shared" ref="F41:F44" si="5">IF($B41="N/A","N/A",IF(E41&gt;10,"No",IF(E41&lt;-10,"No","Yes")))</f>
        <v>N/A</v>
      </c>
      <c r="G41" s="29">
        <v>74007840</v>
      </c>
      <c r="H41" s="27" t="str">
        <f t="shared" ref="H41:H44" si="6">IF($B41="N/A","N/A",IF(G41&gt;10,"No",IF(G41&lt;-10,"No","Yes")))</f>
        <v>N/A</v>
      </c>
      <c r="I41" s="8">
        <v>7.1189999999999998</v>
      </c>
      <c r="J41" s="8">
        <v>55.33</v>
      </c>
      <c r="K41" s="28" t="s">
        <v>734</v>
      </c>
      <c r="L41" s="105" t="str">
        <f t="shared" ref="L41:L43" si="7">IF(J41="Div by 0", "N/A", IF(K41="N/A","N/A", IF(J41&gt;VALUE(MID(K41,1,2)), "No", IF(J41&lt;-1*VALUE(MID(K41,1,2)), "No", "Yes"))))</f>
        <v>No</v>
      </c>
    </row>
    <row r="42" spans="1:12" x14ac:dyDescent="0.2">
      <c r="A42" s="168" t="s">
        <v>158</v>
      </c>
      <c r="B42" s="30" t="s">
        <v>217</v>
      </c>
      <c r="C42" s="1">
        <v>11</v>
      </c>
      <c r="D42" s="27" t="str">
        <f>IF($B42="N/A","N/A",IF(C42&gt;0,"No",IF(C42&lt;0,"No","Yes")))</f>
        <v>No</v>
      </c>
      <c r="E42" s="1">
        <v>0</v>
      </c>
      <c r="F42" s="27" t="str">
        <f>IF($B42="N/A","N/A",IF(E42&gt;0,"No",IF(E42&lt;0,"No","Yes")))</f>
        <v>Yes</v>
      </c>
      <c r="G42" s="1">
        <v>0</v>
      </c>
      <c r="H42" s="27" t="str">
        <f>IF($B42="N/A","N/A",IF(G42&gt;0,"No",IF(G42&lt;0,"No","Yes")))</f>
        <v>Yes</v>
      </c>
      <c r="I42" s="8">
        <v>-100</v>
      </c>
      <c r="J42" s="8" t="s">
        <v>1748</v>
      </c>
      <c r="K42" s="28" t="s">
        <v>734</v>
      </c>
      <c r="L42" s="105" t="str">
        <f t="shared" si="7"/>
        <v>N/A</v>
      </c>
    </row>
    <row r="43" spans="1:12" x14ac:dyDescent="0.2">
      <c r="A43" s="168" t="s">
        <v>156</v>
      </c>
      <c r="B43" s="22" t="s">
        <v>213</v>
      </c>
      <c r="C43" s="29">
        <v>12860</v>
      </c>
      <c r="D43" s="27" t="str">
        <f t="shared" si="4"/>
        <v>N/A</v>
      </c>
      <c r="E43" s="29">
        <v>0</v>
      </c>
      <c r="F43" s="27" t="str">
        <f t="shared" si="5"/>
        <v>N/A</v>
      </c>
      <c r="G43" s="29">
        <v>0</v>
      </c>
      <c r="H43" s="27" t="str">
        <f t="shared" si="6"/>
        <v>N/A</v>
      </c>
      <c r="I43" s="8">
        <v>-100</v>
      </c>
      <c r="J43" s="8" t="s">
        <v>1748</v>
      </c>
      <c r="K43" s="28" t="s">
        <v>734</v>
      </c>
      <c r="L43" s="105" t="str">
        <f t="shared" si="7"/>
        <v>N/A</v>
      </c>
    </row>
    <row r="44" spans="1:12" x14ac:dyDescent="0.2">
      <c r="A44" s="168" t="s">
        <v>1278</v>
      </c>
      <c r="B44" s="22" t="s">
        <v>213</v>
      </c>
      <c r="C44" s="29">
        <v>12860</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12042.111111</v>
      </c>
      <c r="D45" s="27" t="str">
        <f t="shared" ref="D45:D71" si="8">IF($B45="N/A","N/A",IF(C45&gt;10,"No",IF(C45&lt;-10,"No","Yes")))</f>
        <v>N/A</v>
      </c>
      <c r="E45" s="29">
        <v>9714.5934782999993</v>
      </c>
      <c r="F45" s="27" t="str">
        <f t="shared" ref="F45:F71" si="9">IF($B45="N/A","N/A",IF(E45&gt;10,"No",IF(E45&lt;-10,"No","Yes")))</f>
        <v>N/A</v>
      </c>
      <c r="G45" s="29">
        <v>8772.3858165000001</v>
      </c>
      <c r="H45" s="27" t="str">
        <f t="shared" ref="H45:H71" si="10">IF($B45="N/A","N/A",IF(G45&gt;10,"No",IF(G45&lt;-10,"No","Yes")))</f>
        <v>N/A</v>
      </c>
      <c r="I45" s="8">
        <v>-19.3</v>
      </c>
      <c r="J45" s="8">
        <v>-9.6999999999999993</v>
      </c>
      <c r="K45" s="28" t="s">
        <v>734</v>
      </c>
      <c r="L45" s="105" t="str">
        <f t="shared" ref="L45:L71" si="11">IF(J45="Div by 0", "N/A", IF(K45="N/A","N/A", IF(J45&gt;VALUE(MID(K45,1,2)), "No", IF(J45&lt;-1*VALUE(MID(K45,1,2)), "No", "Yes"))))</f>
        <v>Yes</v>
      </c>
    </row>
    <row r="46" spans="1:12" x14ac:dyDescent="0.2">
      <c r="A46" s="168" t="s">
        <v>1280</v>
      </c>
      <c r="B46" s="22" t="s">
        <v>213</v>
      </c>
      <c r="C46" s="29">
        <v>8140.0669291000004</v>
      </c>
      <c r="D46" s="27" t="str">
        <f t="shared" si="8"/>
        <v>N/A</v>
      </c>
      <c r="E46" s="29">
        <v>7756.2079207999996</v>
      </c>
      <c r="F46" s="27" t="str">
        <f t="shared" si="9"/>
        <v>N/A</v>
      </c>
      <c r="G46" s="29">
        <v>8011.3740458000002</v>
      </c>
      <c r="H46" s="27" t="str">
        <f t="shared" si="10"/>
        <v>N/A</v>
      </c>
      <c r="I46" s="8">
        <v>-4.72</v>
      </c>
      <c r="J46" s="8">
        <v>3.29</v>
      </c>
      <c r="K46" s="28" t="s">
        <v>734</v>
      </c>
      <c r="L46" s="105" t="str">
        <f t="shared" si="11"/>
        <v>Yes</v>
      </c>
    </row>
    <row r="47" spans="1:12" x14ac:dyDescent="0.2">
      <c r="A47" s="168" t="s">
        <v>1281</v>
      </c>
      <c r="B47" s="22" t="s">
        <v>213</v>
      </c>
      <c r="C47" s="29">
        <v>7429.5285714000001</v>
      </c>
      <c r="D47" s="27" t="str">
        <f t="shared" si="8"/>
        <v>N/A</v>
      </c>
      <c r="E47" s="29">
        <v>6405.7631578999999</v>
      </c>
      <c r="F47" s="27" t="str">
        <f t="shared" si="9"/>
        <v>N/A</v>
      </c>
      <c r="G47" s="29">
        <v>6293.2083333</v>
      </c>
      <c r="H47" s="27" t="str">
        <f t="shared" si="10"/>
        <v>N/A</v>
      </c>
      <c r="I47" s="8">
        <v>-13.8</v>
      </c>
      <c r="J47" s="8">
        <v>-1.76</v>
      </c>
      <c r="K47" s="28" t="s">
        <v>734</v>
      </c>
      <c r="L47" s="105" t="str">
        <f t="shared" si="11"/>
        <v>Yes</v>
      </c>
    </row>
    <row r="48" spans="1:12" x14ac:dyDescent="0.2">
      <c r="A48" s="168" t="s">
        <v>1282</v>
      </c>
      <c r="B48" s="22" t="s">
        <v>213</v>
      </c>
      <c r="C48" s="29">
        <v>1585.745283</v>
      </c>
      <c r="D48" s="27" t="str">
        <f t="shared" si="8"/>
        <v>N/A</v>
      </c>
      <c r="E48" s="29">
        <v>2767.5923567</v>
      </c>
      <c r="F48" s="27" t="str">
        <f t="shared" si="9"/>
        <v>N/A</v>
      </c>
      <c r="G48" s="29">
        <v>1911.2268518999999</v>
      </c>
      <c r="H48" s="27" t="str">
        <f t="shared" si="10"/>
        <v>N/A</v>
      </c>
      <c r="I48" s="8">
        <v>74.53</v>
      </c>
      <c r="J48" s="8">
        <v>-30.9</v>
      </c>
      <c r="K48" s="28" t="s">
        <v>734</v>
      </c>
      <c r="L48" s="105" t="str">
        <f t="shared" si="11"/>
        <v>No</v>
      </c>
    </row>
    <row r="49" spans="1:12" x14ac:dyDescent="0.2">
      <c r="A49" s="168" t="s">
        <v>1283</v>
      </c>
      <c r="B49" s="22" t="s">
        <v>213</v>
      </c>
      <c r="C49" s="29">
        <v>20287.2657</v>
      </c>
      <c r="D49" s="27" t="str">
        <f t="shared" si="8"/>
        <v>N/A</v>
      </c>
      <c r="E49" s="29">
        <v>13345.64486</v>
      </c>
      <c r="F49" s="27" t="str">
        <f t="shared" si="9"/>
        <v>N/A</v>
      </c>
      <c r="G49" s="29">
        <v>11442.320427000001</v>
      </c>
      <c r="H49" s="27" t="str">
        <f t="shared" si="10"/>
        <v>N/A</v>
      </c>
      <c r="I49" s="8">
        <v>-34.200000000000003</v>
      </c>
      <c r="J49" s="8">
        <v>-14.3</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12553.833431999999</v>
      </c>
      <c r="D51" s="27" t="str">
        <f t="shared" si="8"/>
        <v>N/A</v>
      </c>
      <c r="E51" s="29">
        <v>12446.405349000001</v>
      </c>
      <c r="F51" s="27" t="str">
        <f t="shared" si="9"/>
        <v>N/A</v>
      </c>
      <c r="G51" s="29">
        <v>12564.376093000001</v>
      </c>
      <c r="H51" s="27" t="str">
        <f t="shared" si="10"/>
        <v>N/A</v>
      </c>
      <c r="I51" s="8">
        <v>-0.85599999999999998</v>
      </c>
      <c r="J51" s="8">
        <v>0.94779999999999998</v>
      </c>
      <c r="K51" s="28" t="s">
        <v>734</v>
      </c>
      <c r="L51" s="105" t="str">
        <f t="shared" si="11"/>
        <v>Yes</v>
      </c>
    </row>
    <row r="52" spans="1:12" x14ac:dyDescent="0.2">
      <c r="A52" s="168" t="s">
        <v>1286</v>
      </c>
      <c r="B52" s="22" t="s">
        <v>213</v>
      </c>
      <c r="C52" s="29">
        <v>12067.228071</v>
      </c>
      <c r="D52" s="27" t="str">
        <f t="shared" si="8"/>
        <v>N/A</v>
      </c>
      <c r="E52" s="29">
        <v>11994.526236</v>
      </c>
      <c r="F52" s="27" t="str">
        <f t="shared" si="9"/>
        <v>N/A</v>
      </c>
      <c r="G52" s="29">
        <v>12116.310976999999</v>
      </c>
      <c r="H52" s="27" t="str">
        <f t="shared" si="10"/>
        <v>N/A</v>
      </c>
      <c r="I52" s="8">
        <v>-0.60199999999999998</v>
      </c>
      <c r="J52" s="8">
        <v>1.0149999999999999</v>
      </c>
      <c r="K52" s="28" t="s">
        <v>734</v>
      </c>
      <c r="L52" s="105" t="str">
        <f t="shared" si="11"/>
        <v>Yes</v>
      </c>
    </row>
    <row r="53" spans="1:12" x14ac:dyDescent="0.2">
      <c r="A53" s="168" t="s">
        <v>1287</v>
      </c>
      <c r="B53" s="22" t="s">
        <v>213</v>
      </c>
      <c r="C53" s="29">
        <v>12598.296592999999</v>
      </c>
      <c r="D53" s="27" t="str">
        <f t="shared" si="8"/>
        <v>N/A</v>
      </c>
      <c r="E53" s="29">
        <v>12975.239088</v>
      </c>
      <c r="F53" s="27" t="str">
        <f t="shared" si="9"/>
        <v>N/A</v>
      </c>
      <c r="G53" s="29">
        <v>10094.167722</v>
      </c>
      <c r="H53" s="27" t="str">
        <f t="shared" si="10"/>
        <v>N/A</v>
      </c>
      <c r="I53" s="8">
        <v>2.992</v>
      </c>
      <c r="J53" s="8">
        <v>-22.2</v>
      </c>
      <c r="K53" s="28" t="s">
        <v>734</v>
      </c>
      <c r="L53" s="105" t="str">
        <f t="shared" si="11"/>
        <v>Yes</v>
      </c>
    </row>
    <row r="54" spans="1:12" x14ac:dyDescent="0.2">
      <c r="A54" s="168" t="s">
        <v>1288</v>
      </c>
      <c r="B54" s="22" t="s">
        <v>213</v>
      </c>
      <c r="C54" s="29">
        <v>11278.819597</v>
      </c>
      <c r="D54" s="27" t="str">
        <f t="shared" si="8"/>
        <v>N/A</v>
      </c>
      <c r="E54" s="29">
        <v>11481.306479999999</v>
      </c>
      <c r="F54" s="27" t="str">
        <f t="shared" si="9"/>
        <v>N/A</v>
      </c>
      <c r="G54" s="29">
        <v>10854.833333</v>
      </c>
      <c r="H54" s="27" t="str">
        <f t="shared" si="10"/>
        <v>N/A</v>
      </c>
      <c r="I54" s="8">
        <v>1.7949999999999999</v>
      </c>
      <c r="J54" s="8">
        <v>-5.46</v>
      </c>
      <c r="K54" s="28" t="s">
        <v>734</v>
      </c>
      <c r="L54" s="105" t="str">
        <f t="shared" si="11"/>
        <v>Yes</v>
      </c>
    </row>
    <row r="55" spans="1:12" x14ac:dyDescent="0.2">
      <c r="A55" s="168" t="s">
        <v>1663</v>
      </c>
      <c r="B55" s="22" t="s">
        <v>213</v>
      </c>
      <c r="C55" s="29">
        <v>43154.842065999997</v>
      </c>
      <c r="D55" s="27" t="str">
        <f t="shared" si="8"/>
        <v>N/A</v>
      </c>
      <c r="E55" s="29">
        <v>42392.624537999996</v>
      </c>
      <c r="F55" s="27" t="str">
        <f t="shared" si="9"/>
        <v>N/A</v>
      </c>
      <c r="G55" s="29">
        <v>43028.084394999998</v>
      </c>
      <c r="H55" s="27" t="str">
        <f t="shared" si="10"/>
        <v>N/A</v>
      </c>
      <c r="I55" s="8">
        <v>-1.77</v>
      </c>
      <c r="J55" s="8">
        <v>1.4990000000000001</v>
      </c>
      <c r="K55" s="28" t="s">
        <v>734</v>
      </c>
      <c r="L55" s="105" t="str">
        <f t="shared" si="11"/>
        <v>Yes</v>
      </c>
    </row>
    <row r="56" spans="1:12" x14ac:dyDescent="0.2">
      <c r="A56" s="168" t="s">
        <v>1289</v>
      </c>
      <c r="B56" s="22" t="s">
        <v>213</v>
      </c>
      <c r="C56" s="29">
        <v>12937.422790000001</v>
      </c>
      <c r="D56" s="27" t="str">
        <f t="shared" si="8"/>
        <v>N/A</v>
      </c>
      <c r="E56" s="29">
        <v>12053.036606</v>
      </c>
      <c r="F56" s="27" t="str">
        <f t="shared" si="9"/>
        <v>N/A</v>
      </c>
      <c r="G56" s="29">
        <v>12549.569</v>
      </c>
      <c r="H56" s="27" t="str">
        <f t="shared" si="10"/>
        <v>N/A</v>
      </c>
      <c r="I56" s="8">
        <v>-6.84</v>
      </c>
      <c r="J56" s="8">
        <v>4.12</v>
      </c>
      <c r="K56" s="28" t="s">
        <v>734</v>
      </c>
      <c r="L56" s="105" t="str">
        <f t="shared" si="11"/>
        <v>Yes</v>
      </c>
    </row>
    <row r="57" spans="1:12" x14ac:dyDescent="0.2">
      <c r="A57" s="168" t="s">
        <v>1664</v>
      </c>
      <c r="B57" s="22" t="s">
        <v>213</v>
      </c>
      <c r="C57" s="29">
        <v>2330.0661111999998</v>
      </c>
      <c r="D57" s="27" t="str">
        <f t="shared" si="8"/>
        <v>N/A</v>
      </c>
      <c r="E57" s="29">
        <v>2333.1809664000002</v>
      </c>
      <c r="F57" s="27" t="str">
        <f t="shared" si="9"/>
        <v>N/A</v>
      </c>
      <c r="G57" s="29">
        <v>2423.9313815999999</v>
      </c>
      <c r="H57" s="27" t="str">
        <f t="shared" si="10"/>
        <v>N/A</v>
      </c>
      <c r="I57" s="8">
        <v>0.13370000000000001</v>
      </c>
      <c r="J57" s="8">
        <v>3.89</v>
      </c>
      <c r="K57" s="28" t="s">
        <v>734</v>
      </c>
      <c r="L57" s="105" t="str">
        <f t="shared" si="11"/>
        <v>Yes</v>
      </c>
    </row>
    <row r="58" spans="1:12" x14ac:dyDescent="0.2">
      <c r="A58" s="168" t="s">
        <v>1290</v>
      </c>
      <c r="B58" s="22" t="s">
        <v>213</v>
      </c>
      <c r="C58" s="29">
        <v>2525.7612549999999</v>
      </c>
      <c r="D58" s="27" t="str">
        <f t="shared" si="8"/>
        <v>N/A</v>
      </c>
      <c r="E58" s="29">
        <v>2282.6398920000001</v>
      </c>
      <c r="F58" s="27" t="str">
        <f t="shared" si="9"/>
        <v>N/A</v>
      </c>
      <c r="G58" s="29">
        <v>2451.4319627999998</v>
      </c>
      <c r="H58" s="27" t="str">
        <f t="shared" si="10"/>
        <v>N/A</v>
      </c>
      <c r="I58" s="8">
        <v>-9.6300000000000008</v>
      </c>
      <c r="J58" s="8">
        <v>7.3949999999999996</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4049.5772059000001</v>
      </c>
      <c r="D60" s="27" t="str">
        <f t="shared" si="8"/>
        <v>N/A</v>
      </c>
      <c r="E60" s="29">
        <v>5499.7884615000003</v>
      </c>
      <c r="F60" s="27" t="str">
        <f t="shared" si="9"/>
        <v>N/A</v>
      </c>
      <c r="G60" s="29">
        <v>1996.88</v>
      </c>
      <c r="H60" s="27" t="str">
        <f t="shared" si="10"/>
        <v>N/A</v>
      </c>
      <c r="I60" s="8">
        <v>35.81</v>
      </c>
      <c r="J60" s="8">
        <v>-63.7</v>
      </c>
      <c r="K60" s="28" t="s">
        <v>734</v>
      </c>
      <c r="L60" s="105" t="str">
        <f t="shared" si="11"/>
        <v>No</v>
      </c>
    </row>
    <row r="61" spans="1:12" x14ac:dyDescent="0.2">
      <c r="A61" s="104" t="s">
        <v>1667</v>
      </c>
      <c r="B61" s="22" t="s">
        <v>213</v>
      </c>
      <c r="C61" s="29">
        <v>2417.5671883999998</v>
      </c>
      <c r="D61" s="27" t="str">
        <f t="shared" si="8"/>
        <v>N/A</v>
      </c>
      <c r="E61" s="29">
        <v>2429.8504394000001</v>
      </c>
      <c r="F61" s="27" t="str">
        <f t="shared" si="9"/>
        <v>N/A</v>
      </c>
      <c r="G61" s="29">
        <v>2462.2053406999999</v>
      </c>
      <c r="H61" s="27" t="str">
        <f t="shared" si="10"/>
        <v>N/A</v>
      </c>
      <c r="I61" s="8">
        <v>0.5081</v>
      </c>
      <c r="J61" s="8">
        <v>1.3320000000000001</v>
      </c>
      <c r="K61" s="28" t="s">
        <v>734</v>
      </c>
      <c r="L61" s="105" t="str">
        <f t="shared" si="11"/>
        <v>Yes</v>
      </c>
    </row>
    <row r="62" spans="1:12" x14ac:dyDescent="0.2">
      <c r="A62" s="104" t="s">
        <v>1668</v>
      </c>
      <c r="B62" s="22" t="s">
        <v>213</v>
      </c>
      <c r="C62" s="29">
        <v>2034.8693026000001</v>
      </c>
      <c r="D62" s="27" t="str">
        <f t="shared" si="8"/>
        <v>N/A</v>
      </c>
      <c r="E62" s="29">
        <v>2066.8781312999999</v>
      </c>
      <c r="F62" s="27" t="str">
        <f t="shared" si="9"/>
        <v>N/A</v>
      </c>
      <c r="G62" s="29">
        <v>1886.5960187000001</v>
      </c>
      <c r="H62" s="27" t="str">
        <f t="shared" si="10"/>
        <v>N/A</v>
      </c>
      <c r="I62" s="8">
        <v>1.573</v>
      </c>
      <c r="J62" s="8">
        <v>-8.7200000000000006</v>
      </c>
      <c r="K62" s="28" t="s">
        <v>734</v>
      </c>
      <c r="L62" s="105" t="str">
        <f t="shared" si="11"/>
        <v>Yes</v>
      </c>
    </row>
    <row r="63" spans="1:12" x14ac:dyDescent="0.2">
      <c r="A63" s="104" t="s">
        <v>1669</v>
      </c>
      <c r="B63" s="22" t="s">
        <v>213</v>
      </c>
      <c r="C63" s="29">
        <v>9044.6809512</v>
      </c>
      <c r="D63" s="27" t="str">
        <f t="shared" si="8"/>
        <v>N/A</v>
      </c>
      <c r="E63" s="29">
        <v>8681.8657992999997</v>
      </c>
      <c r="F63" s="27" t="str">
        <f t="shared" si="9"/>
        <v>N/A</v>
      </c>
      <c r="G63" s="29">
        <v>8900.3481250000004</v>
      </c>
      <c r="H63" s="27" t="str">
        <f t="shared" si="10"/>
        <v>N/A</v>
      </c>
      <c r="I63" s="8">
        <v>-4.01</v>
      </c>
      <c r="J63" s="8">
        <v>2.5169999999999999</v>
      </c>
      <c r="K63" s="28" t="s">
        <v>734</v>
      </c>
      <c r="L63" s="105" t="str">
        <f t="shared" si="11"/>
        <v>Yes</v>
      </c>
    </row>
    <row r="64" spans="1:12" x14ac:dyDescent="0.2">
      <c r="A64" s="104" t="s">
        <v>1670</v>
      </c>
      <c r="B64" s="22" t="s">
        <v>213</v>
      </c>
      <c r="C64" s="29">
        <v>1385.8361029</v>
      </c>
      <c r="D64" s="27" t="str">
        <f t="shared" si="8"/>
        <v>N/A</v>
      </c>
      <c r="E64" s="29">
        <v>1386.9598218000001</v>
      </c>
      <c r="F64" s="27" t="str">
        <f t="shared" si="9"/>
        <v>N/A</v>
      </c>
      <c r="G64" s="29">
        <v>1258.3028118</v>
      </c>
      <c r="H64" s="27" t="str">
        <f t="shared" si="10"/>
        <v>N/A</v>
      </c>
      <c r="I64" s="8">
        <v>8.1100000000000005E-2</v>
      </c>
      <c r="J64" s="8">
        <v>-9.2799999999999994</v>
      </c>
      <c r="K64" s="28" t="s">
        <v>734</v>
      </c>
      <c r="L64" s="105" t="str">
        <f t="shared" si="11"/>
        <v>Yes</v>
      </c>
    </row>
    <row r="65" spans="1:12" x14ac:dyDescent="0.2">
      <c r="A65" s="104" t="s">
        <v>1671</v>
      </c>
      <c r="B65" s="22" t="s">
        <v>213</v>
      </c>
      <c r="C65" s="29">
        <v>2883.6220121000001</v>
      </c>
      <c r="D65" s="27" t="str">
        <f t="shared" si="8"/>
        <v>N/A</v>
      </c>
      <c r="E65" s="29">
        <v>2791.9437238</v>
      </c>
      <c r="F65" s="27" t="str">
        <f t="shared" si="9"/>
        <v>N/A</v>
      </c>
      <c r="G65" s="29">
        <v>2409.4215002000001</v>
      </c>
      <c r="H65" s="27" t="str">
        <f t="shared" si="10"/>
        <v>N/A</v>
      </c>
      <c r="I65" s="8">
        <v>-3.18</v>
      </c>
      <c r="J65" s="8">
        <v>-13.7</v>
      </c>
      <c r="K65" s="28" t="s">
        <v>734</v>
      </c>
      <c r="L65" s="105" t="str">
        <f t="shared" si="11"/>
        <v>Yes</v>
      </c>
    </row>
    <row r="66" spans="1:12" x14ac:dyDescent="0.2">
      <c r="A66" s="104" t="s">
        <v>1672</v>
      </c>
      <c r="B66" s="22" t="s">
        <v>213</v>
      </c>
      <c r="C66" s="29">
        <v>2951.0960229000002</v>
      </c>
      <c r="D66" s="27" t="str">
        <f t="shared" si="8"/>
        <v>N/A</v>
      </c>
      <c r="E66" s="29">
        <v>2950.1331532999998</v>
      </c>
      <c r="F66" s="27" t="str">
        <f t="shared" si="9"/>
        <v>N/A</v>
      </c>
      <c r="G66" s="29">
        <v>2461.1123011</v>
      </c>
      <c r="H66" s="27" t="str">
        <f t="shared" si="10"/>
        <v>N/A</v>
      </c>
      <c r="I66" s="8">
        <v>-3.3000000000000002E-2</v>
      </c>
      <c r="J66" s="8">
        <v>-16.600000000000001</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4090.9429461</v>
      </c>
      <c r="D68" s="27" t="str">
        <f t="shared" si="8"/>
        <v>N/A</v>
      </c>
      <c r="E68" s="29">
        <v>3633.6425721000001</v>
      </c>
      <c r="F68" s="27" t="str">
        <f t="shared" si="9"/>
        <v>N/A</v>
      </c>
      <c r="G68" s="29">
        <v>3507.8007117000002</v>
      </c>
      <c r="H68" s="27" t="str">
        <f t="shared" si="10"/>
        <v>N/A</v>
      </c>
      <c r="I68" s="8">
        <v>-11.2</v>
      </c>
      <c r="J68" s="8">
        <v>-3.46</v>
      </c>
      <c r="K68" s="28" t="s">
        <v>734</v>
      </c>
      <c r="L68" s="105" t="str">
        <f t="shared" si="11"/>
        <v>Yes</v>
      </c>
    </row>
    <row r="69" spans="1:12" x14ac:dyDescent="0.2">
      <c r="A69" s="128" t="s">
        <v>1675</v>
      </c>
      <c r="B69" s="22" t="s">
        <v>213</v>
      </c>
      <c r="C69" s="29">
        <v>2772.1137826999998</v>
      </c>
      <c r="D69" s="27" t="str">
        <f t="shared" si="8"/>
        <v>N/A</v>
      </c>
      <c r="E69" s="29">
        <v>2646.3991706000002</v>
      </c>
      <c r="F69" s="27" t="str">
        <f t="shared" si="9"/>
        <v>N/A</v>
      </c>
      <c r="G69" s="29">
        <v>2789.4334232000001</v>
      </c>
      <c r="H69" s="27" t="str">
        <f t="shared" si="10"/>
        <v>N/A</v>
      </c>
      <c r="I69" s="8">
        <v>-4.53</v>
      </c>
      <c r="J69" s="8">
        <v>5.4050000000000002</v>
      </c>
      <c r="K69" s="28" t="s">
        <v>734</v>
      </c>
      <c r="L69" s="105" t="str">
        <f t="shared" si="11"/>
        <v>Yes</v>
      </c>
    </row>
    <row r="70" spans="1:12" x14ac:dyDescent="0.2">
      <c r="A70" s="168" t="s">
        <v>1676</v>
      </c>
      <c r="B70" s="22" t="s">
        <v>213</v>
      </c>
      <c r="C70" s="29">
        <v>1991.7040801000001</v>
      </c>
      <c r="D70" s="27" t="str">
        <f t="shared" si="8"/>
        <v>N/A</v>
      </c>
      <c r="E70" s="29">
        <v>2073.7749124000002</v>
      </c>
      <c r="F70" s="27" t="str">
        <f t="shared" si="9"/>
        <v>N/A</v>
      </c>
      <c r="G70" s="29">
        <v>1770.7446457999999</v>
      </c>
      <c r="H70" s="27" t="str">
        <f t="shared" si="10"/>
        <v>N/A</v>
      </c>
      <c r="I70" s="8">
        <v>4.1210000000000004</v>
      </c>
      <c r="J70" s="8">
        <v>-14.6</v>
      </c>
      <c r="K70" s="28" t="s">
        <v>734</v>
      </c>
      <c r="L70" s="105" t="str">
        <f t="shared" si="11"/>
        <v>Yes</v>
      </c>
    </row>
    <row r="71" spans="1:12" x14ac:dyDescent="0.2">
      <c r="A71" s="168" t="s">
        <v>1677</v>
      </c>
      <c r="B71" s="22" t="s">
        <v>213</v>
      </c>
      <c r="C71" s="29">
        <v>3298.9108756999999</v>
      </c>
      <c r="D71" s="27" t="str">
        <f t="shared" si="8"/>
        <v>N/A</v>
      </c>
      <c r="E71" s="29">
        <v>3127.4665286999998</v>
      </c>
      <c r="F71" s="27" t="str">
        <f t="shared" si="9"/>
        <v>N/A</v>
      </c>
      <c r="G71" s="29">
        <v>1520.2857143000001</v>
      </c>
      <c r="H71" s="27" t="str">
        <f t="shared" si="10"/>
        <v>N/A</v>
      </c>
      <c r="I71" s="8">
        <v>-5.2</v>
      </c>
      <c r="J71" s="8">
        <v>-51.4</v>
      </c>
      <c r="K71" s="28" t="s">
        <v>734</v>
      </c>
      <c r="L71" s="105" t="str">
        <f t="shared" si="11"/>
        <v>No</v>
      </c>
    </row>
    <row r="72" spans="1:12" x14ac:dyDescent="0.2">
      <c r="A72" s="168" t="s">
        <v>1597</v>
      </c>
      <c r="B72" s="22" t="s">
        <v>213</v>
      </c>
      <c r="C72" s="29">
        <v>379233761</v>
      </c>
      <c r="D72" s="27" t="str">
        <f t="shared" ref="D72:D135" si="12">IF($B72="N/A","N/A",IF(C72&gt;10,"No",IF(C72&lt;-10,"No","Yes")))</f>
        <v>N/A</v>
      </c>
      <c r="E72" s="29">
        <v>388366071</v>
      </c>
      <c r="F72" s="27" t="str">
        <f t="shared" ref="F72:F135" si="13">IF($B72="N/A","N/A",IF(E72&gt;10,"No",IF(E72&lt;-10,"No","Yes")))</f>
        <v>N/A</v>
      </c>
      <c r="G72" s="29">
        <v>449464325</v>
      </c>
      <c r="H72" s="27" t="str">
        <f t="shared" ref="H72:H135" si="14">IF($B72="N/A","N/A",IF(G72&gt;10,"No",IF(G72&lt;-10,"No","Yes")))</f>
        <v>N/A</v>
      </c>
      <c r="I72" s="8">
        <v>2.4079999999999999</v>
      </c>
      <c r="J72" s="8">
        <v>15.73</v>
      </c>
      <c r="K72" s="28" t="s">
        <v>734</v>
      </c>
      <c r="L72" s="105" t="str">
        <f t="shared" ref="L72:L132" si="15">IF(J72="Div by 0", "N/A", IF(K72="N/A","N/A", IF(J72&gt;VALUE(MID(K72,1,2)), "No", IF(J72&lt;-1*VALUE(MID(K72,1,2)), "No", "Yes"))))</f>
        <v>Yes</v>
      </c>
    </row>
    <row r="73" spans="1:12" x14ac:dyDescent="0.2">
      <c r="A73" s="168" t="s">
        <v>1598</v>
      </c>
      <c r="B73" s="22" t="s">
        <v>213</v>
      </c>
      <c r="C73" s="23">
        <v>56372</v>
      </c>
      <c r="D73" s="27" t="str">
        <f t="shared" si="12"/>
        <v>N/A</v>
      </c>
      <c r="E73" s="23">
        <v>53983</v>
      </c>
      <c r="F73" s="27" t="str">
        <f t="shared" si="13"/>
        <v>N/A</v>
      </c>
      <c r="G73" s="23">
        <v>62417</v>
      </c>
      <c r="H73" s="27" t="str">
        <f t="shared" si="14"/>
        <v>N/A</v>
      </c>
      <c r="I73" s="8">
        <v>-4.24</v>
      </c>
      <c r="J73" s="8">
        <v>15.62</v>
      </c>
      <c r="K73" s="28" t="s">
        <v>734</v>
      </c>
      <c r="L73" s="105" t="str">
        <f t="shared" si="15"/>
        <v>Yes</v>
      </c>
    </row>
    <row r="74" spans="1:12" x14ac:dyDescent="0.2">
      <c r="A74" s="168" t="s">
        <v>1291</v>
      </c>
      <c r="B74" s="22" t="s">
        <v>213</v>
      </c>
      <c r="C74" s="29">
        <v>6727.3426700999999</v>
      </c>
      <c r="D74" s="27" t="str">
        <f t="shared" si="12"/>
        <v>N/A</v>
      </c>
      <c r="E74" s="29">
        <v>7194.2291277000004</v>
      </c>
      <c r="F74" s="27" t="str">
        <f t="shared" si="13"/>
        <v>N/A</v>
      </c>
      <c r="G74" s="29">
        <v>7200.9921174999999</v>
      </c>
      <c r="H74" s="27" t="str">
        <f t="shared" si="14"/>
        <v>N/A</v>
      </c>
      <c r="I74" s="8">
        <v>6.94</v>
      </c>
      <c r="J74" s="8">
        <v>9.4E-2</v>
      </c>
      <c r="K74" s="28" t="s">
        <v>734</v>
      </c>
      <c r="L74" s="105" t="str">
        <f t="shared" si="15"/>
        <v>Yes</v>
      </c>
    </row>
    <row r="75" spans="1:12" ht="25.5" x14ac:dyDescent="0.2">
      <c r="A75" s="168" t="s">
        <v>1292</v>
      </c>
      <c r="B75" s="22" t="s">
        <v>213</v>
      </c>
      <c r="C75" s="23">
        <v>4.9666323707000002</v>
      </c>
      <c r="D75" s="27" t="str">
        <f t="shared" si="12"/>
        <v>N/A</v>
      </c>
      <c r="E75" s="23">
        <v>4.9079710279000004</v>
      </c>
      <c r="F75" s="27" t="str">
        <f t="shared" si="13"/>
        <v>N/A</v>
      </c>
      <c r="G75" s="23">
        <v>5.1004534021000003</v>
      </c>
      <c r="H75" s="27" t="str">
        <f t="shared" si="14"/>
        <v>N/A</v>
      </c>
      <c r="I75" s="8">
        <v>-1.18</v>
      </c>
      <c r="J75" s="8">
        <v>3.9220000000000002</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159065571</v>
      </c>
      <c r="D79" s="27" t="str">
        <f t="shared" si="12"/>
        <v>N/A</v>
      </c>
      <c r="E79" s="29">
        <v>156112934</v>
      </c>
      <c r="F79" s="27" t="str">
        <f t="shared" si="13"/>
        <v>N/A</v>
      </c>
      <c r="G79" s="29">
        <v>145687931</v>
      </c>
      <c r="H79" s="27" t="str">
        <f t="shared" si="14"/>
        <v>N/A</v>
      </c>
      <c r="I79" s="8">
        <v>-1.86</v>
      </c>
      <c r="J79" s="8">
        <v>-6.68</v>
      </c>
      <c r="K79" s="28" t="s">
        <v>734</v>
      </c>
      <c r="L79" s="105" t="str">
        <f t="shared" si="15"/>
        <v>Yes</v>
      </c>
    </row>
    <row r="80" spans="1:12" x14ac:dyDescent="0.2">
      <c r="A80" s="168" t="s">
        <v>548</v>
      </c>
      <c r="B80" s="22" t="s">
        <v>213</v>
      </c>
      <c r="C80" s="23">
        <v>6213</v>
      </c>
      <c r="D80" s="27" t="str">
        <f t="shared" si="12"/>
        <v>N/A</v>
      </c>
      <c r="E80" s="23">
        <v>6203</v>
      </c>
      <c r="F80" s="27" t="str">
        <f t="shared" si="13"/>
        <v>N/A</v>
      </c>
      <c r="G80" s="23">
        <v>6004</v>
      </c>
      <c r="H80" s="27" t="str">
        <f t="shared" si="14"/>
        <v>N/A</v>
      </c>
      <c r="I80" s="8">
        <v>-0.161</v>
      </c>
      <c r="J80" s="8">
        <v>-3.21</v>
      </c>
      <c r="K80" s="28" t="s">
        <v>734</v>
      </c>
      <c r="L80" s="105" t="str">
        <f t="shared" si="15"/>
        <v>Yes</v>
      </c>
    </row>
    <row r="81" spans="1:12" ht="25.5" x14ac:dyDescent="0.2">
      <c r="A81" s="168" t="s">
        <v>1294</v>
      </c>
      <c r="B81" s="22" t="s">
        <v>213</v>
      </c>
      <c r="C81" s="29">
        <v>25602.055529000001</v>
      </c>
      <c r="D81" s="27" t="str">
        <f t="shared" si="12"/>
        <v>N/A</v>
      </c>
      <c r="E81" s="29">
        <v>25167.327744999999</v>
      </c>
      <c r="F81" s="27" t="str">
        <f t="shared" si="13"/>
        <v>N/A</v>
      </c>
      <c r="G81" s="29">
        <v>24265.145069999999</v>
      </c>
      <c r="H81" s="27" t="str">
        <f t="shared" si="14"/>
        <v>N/A</v>
      </c>
      <c r="I81" s="8">
        <v>-1.7</v>
      </c>
      <c r="J81" s="8">
        <v>-3.58</v>
      </c>
      <c r="K81" s="28" t="s">
        <v>734</v>
      </c>
      <c r="L81" s="105" t="str">
        <f t="shared" si="15"/>
        <v>Yes</v>
      </c>
    </row>
    <row r="82" spans="1:12" ht="25.5" x14ac:dyDescent="0.2">
      <c r="A82" s="168" t="s">
        <v>549</v>
      </c>
      <c r="B82" s="22" t="s">
        <v>213</v>
      </c>
      <c r="C82" s="29">
        <v>65232838</v>
      </c>
      <c r="D82" s="27" t="str">
        <f t="shared" si="12"/>
        <v>N/A</v>
      </c>
      <c r="E82" s="29">
        <v>68054537</v>
      </c>
      <c r="F82" s="27" t="str">
        <f t="shared" si="13"/>
        <v>N/A</v>
      </c>
      <c r="G82" s="29">
        <v>51718037</v>
      </c>
      <c r="H82" s="27" t="str">
        <f t="shared" si="14"/>
        <v>N/A</v>
      </c>
      <c r="I82" s="8">
        <v>4.3259999999999996</v>
      </c>
      <c r="J82" s="8">
        <v>-24</v>
      </c>
      <c r="K82" s="28" t="s">
        <v>734</v>
      </c>
      <c r="L82" s="105" t="str">
        <f t="shared" si="15"/>
        <v>Yes</v>
      </c>
    </row>
    <row r="83" spans="1:12" x14ac:dyDescent="0.2">
      <c r="A83" s="168" t="s">
        <v>550</v>
      </c>
      <c r="B83" s="22" t="s">
        <v>213</v>
      </c>
      <c r="C83" s="23">
        <v>698</v>
      </c>
      <c r="D83" s="27" t="str">
        <f t="shared" si="12"/>
        <v>N/A</v>
      </c>
      <c r="E83" s="23">
        <v>694</v>
      </c>
      <c r="F83" s="27" t="str">
        <f t="shared" si="13"/>
        <v>N/A</v>
      </c>
      <c r="G83" s="23">
        <v>694</v>
      </c>
      <c r="H83" s="27" t="str">
        <f t="shared" si="14"/>
        <v>N/A</v>
      </c>
      <c r="I83" s="8">
        <v>-0.57299999999999995</v>
      </c>
      <c r="J83" s="8">
        <v>0</v>
      </c>
      <c r="K83" s="28" t="s">
        <v>734</v>
      </c>
      <c r="L83" s="105" t="str">
        <f t="shared" si="15"/>
        <v>Yes</v>
      </c>
    </row>
    <row r="84" spans="1:12" x14ac:dyDescent="0.2">
      <c r="A84" s="168" t="s">
        <v>1295</v>
      </c>
      <c r="B84" s="22" t="s">
        <v>213</v>
      </c>
      <c r="C84" s="29">
        <v>93456.787966000004</v>
      </c>
      <c r="D84" s="27" t="str">
        <f t="shared" si="12"/>
        <v>N/A</v>
      </c>
      <c r="E84" s="29">
        <v>98061.292507000006</v>
      </c>
      <c r="F84" s="27" t="str">
        <f t="shared" si="13"/>
        <v>N/A</v>
      </c>
      <c r="G84" s="29">
        <v>74521.667147</v>
      </c>
      <c r="H84" s="27" t="str">
        <f t="shared" si="14"/>
        <v>N/A</v>
      </c>
      <c r="I84" s="8">
        <v>4.9269999999999996</v>
      </c>
      <c r="J84" s="8">
        <v>-24</v>
      </c>
      <c r="K84" s="28" t="s">
        <v>734</v>
      </c>
      <c r="L84" s="105" t="str">
        <f t="shared" si="15"/>
        <v>Yes</v>
      </c>
    </row>
    <row r="85" spans="1:12" x14ac:dyDescent="0.2">
      <c r="A85" s="168" t="s">
        <v>551</v>
      </c>
      <c r="B85" s="22" t="s">
        <v>213</v>
      </c>
      <c r="C85" s="29">
        <v>52724275</v>
      </c>
      <c r="D85" s="27" t="str">
        <f t="shared" si="12"/>
        <v>N/A</v>
      </c>
      <c r="E85" s="29">
        <v>50305924</v>
      </c>
      <c r="F85" s="27" t="str">
        <f t="shared" si="13"/>
        <v>N/A</v>
      </c>
      <c r="G85" s="29">
        <v>47395256</v>
      </c>
      <c r="H85" s="27" t="str">
        <f t="shared" si="14"/>
        <v>N/A</v>
      </c>
      <c r="I85" s="8">
        <v>-4.59</v>
      </c>
      <c r="J85" s="8">
        <v>-5.79</v>
      </c>
      <c r="K85" s="28" t="s">
        <v>734</v>
      </c>
      <c r="L85" s="105" t="str">
        <f t="shared" si="15"/>
        <v>Yes</v>
      </c>
    </row>
    <row r="86" spans="1:12" x14ac:dyDescent="0.2">
      <c r="A86" s="168" t="s">
        <v>552</v>
      </c>
      <c r="B86" s="22" t="s">
        <v>213</v>
      </c>
      <c r="C86" s="23">
        <v>1374</v>
      </c>
      <c r="D86" s="27" t="str">
        <f t="shared" si="12"/>
        <v>N/A</v>
      </c>
      <c r="E86" s="23">
        <v>1362</v>
      </c>
      <c r="F86" s="27" t="str">
        <f t="shared" si="13"/>
        <v>N/A</v>
      </c>
      <c r="G86" s="23">
        <v>1322</v>
      </c>
      <c r="H86" s="27" t="str">
        <f t="shared" si="14"/>
        <v>N/A</v>
      </c>
      <c r="I86" s="8">
        <v>-0.873</v>
      </c>
      <c r="J86" s="8">
        <v>-2.94</v>
      </c>
      <c r="K86" s="28" t="s">
        <v>734</v>
      </c>
      <c r="L86" s="105" t="str">
        <f t="shared" si="15"/>
        <v>Yes</v>
      </c>
    </row>
    <row r="87" spans="1:12" x14ac:dyDescent="0.2">
      <c r="A87" s="168" t="s">
        <v>1296</v>
      </c>
      <c r="B87" s="22" t="s">
        <v>213</v>
      </c>
      <c r="C87" s="29">
        <v>38372.834789</v>
      </c>
      <c r="D87" s="27" t="str">
        <f t="shared" si="12"/>
        <v>N/A</v>
      </c>
      <c r="E87" s="29">
        <v>36935.333333000002</v>
      </c>
      <c r="F87" s="27" t="str">
        <f t="shared" si="13"/>
        <v>N/A</v>
      </c>
      <c r="G87" s="29">
        <v>35851.177004999998</v>
      </c>
      <c r="H87" s="27" t="str">
        <f t="shared" si="14"/>
        <v>N/A</v>
      </c>
      <c r="I87" s="8">
        <v>-3.75</v>
      </c>
      <c r="J87" s="8">
        <v>-2.94</v>
      </c>
      <c r="K87" s="28" t="s">
        <v>734</v>
      </c>
      <c r="L87" s="105" t="str">
        <f t="shared" si="15"/>
        <v>Yes</v>
      </c>
    </row>
    <row r="88" spans="1:12" ht="25.5" x14ac:dyDescent="0.2">
      <c r="A88" s="168" t="s">
        <v>553</v>
      </c>
      <c r="B88" s="22" t="s">
        <v>213</v>
      </c>
      <c r="C88" s="29">
        <v>217821891</v>
      </c>
      <c r="D88" s="27" t="str">
        <f t="shared" si="12"/>
        <v>N/A</v>
      </c>
      <c r="E88" s="29">
        <v>211736016</v>
      </c>
      <c r="F88" s="27" t="str">
        <f t="shared" si="13"/>
        <v>N/A</v>
      </c>
      <c r="G88" s="29">
        <v>243228246</v>
      </c>
      <c r="H88" s="27" t="str">
        <f t="shared" si="14"/>
        <v>N/A</v>
      </c>
      <c r="I88" s="8">
        <v>-2.79</v>
      </c>
      <c r="J88" s="8">
        <v>14.87</v>
      </c>
      <c r="K88" s="28" t="s">
        <v>734</v>
      </c>
      <c r="L88" s="105" t="str">
        <f t="shared" si="15"/>
        <v>Yes</v>
      </c>
    </row>
    <row r="89" spans="1:12" x14ac:dyDescent="0.2">
      <c r="A89" s="168" t="s">
        <v>554</v>
      </c>
      <c r="B89" s="22" t="s">
        <v>213</v>
      </c>
      <c r="C89" s="23">
        <v>418852</v>
      </c>
      <c r="D89" s="27" t="str">
        <f t="shared" si="12"/>
        <v>N/A</v>
      </c>
      <c r="E89" s="23">
        <v>419443</v>
      </c>
      <c r="F89" s="27" t="str">
        <f t="shared" si="13"/>
        <v>N/A</v>
      </c>
      <c r="G89" s="23">
        <v>478710</v>
      </c>
      <c r="H89" s="27" t="str">
        <f t="shared" si="14"/>
        <v>N/A</v>
      </c>
      <c r="I89" s="8">
        <v>0.1411</v>
      </c>
      <c r="J89" s="8">
        <v>14.13</v>
      </c>
      <c r="K89" s="28" t="s">
        <v>734</v>
      </c>
      <c r="L89" s="105" t="str">
        <f t="shared" si="15"/>
        <v>Yes</v>
      </c>
    </row>
    <row r="90" spans="1:12" x14ac:dyDescent="0.2">
      <c r="A90" s="168" t="s">
        <v>1297</v>
      </c>
      <c r="B90" s="22" t="s">
        <v>213</v>
      </c>
      <c r="C90" s="29">
        <v>520.04500634999999</v>
      </c>
      <c r="D90" s="27" t="str">
        <f t="shared" si="12"/>
        <v>N/A</v>
      </c>
      <c r="E90" s="29">
        <v>504.80283614000001</v>
      </c>
      <c r="F90" s="27" t="str">
        <f t="shared" si="13"/>
        <v>N/A</v>
      </c>
      <c r="G90" s="29">
        <v>508.09100708</v>
      </c>
      <c r="H90" s="27" t="str">
        <f t="shared" si="14"/>
        <v>N/A</v>
      </c>
      <c r="I90" s="8">
        <v>-2.93</v>
      </c>
      <c r="J90" s="8">
        <v>0.65139999999999998</v>
      </c>
      <c r="K90" s="28" t="s">
        <v>734</v>
      </c>
      <c r="L90" s="105" t="str">
        <f t="shared" si="15"/>
        <v>Yes</v>
      </c>
    </row>
    <row r="91" spans="1:12" x14ac:dyDescent="0.2">
      <c r="A91" s="168" t="s">
        <v>555</v>
      </c>
      <c r="B91" s="22" t="s">
        <v>213</v>
      </c>
      <c r="C91" s="29">
        <v>118129340</v>
      </c>
      <c r="D91" s="27" t="str">
        <f t="shared" si="12"/>
        <v>N/A</v>
      </c>
      <c r="E91" s="29">
        <v>116393060</v>
      </c>
      <c r="F91" s="27" t="str">
        <f t="shared" si="13"/>
        <v>N/A</v>
      </c>
      <c r="G91" s="29">
        <v>128237781</v>
      </c>
      <c r="H91" s="27" t="str">
        <f t="shared" si="14"/>
        <v>N/A</v>
      </c>
      <c r="I91" s="8">
        <v>-1.47</v>
      </c>
      <c r="J91" s="8">
        <v>10.18</v>
      </c>
      <c r="K91" s="28" t="s">
        <v>734</v>
      </c>
      <c r="L91" s="105" t="str">
        <f t="shared" si="15"/>
        <v>Yes</v>
      </c>
    </row>
    <row r="92" spans="1:12" x14ac:dyDescent="0.2">
      <c r="A92" s="168" t="s">
        <v>556</v>
      </c>
      <c r="B92" s="22" t="s">
        <v>213</v>
      </c>
      <c r="C92" s="23">
        <v>260912</v>
      </c>
      <c r="D92" s="27" t="str">
        <f t="shared" si="12"/>
        <v>N/A</v>
      </c>
      <c r="E92" s="23">
        <v>263288</v>
      </c>
      <c r="F92" s="27" t="str">
        <f t="shared" si="13"/>
        <v>N/A</v>
      </c>
      <c r="G92" s="23">
        <v>287912</v>
      </c>
      <c r="H92" s="27" t="str">
        <f t="shared" si="14"/>
        <v>N/A</v>
      </c>
      <c r="I92" s="8">
        <v>0.91069999999999995</v>
      </c>
      <c r="J92" s="8">
        <v>9.3520000000000003</v>
      </c>
      <c r="K92" s="28" t="s">
        <v>734</v>
      </c>
      <c r="L92" s="105" t="str">
        <f t="shared" si="15"/>
        <v>Yes</v>
      </c>
    </row>
    <row r="93" spans="1:12" x14ac:dyDescent="0.2">
      <c r="A93" s="168" t="s">
        <v>1298</v>
      </c>
      <c r="B93" s="22" t="s">
        <v>213</v>
      </c>
      <c r="C93" s="29">
        <v>452.75548844000002</v>
      </c>
      <c r="D93" s="27" t="str">
        <f t="shared" si="12"/>
        <v>N/A</v>
      </c>
      <c r="E93" s="29">
        <v>442.07506609000001</v>
      </c>
      <c r="F93" s="27" t="str">
        <f t="shared" si="13"/>
        <v>N/A</v>
      </c>
      <c r="G93" s="29">
        <v>445.40616925</v>
      </c>
      <c r="H93" s="27" t="str">
        <f t="shared" si="14"/>
        <v>N/A</v>
      </c>
      <c r="I93" s="8">
        <v>-2.36</v>
      </c>
      <c r="J93" s="8">
        <v>0.75349999999999995</v>
      </c>
      <c r="K93" s="28" t="s">
        <v>734</v>
      </c>
      <c r="L93" s="105" t="str">
        <f t="shared" si="15"/>
        <v>Yes</v>
      </c>
    </row>
    <row r="94" spans="1:12" ht="25.5" x14ac:dyDescent="0.2">
      <c r="A94" s="168" t="s">
        <v>557</v>
      </c>
      <c r="B94" s="22" t="s">
        <v>213</v>
      </c>
      <c r="C94" s="29">
        <v>15582978</v>
      </c>
      <c r="D94" s="27" t="str">
        <f t="shared" si="12"/>
        <v>N/A</v>
      </c>
      <c r="E94" s="29">
        <v>15542801</v>
      </c>
      <c r="F94" s="27" t="str">
        <f t="shared" si="13"/>
        <v>N/A</v>
      </c>
      <c r="G94" s="29">
        <v>19078352</v>
      </c>
      <c r="H94" s="27" t="str">
        <f t="shared" si="14"/>
        <v>N/A</v>
      </c>
      <c r="I94" s="8">
        <v>-0.25800000000000001</v>
      </c>
      <c r="J94" s="8">
        <v>22.75</v>
      </c>
      <c r="K94" s="28" t="s">
        <v>734</v>
      </c>
      <c r="L94" s="105" t="str">
        <f t="shared" si="15"/>
        <v>Yes</v>
      </c>
    </row>
    <row r="95" spans="1:12" x14ac:dyDescent="0.2">
      <c r="A95" s="168" t="s">
        <v>558</v>
      </c>
      <c r="B95" s="22" t="s">
        <v>213</v>
      </c>
      <c r="C95" s="23">
        <v>121104</v>
      </c>
      <c r="D95" s="27" t="str">
        <f t="shared" si="12"/>
        <v>N/A</v>
      </c>
      <c r="E95" s="23">
        <v>123405</v>
      </c>
      <c r="F95" s="27" t="str">
        <f t="shared" si="13"/>
        <v>N/A</v>
      </c>
      <c r="G95" s="23">
        <v>145111</v>
      </c>
      <c r="H95" s="27" t="str">
        <f t="shared" si="14"/>
        <v>N/A</v>
      </c>
      <c r="I95" s="8">
        <v>1.9</v>
      </c>
      <c r="J95" s="8">
        <v>17.59</v>
      </c>
      <c r="K95" s="28" t="s">
        <v>734</v>
      </c>
      <c r="L95" s="105" t="str">
        <f t="shared" si="15"/>
        <v>Yes</v>
      </c>
    </row>
    <row r="96" spans="1:12" ht="25.5" x14ac:dyDescent="0.2">
      <c r="A96" s="168" t="s">
        <v>1299</v>
      </c>
      <c r="B96" s="22" t="s">
        <v>213</v>
      </c>
      <c r="C96" s="29">
        <v>128.67434602</v>
      </c>
      <c r="D96" s="27" t="str">
        <f t="shared" si="12"/>
        <v>N/A</v>
      </c>
      <c r="E96" s="29">
        <v>125.94952393</v>
      </c>
      <c r="F96" s="27" t="str">
        <f t="shared" si="13"/>
        <v>N/A</v>
      </c>
      <c r="G96" s="29">
        <v>131.47419561999999</v>
      </c>
      <c r="H96" s="27" t="str">
        <f t="shared" si="14"/>
        <v>N/A</v>
      </c>
      <c r="I96" s="8">
        <v>-2.12</v>
      </c>
      <c r="J96" s="8">
        <v>4.3860000000000001</v>
      </c>
      <c r="K96" s="28" t="s">
        <v>734</v>
      </c>
      <c r="L96" s="105" t="str">
        <f t="shared" si="15"/>
        <v>Yes</v>
      </c>
    </row>
    <row r="97" spans="1:12" ht="25.5" x14ac:dyDescent="0.2">
      <c r="A97" s="168" t="s">
        <v>559</v>
      </c>
      <c r="B97" s="22" t="s">
        <v>213</v>
      </c>
      <c r="C97" s="29">
        <v>57567971</v>
      </c>
      <c r="D97" s="27" t="str">
        <f t="shared" si="12"/>
        <v>N/A</v>
      </c>
      <c r="E97" s="29">
        <v>57277660</v>
      </c>
      <c r="F97" s="27" t="str">
        <f t="shared" si="13"/>
        <v>N/A</v>
      </c>
      <c r="G97" s="29">
        <v>65114625</v>
      </c>
      <c r="H97" s="27" t="str">
        <f t="shared" si="14"/>
        <v>N/A</v>
      </c>
      <c r="I97" s="8">
        <v>-0.504</v>
      </c>
      <c r="J97" s="8">
        <v>13.68</v>
      </c>
      <c r="K97" s="28" t="s">
        <v>734</v>
      </c>
      <c r="L97" s="105" t="str">
        <f t="shared" si="15"/>
        <v>Yes</v>
      </c>
    </row>
    <row r="98" spans="1:12" x14ac:dyDescent="0.2">
      <c r="A98" s="168" t="s">
        <v>560</v>
      </c>
      <c r="B98" s="22" t="s">
        <v>213</v>
      </c>
      <c r="C98" s="23">
        <v>235562</v>
      </c>
      <c r="D98" s="27" t="str">
        <f t="shared" si="12"/>
        <v>N/A</v>
      </c>
      <c r="E98" s="23">
        <v>236481</v>
      </c>
      <c r="F98" s="27" t="str">
        <f t="shared" si="13"/>
        <v>N/A</v>
      </c>
      <c r="G98" s="23">
        <v>278260</v>
      </c>
      <c r="H98" s="27" t="str">
        <f t="shared" si="14"/>
        <v>N/A</v>
      </c>
      <c r="I98" s="8">
        <v>0.3901</v>
      </c>
      <c r="J98" s="8">
        <v>17.670000000000002</v>
      </c>
      <c r="K98" s="28" t="s">
        <v>734</v>
      </c>
      <c r="L98" s="105" t="str">
        <f t="shared" si="15"/>
        <v>Yes</v>
      </c>
    </row>
    <row r="99" spans="1:12" x14ac:dyDescent="0.2">
      <c r="A99" s="168" t="s">
        <v>1300</v>
      </c>
      <c r="B99" s="22" t="s">
        <v>213</v>
      </c>
      <c r="C99" s="29">
        <v>244.38564368999999</v>
      </c>
      <c r="D99" s="27" t="str">
        <f t="shared" si="12"/>
        <v>N/A</v>
      </c>
      <c r="E99" s="29">
        <v>242.2082958</v>
      </c>
      <c r="F99" s="27" t="str">
        <f t="shared" si="13"/>
        <v>N/A</v>
      </c>
      <c r="G99" s="29">
        <v>234.00641486000001</v>
      </c>
      <c r="H99" s="27" t="str">
        <f t="shared" si="14"/>
        <v>N/A</v>
      </c>
      <c r="I99" s="8">
        <v>-0.89100000000000001</v>
      </c>
      <c r="J99" s="8">
        <v>-3.39</v>
      </c>
      <c r="K99" s="28" t="s">
        <v>734</v>
      </c>
      <c r="L99" s="105" t="str">
        <f t="shared" si="15"/>
        <v>Yes</v>
      </c>
    </row>
    <row r="100" spans="1:12" x14ac:dyDescent="0.2">
      <c r="A100" s="168" t="s">
        <v>561</v>
      </c>
      <c r="B100" s="22" t="s">
        <v>213</v>
      </c>
      <c r="C100" s="29">
        <v>256437980</v>
      </c>
      <c r="D100" s="27" t="str">
        <f t="shared" si="12"/>
        <v>N/A</v>
      </c>
      <c r="E100" s="29">
        <v>249886740</v>
      </c>
      <c r="F100" s="27" t="str">
        <f t="shared" si="13"/>
        <v>N/A</v>
      </c>
      <c r="G100" s="29">
        <v>260148123</v>
      </c>
      <c r="H100" s="27" t="str">
        <f t="shared" si="14"/>
        <v>N/A</v>
      </c>
      <c r="I100" s="8">
        <v>-2.5499999999999998</v>
      </c>
      <c r="J100" s="8">
        <v>4.1059999999999999</v>
      </c>
      <c r="K100" s="28" t="s">
        <v>734</v>
      </c>
      <c r="L100" s="105" t="str">
        <f t="shared" si="15"/>
        <v>Yes</v>
      </c>
    </row>
    <row r="101" spans="1:12" x14ac:dyDescent="0.2">
      <c r="A101" s="168" t="s">
        <v>562</v>
      </c>
      <c r="B101" s="22" t="s">
        <v>213</v>
      </c>
      <c r="C101" s="23">
        <v>353343</v>
      </c>
      <c r="D101" s="27" t="str">
        <f t="shared" si="12"/>
        <v>N/A</v>
      </c>
      <c r="E101" s="23">
        <v>334388</v>
      </c>
      <c r="F101" s="27" t="str">
        <f t="shared" si="13"/>
        <v>N/A</v>
      </c>
      <c r="G101" s="23">
        <v>380759</v>
      </c>
      <c r="H101" s="27" t="str">
        <f t="shared" si="14"/>
        <v>N/A</v>
      </c>
      <c r="I101" s="8">
        <v>-5.36</v>
      </c>
      <c r="J101" s="8">
        <v>13.87</v>
      </c>
      <c r="K101" s="28" t="s">
        <v>734</v>
      </c>
      <c r="L101" s="105" t="str">
        <f t="shared" si="15"/>
        <v>Yes</v>
      </c>
    </row>
    <row r="102" spans="1:12" x14ac:dyDescent="0.2">
      <c r="A102" s="168" t="s">
        <v>1301</v>
      </c>
      <c r="B102" s="22" t="s">
        <v>213</v>
      </c>
      <c r="C102" s="29">
        <v>725.74801255</v>
      </c>
      <c r="D102" s="27" t="str">
        <f t="shared" si="12"/>
        <v>N/A</v>
      </c>
      <c r="E102" s="29">
        <v>747.29577615999995</v>
      </c>
      <c r="F102" s="27" t="str">
        <f t="shared" si="13"/>
        <v>N/A</v>
      </c>
      <c r="G102" s="29">
        <v>683.23565037000003</v>
      </c>
      <c r="H102" s="27" t="str">
        <f t="shared" si="14"/>
        <v>N/A</v>
      </c>
      <c r="I102" s="8">
        <v>2.9689999999999999</v>
      </c>
      <c r="J102" s="8">
        <v>-8.57</v>
      </c>
      <c r="K102" s="28" t="s">
        <v>734</v>
      </c>
      <c r="L102" s="105" t="str">
        <f t="shared" si="15"/>
        <v>Yes</v>
      </c>
    </row>
    <row r="103" spans="1:12" ht="25.5" x14ac:dyDescent="0.2">
      <c r="A103" s="168" t="s">
        <v>563</v>
      </c>
      <c r="B103" s="22" t="s">
        <v>213</v>
      </c>
      <c r="C103" s="29">
        <v>10312152</v>
      </c>
      <c r="D103" s="27" t="str">
        <f t="shared" si="12"/>
        <v>N/A</v>
      </c>
      <c r="E103" s="29">
        <v>9357519</v>
      </c>
      <c r="F103" s="27" t="str">
        <f t="shared" si="13"/>
        <v>N/A</v>
      </c>
      <c r="G103" s="29">
        <v>10139477</v>
      </c>
      <c r="H103" s="27" t="str">
        <f t="shared" si="14"/>
        <v>N/A</v>
      </c>
      <c r="I103" s="8">
        <v>-9.26</v>
      </c>
      <c r="J103" s="8">
        <v>8.3559999999999999</v>
      </c>
      <c r="K103" s="28" t="s">
        <v>734</v>
      </c>
      <c r="L103" s="105" t="str">
        <f t="shared" si="15"/>
        <v>Yes</v>
      </c>
    </row>
    <row r="104" spans="1:12" x14ac:dyDescent="0.2">
      <c r="A104" s="168" t="s">
        <v>564</v>
      </c>
      <c r="B104" s="22" t="s">
        <v>213</v>
      </c>
      <c r="C104" s="23">
        <v>4162</v>
      </c>
      <c r="D104" s="27" t="str">
        <f t="shared" si="12"/>
        <v>N/A</v>
      </c>
      <c r="E104" s="23">
        <v>3833</v>
      </c>
      <c r="F104" s="27" t="str">
        <f t="shared" si="13"/>
        <v>N/A</v>
      </c>
      <c r="G104" s="23">
        <v>4349</v>
      </c>
      <c r="H104" s="27" t="str">
        <f t="shared" si="14"/>
        <v>N/A</v>
      </c>
      <c r="I104" s="8">
        <v>-7.9</v>
      </c>
      <c r="J104" s="8">
        <v>13.46</v>
      </c>
      <c r="K104" s="28" t="s">
        <v>734</v>
      </c>
      <c r="L104" s="105" t="str">
        <f t="shared" si="15"/>
        <v>Yes</v>
      </c>
    </row>
    <row r="105" spans="1:12" ht="25.5" x14ac:dyDescent="0.2">
      <c r="A105" s="168" t="s">
        <v>1302</v>
      </c>
      <c r="B105" s="22" t="s">
        <v>213</v>
      </c>
      <c r="C105" s="29">
        <v>2477.6914944999999</v>
      </c>
      <c r="D105" s="27" t="str">
        <f t="shared" si="12"/>
        <v>N/A</v>
      </c>
      <c r="E105" s="29">
        <v>2441.3042003999999</v>
      </c>
      <c r="F105" s="27" t="str">
        <f t="shared" si="13"/>
        <v>N/A</v>
      </c>
      <c r="G105" s="29">
        <v>2331.4502183999998</v>
      </c>
      <c r="H105" s="27" t="str">
        <f t="shared" si="14"/>
        <v>N/A</v>
      </c>
      <c r="I105" s="8">
        <v>-1.47</v>
      </c>
      <c r="J105" s="8">
        <v>-4.5</v>
      </c>
      <c r="K105" s="28" t="s">
        <v>734</v>
      </c>
      <c r="L105" s="105" t="str">
        <f t="shared" si="15"/>
        <v>Yes</v>
      </c>
    </row>
    <row r="106" spans="1:12" ht="25.5" x14ac:dyDescent="0.2">
      <c r="A106" s="168" t="s">
        <v>565</v>
      </c>
      <c r="B106" s="22" t="s">
        <v>213</v>
      </c>
      <c r="C106" s="29">
        <v>94161013</v>
      </c>
      <c r="D106" s="27" t="str">
        <f t="shared" si="12"/>
        <v>N/A</v>
      </c>
      <c r="E106" s="29">
        <v>91149586</v>
      </c>
      <c r="F106" s="27" t="str">
        <f t="shared" si="13"/>
        <v>N/A</v>
      </c>
      <c r="G106" s="29">
        <v>114960232</v>
      </c>
      <c r="H106" s="27" t="str">
        <f t="shared" si="14"/>
        <v>N/A</v>
      </c>
      <c r="I106" s="8">
        <v>-3.2</v>
      </c>
      <c r="J106" s="8">
        <v>26.12</v>
      </c>
      <c r="K106" s="28" t="s">
        <v>734</v>
      </c>
      <c r="L106" s="105" t="str">
        <f t="shared" si="15"/>
        <v>Yes</v>
      </c>
    </row>
    <row r="107" spans="1:12" x14ac:dyDescent="0.2">
      <c r="A107" s="168" t="s">
        <v>566</v>
      </c>
      <c r="B107" s="22" t="s">
        <v>213</v>
      </c>
      <c r="C107" s="23">
        <v>312668</v>
      </c>
      <c r="D107" s="27" t="str">
        <f t="shared" si="12"/>
        <v>N/A</v>
      </c>
      <c r="E107" s="23">
        <v>314510</v>
      </c>
      <c r="F107" s="27" t="str">
        <f t="shared" si="13"/>
        <v>N/A</v>
      </c>
      <c r="G107" s="23">
        <v>368734</v>
      </c>
      <c r="H107" s="27" t="str">
        <f t="shared" si="14"/>
        <v>N/A</v>
      </c>
      <c r="I107" s="8">
        <v>0.58909999999999996</v>
      </c>
      <c r="J107" s="8">
        <v>17.239999999999998</v>
      </c>
      <c r="K107" s="28" t="s">
        <v>734</v>
      </c>
      <c r="L107" s="105" t="str">
        <f t="shared" si="15"/>
        <v>Yes</v>
      </c>
    </row>
    <row r="108" spans="1:12" x14ac:dyDescent="0.2">
      <c r="A108" s="168" t="s">
        <v>1303</v>
      </c>
      <c r="B108" s="22" t="s">
        <v>213</v>
      </c>
      <c r="C108" s="29">
        <v>301.15334156</v>
      </c>
      <c r="D108" s="27" t="str">
        <f t="shared" si="12"/>
        <v>N/A</v>
      </c>
      <c r="E108" s="29">
        <v>289.81458777</v>
      </c>
      <c r="F108" s="27" t="str">
        <f t="shared" si="13"/>
        <v>N/A</v>
      </c>
      <c r="G108" s="29">
        <v>311.77008900999999</v>
      </c>
      <c r="H108" s="27" t="str">
        <f t="shared" si="14"/>
        <v>N/A</v>
      </c>
      <c r="I108" s="8">
        <v>-3.77</v>
      </c>
      <c r="J108" s="8">
        <v>7.5759999999999996</v>
      </c>
      <c r="K108" s="28" t="s">
        <v>734</v>
      </c>
      <c r="L108" s="105" t="str">
        <f t="shared" si="15"/>
        <v>Yes</v>
      </c>
    </row>
    <row r="109" spans="1:12" x14ac:dyDescent="0.2">
      <c r="A109" s="168" t="s">
        <v>567</v>
      </c>
      <c r="B109" s="22" t="s">
        <v>213</v>
      </c>
      <c r="C109" s="29">
        <v>309824257</v>
      </c>
      <c r="D109" s="27" t="str">
        <f t="shared" si="12"/>
        <v>N/A</v>
      </c>
      <c r="E109" s="29">
        <v>310278400</v>
      </c>
      <c r="F109" s="27" t="str">
        <f t="shared" si="13"/>
        <v>N/A</v>
      </c>
      <c r="G109" s="29">
        <v>360881412</v>
      </c>
      <c r="H109" s="27" t="str">
        <f t="shared" si="14"/>
        <v>N/A</v>
      </c>
      <c r="I109" s="8">
        <v>0.14660000000000001</v>
      </c>
      <c r="J109" s="8">
        <v>16.309999999999999</v>
      </c>
      <c r="K109" s="28" t="s">
        <v>734</v>
      </c>
      <c r="L109" s="105" t="str">
        <f t="shared" si="15"/>
        <v>Yes</v>
      </c>
    </row>
    <row r="110" spans="1:12" x14ac:dyDescent="0.2">
      <c r="A110" s="168" t="s">
        <v>568</v>
      </c>
      <c r="B110" s="22" t="s">
        <v>213</v>
      </c>
      <c r="C110" s="23">
        <v>416692</v>
      </c>
      <c r="D110" s="27" t="str">
        <f t="shared" si="12"/>
        <v>N/A</v>
      </c>
      <c r="E110" s="23">
        <v>416562</v>
      </c>
      <c r="F110" s="27" t="str">
        <f t="shared" si="13"/>
        <v>N/A</v>
      </c>
      <c r="G110" s="23">
        <v>468738</v>
      </c>
      <c r="H110" s="27" t="str">
        <f t="shared" si="14"/>
        <v>N/A</v>
      </c>
      <c r="I110" s="8">
        <v>-3.1E-2</v>
      </c>
      <c r="J110" s="8">
        <v>12.53</v>
      </c>
      <c r="K110" s="28" t="s">
        <v>734</v>
      </c>
      <c r="L110" s="105" t="str">
        <f t="shared" si="15"/>
        <v>Yes</v>
      </c>
    </row>
    <row r="111" spans="1:12" x14ac:dyDescent="0.2">
      <c r="A111" s="168" t="s">
        <v>1304</v>
      </c>
      <c r="B111" s="22" t="s">
        <v>213</v>
      </c>
      <c r="C111" s="29">
        <v>743.53300998999998</v>
      </c>
      <c r="D111" s="27" t="str">
        <f t="shared" si="12"/>
        <v>N/A</v>
      </c>
      <c r="E111" s="29">
        <v>744.85526763999997</v>
      </c>
      <c r="F111" s="27" t="str">
        <f t="shared" si="13"/>
        <v>N/A</v>
      </c>
      <c r="G111" s="29">
        <v>769.90005503999998</v>
      </c>
      <c r="H111" s="27" t="str">
        <f t="shared" si="14"/>
        <v>N/A</v>
      </c>
      <c r="I111" s="8">
        <v>0.17780000000000001</v>
      </c>
      <c r="J111" s="8">
        <v>3.3620000000000001</v>
      </c>
      <c r="K111" s="28" t="s">
        <v>734</v>
      </c>
      <c r="L111" s="105" t="str">
        <f t="shared" si="15"/>
        <v>Yes</v>
      </c>
    </row>
    <row r="112" spans="1:12" ht="25.5" x14ac:dyDescent="0.2">
      <c r="A112" s="168" t="s">
        <v>569</v>
      </c>
      <c r="B112" s="22" t="s">
        <v>213</v>
      </c>
      <c r="C112" s="29">
        <v>24123333</v>
      </c>
      <c r="D112" s="27" t="str">
        <f t="shared" si="12"/>
        <v>N/A</v>
      </c>
      <c r="E112" s="29">
        <v>24244075</v>
      </c>
      <c r="F112" s="27" t="str">
        <f t="shared" si="13"/>
        <v>N/A</v>
      </c>
      <c r="G112" s="29">
        <v>25741246</v>
      </c>
      <c r="H112" s="27" t="str">
        <f t="shared" si="14"/>
        <v>N/A</v>
      </c>
      <c r="I112" s="8">
        <v>0.50049999999999994</v>
      </c>
      <c r="J112" s="8">
        <v>6.1749999999999998</v>
      </c>
      <c r="K112" s="28" t="s">
        <v>734</v>
      </c>
      <c r="L112" s="105" t="str">
        <f t="shared" si="15"/>
        <v>Yes</v>
      </c>
    </row>
    <row r="113" spans="1:12" x14ac:dyDescent="0.2">
      <c r="A113" s="168" t="s">
        <v>570</v>
      </c>
      <c r="B113" s="22" t="s">
        <v>213</v>
      </c>
      <c r="C113" s="23">
        <v>19245</v>
      </c>
      <c r="D113" s="27" t="str">
        <f t="shared" si="12"/>
        <v>N/A</v>
      </c>
      <c r="E113" s="23">
        <v>18756</v>
      </c>
      <c r="F113" s="27" t="str">
        <f t="shared" si="13"/>
        <v>N/A</v>
      </c>
      <c r="G113" s="23">
        <v>21927</v>
      </c>
      <c r="H113" s="27" t="str">
        <f t="shared" si="14"/>
        <v>N/A</v>
      </c>
      <c r="I113" s="8">
        <v>-2.54</v>
      </c>
      <c r="J113" s="8">
        <v>16.91</v>
      </c>
      <c r="K113" s="28" t="s">
        <v>734</v>
      </c>
      <c r="L113" s="105" t="str">
        <f t="shared" si="15"/>
        <v>Yes</v>
      </c>
    </row>
    <row r="114" spans="1:12" ht="25.5" x14ac:dyDescent="0.2">
      <c r="A114" s="168" t="s">
        <v>1305</v>
      </c>
      <c r="B114" s="22" t="s">
        <v>213</v>
      </c>
      <c r="C114" s="29">
        <v>1253.4857366000001</v>
      </c>
      <c r="D114" s="27" t="str">
        <f t="shared" si="12"/>
        <v>N/A</v>
      </c>
      <c r="E114" s="29">
        <v>1292.6037001</v>
      </c>
      <c r="F114" s="27" t="str">
        <f t="shared" si="13"/>
        <v>N/A</v>
      </c>
      <c r="G114" s="29">
        <v>1173.9520226</v>
      </c>
      <c r="H114" s="27" t="str">
        <f t="shared" si="14"/>
        <v>N/A</v>
      </c>
      <c r="I114" s="8">
        <v>3.121</v>
      </c>
      <c r="J114" s="8">
        <v>-9.18</v>
      </c>
      <c r="K114" s="28" t="s">
        <v>734</v>
      </c>
      <c r="L114" s="105" t="str">
        <f t="shared" si="15"/>
        <v>Yes</v>
      </c>
    </row>
    <row r="115" spans="1:12" ht="25.5" x14ac:dyDescent="0.2">
      <c r="A115" s="168" t="s">
        <v>571</v>
      </c>
      <c r="B115" s="22" t="s">
        <v>213</v>
      </c>
      <c r="C115" s="29">
        <v>33800484</v>
      </c>
      <c r="D115" s="27" t="str">
        <f t="shared" si="12"/>
        <v>N/A</v>
      </c>
      <c r="E115" s="29">
        <v>33192652</v>
      </c>
      <c r="F115" s="27" t="str">
        <f t="shared" si="13"/>
        <v>N/A</v>
      </c>
      <c r="G115" s="29">
        <v>38554781</v>
      </c>
      <c r="H115" s="27" t="str">
        <f t="shared" si="14"/>
        <v>N/A</v>
      </c>
      <c r="I115" s="8">
        <v>-1.8</v>
      </c>
      <c r="J115" s="8">
        <v>16.149999999999999</v>
      </c>
      <c r="K115" s="28" t="s">
        <v>734</v>
      </c>
      <c r="L115" s="105" t="str">
        <f t="shared" si="15"/>
        <v>Yes</v>
      </c>
    </row>
    <row r="116" spans="1:12" x14ac:dyDescent="0.2">
      <c r="A116" s="104" t="s">
        <v>572</v>
      </c>
      <c r="B116" s="22" t="s">
        <v>213</v>
      </c>
      <c r="C116" s="23">
        <v>30416</v>
      </c>
      <c r="D116" s="27" t="str">
        <f t="shared" si="12"/>
        <v>N/A</v>
      </c>
      <c r="E116" s="23">
        <v>30107</v>
      </c>
      <c r="F116" s="27" t="str">
        <f t="shared" si="13"/>
        <v>N/A</v>
      </c>
      <c r="G116" s="23">
        <v>102708</v>
      </c>
      <c r="H116" s="27" t="str">
        <f t="shared" si="14"/>
        <v>N/A</v>
      </c>
      <c r="I116" s="8">
        <v>-1.02</v>
      </c>
      <c r="J116" s="8">
        <v>241.1</v>
      </c>
      <c r="K116" s="28" t="s">
        <v>734</v>
      </c>
      <c r="L116" s="105" t="str">
        <f t="shared" si="15"/>
        <v>No</v>
      </c>
    </row>
    <row r="117" spans="1:12" ht="25.5" x14ac:dyDescent="0.2">
      <c r="A117" s="104" t="s">
        <v>1306</v>
      </c>
      <c r="B117" s="22" t="s">
        <v>213</v>
      </c>
      <c r="C117" s="29">
        <v>1111.2731457</v>
      </c>
      <c r="D117" s="27" t="str">
        <f t="shared" si="12"/>
        <v>N/A</v>
      </c>
      <c r="E117" s="29">
        <v>1102.4895207</v>
      </c>
      <c r="F117" s="27" t="str">
        <f t="shared" si="13"/>
        <v>N/A</v>
      </c>
      <c r="G117" s="29">
        <v>375.38245317000002</v>
      </c>
      <c r="H117" s="27" t="str">
        <f t="shared" si="14"/>
        <v>N/A</v>
      </c>
      <c r="I117" s="8">
        <v>-0.79</v>
      </c>
      <c r="J117" s="8">
        <v>-66</v>
      </c>
      <c r="K117" s="28" t="s">
        <v>734</v>
      </c>
      <c r="L117" s="105" t="str">
        <f t="shared" si="15"/>
        <v>No</v>
      </c>
    </row>
    <row r="118" spans="1:12" ht="25.5" x14ac:dyDescent="0.2">
      <c r="A118" s="137" t="s">
        <v>573</v>
      </c>
      <c r="B118" s="22" t="s">
        <v>213</v>
      </c>
      <c r="C118" s="29">
        <v>23685800</v>
      </c>
      <c r="D118" s="27" t="str">
        <f t="shared" si="12"/>
        <v>N/A</v>
      </c>
      <c r="E118" s="29">
        <v>25299337</v>
      </c>
      <c r="F118" s="27" t="str">
        <f t="shared" si="13"/>
        <v>N/A</v>
      </c>
      <c r="G118" s="29">
        <v>28777620</v>
      </c>
      <c r="H118" s="27" t="str">
        <f t="shared" si="14"/>
        <v>N/A</v>
      </c>
      <c r="I118" s="8">
        <v>6.8120000000000003</v>
      </c>
      <c r="J118" s="8">
        <v>13.75</v>
      </c>
      <c r="K118" s="28" t="s">
        <v>734</v>
      </c>
      <c r="L118" s="105" t="str">
        <f t="shared" si="15"/>
        <v>Yes</v>
      </c>
    </row>
    <row r="119" spans="1:12" x14ac:dyDescent="0.2">
      <c r="A119" s="137" t="s">
        <v>574</v>
      </c>
      <c r="B119" s="22" t="s">
        <v>213</v>
      </c>
      <c r="C119" s="23">
        <v>3784</v>
      </c>
      <c r="D119" s="27" t="str">
        <f t="shared" si="12"/>
        <v>N/A</v>
      </c>
      <c r="E119" s="23">
        <v>3957</v>
      </c>
      <c r="F119" s="27" t="str">
        <f t="shared" si="13"/>
        <v>N/A</v>
      </c>
      <c r="G119" s="23">
        <v>4697</v>
      </c>
      <c r="H119" s="27" t="str">
        <f t="shared" si="14"/>
        <v>N/A</v>
      </c>
      <c r="I119" s="8">
        <v>4.5720000000000001</v>
      </c>
      <c r="J119" s="8">
        <v>18.7</v>
      </c>
      <c r="K119" s="28" t="s">
        <v>734</v>
      </c>
      <c r="L119" s="105" t="str">
        <f t="shared" si="15"/>
        <v>Yes</v>
      </c>
    </row>
    <row r="120" spans="1:12" ht="25.5" x14ac:dyDescent="0.2">
      <c r="A120" s="137" t="s">
        <v>1307</v>
      </c>
      <c r="B120" s="22" t="s">
        <v>213</v>
      </c>
      <c r="C120" s="29">
        <v>6259.4608878999998</v>
      </c>
      <c r="D120" s="27" t="str">
        <f t="shared" si="12"/>
        <v>N/A</v>
      </c>
      <c r="E120" s="29">
        <v>6393.5650746000001</v>
      </c>
      <c r="F120" s="27" t="str">
        <f t="shared" si="13"/>
        <v>N/A</v>
      </c>
      <c r="G120" s="29">
        <v>6126.8086012000003</v>
      </c>
      <c r="H120" s="27" t="str">
        <f t="shared" si="14"/>
        <v>N/A</v>
      </c>
      <c r="I120" s="8">
        <v>2.1419999999999999</v>
      </c>
      <c r="J120" s="8">
        <v>-4.17</v>
      </c>
      <c r="K120" s="28" t="s">
        <v>734</v>
      </c>
      <c r="L120" s="105" t="str">
        <f t="shared" si="15"/>
        <v>Yes</v>
      </c>
    </row>
    <row r="121" spans="1:12" ht="25.5" x14ac:dyDescent="0.2">
      <c r="A121" s="137" t="s">
        <v>575</v>
      </c>
      <c r="B121" s="22" t="s">
        <v>213</v>
      </c>
      <c r="C121" s="29">
        <v>1993600</v>
      </c>
      <c r="D121" s="27" t="str">
        <f t="shared" si="12"/>
        <v>N/A</v>
      </c>
      <c r="E121" s="29">
        <v>2041536</v>
      </c>
      <c r="F121" s="27" t="str">
        <f t="shared" si="13"/>
        <v>N/A</v>
      </c>
      <c r="G121" s="29">
        <v>2194600</v>
      </c>
      <c r="H121" s="27" t="str">
        <f t="shared" si="14"/>
        <v>N/A</v>
      </c>
      <c r="I121" s="8">
        <v>2.4039999999999999</v>
      </c>
      <c r="J121" s="8">
        <v>7.4969999999999999</v>
      </c>
      <c r="K121" s="28" t="s">
        <v>734</v>
      </c>
      <c r="L121" s="105" t="str">
        <f t="shared" si="15"/>
        <v>Yes</v>
      </c>
    </row>
    <row r="122" spans="1:12" ht="25.5" x14ac:dyDescent="0.2">
      <c r="A122" s="137" t="s">
        <v>576</v>
      </c>
      <c r="B122" s="22" t="s">
        <v>213</v>
      </c>
      <c r="C122" s="23">
        <v>5345</v>
      </c>
      <c r="D122" s="27" t="str">
        <f t="shared" si="12"/>
        <v>N/A</v>
      </c>
      <c r="E122" s="23">
        <v>5574</v>
      </c>
      <c r="F122" s="27" t="str">
        <f t="shared" si="13"/>
        <v>N/A</v>
      </c>
      <c r="G122" s="23">
        <v>5411</v>
      </c>
      <c r="H122" s="27" t="str">
        <f t="shared" si="14"/>
        <v>N/A</v>
      </c>
      <c r="I122" s="8">
        <v>4.2839999999999998</v>
      </c>
      <c r="J122" s="8">
        <v>-2.92</v>
      </c>
      <c r="K122" s="28" t="s">
        <v>734</v>
      </c>
      <c r="L122" s="105" t="str">
        <f t="shared" si="15"/>
        <v>Yes</v>
      </c>
    </row>
    <row r="123" spans="1:12" ht="25.5" x14ac:dyDescent="0.2">
      <c r="A123" s="137" t="s">
        <v>1308</v>
      </c>
      <c r="B123" s="22" t="s">
        <v>213</v>
      </c>
      <c r="C123" s="29">
        <v>372.98409729000002</v>
      </c>
      <c r="D123" s="27" t="str">
        <f t="shared" si="12"/>
        <v>N/A</v>
      </c>
      <c r="E123" s="29">
        <v>366.26049516</v>
      </c>
      <c r="F123" s="27" t="str">
        <f t="shared" si="13"/>
        <v>N/A</v>
      </c>
      <c r="G123" s="29">
        <v>405.58122343000002</v>
      </c>
      <c r="H123" s="27" t="str">
        <f t="shared" si="14"/>
        <v>N/A</v>
      </c>
      <c r="I123" s="8">
        <v>-1.8</v>
      </c>
      <c r="J123" s="8">
        <v>10.74</v>
      </c>
      <c r="K123" s="28" t="s">
        <v>734</v>
      </c>
      <c r="L123" s="105" t="str">
        <f t="shared" si="15"/>
        <v>Yes</v>
      </c>
    </row>
    <row r="124" spans="1:12" ht="25.5" x14ac:dyDescent="0.2">
      <c r="A124" s="137" t="s">
        <v>577</v>
      </c>
      <c r="B124" s="22" t="s">
        <v>213</v>
      </c>
      <c r="C124" s="29">
        <v>1031599</v>
      </c>
      <c r="D124" s="27" t="str">
        <f t="shared" si="12"/>
        <v>N/A</v>
      </c>
      <c r="E124" s="29">
        <v>1325605</v>
      </c>
      <c r="F124" s="27" t="str">
        <f t="shared" si="13"/>
        <v>N/A</v>
      </c>
      <c r="G124" s="29">
        <v>11066608</v>
      </c>
      <c r="H124" s="27" t="str">
        <f t="shared" si="14"/>
        <v>N/A</v>
      </c>
      <c r="I124" s="8">
        <v>28.5</v>
      </c>
      <c r="J124" s="8">
        <v>734.8</v>
      </c>
      <c r="K124" s="28" t="s">
        <v>734</v>
      </c>
      <c r="L124" s="105" t="str">
        <f t="shared" si="15"/>
        <v>No</v>
      </c>
    </row>
    <row r="125" spans="1:12" x14ac:dyDescent="0.2">
      <c r="A125" s="128" t="s">
        <v>578</v>
      </c>
      <c r="B125" s="22" t="s">
        <v>213</v>
      </c>
      <c r="C125" s="23">
        <v>166</v>
      </c>
      <c r="D125" s="27" t="str">
        <f t="shared" si="12"/>
        <v>N/A</v>
      </c>
      <c r="E125" s="23">
        <v>615</v>
      </c>
      <c r="F125" s="27" t="str">
        <f t="shared" si="13"/>
        <v>N/A</v>
      </c>
      <c r="G125" s="23">
        <v>2398</v>
      </c>
      <c r="H125" s="27" t="str">
        <f t="shared" si="14"/>
        <v>N/A</v>
      </c>
      <c r="I125" s="8">
        <v>270.5</v>
      </c>
      <c r="J125" s="8">
        <v>289.89999999999998</v>
      </c>
      <c r="K125" s="28" t="s">
        <v>734</v>
      </c>
      <c r="L125" s="105" t="str">
        <f t="shared" si="15"/>
        <v>No</v>
      </c>
    </row>
    <row r="126" spans="1:12" ht="25.5" x14ac:dyDescent="0.2">
      <c r="A126" s="128" t="s">
        <v>1309</v>
      </c>
      <c r="B126" s="22" t="s">
        <v>213</v>
      </c>
      <c r="C126" s="29">
        <v>6214.4518072000001</v>
      </c>
      <c r="D126" s="27" t="str">
        <f t="shared" si="12"/>
        <v>N/A</v>
      </c>
      <c r="E126" s="29">
        <v>2155.4552846000001</v>
      </c>
      <c r="F126" s="27" t="str">
        <f t="shared" si="13"/>
        <v>N/A</v>
      </c>
      <c r="G126" s="29">
        <v>4614.9324436999996</v>
      </c>
      <c r="H126" s="27" t="str">
        <f t="shared" si="14"/>
        <v>N/A</v>
      </c>
      <c r="I126" s="8">
        <v>-65.3</v>
      </c>
      <c r="J126" s="8">
        <v>114.1</v>
      </c>
      <c r="K126" s="28" t="s">
        <v>734</v>
      </c>
      <c r="L126" s="105" t="str">
        <f t="shared" si="15"/>
        <v>No</v>
      </c>
    </row>
    <row r="127" spans="1:12" ht="25.5" x14ac:dyDescent="0.2">
      <c r="A127" s="128" t="s">
        <v>579</v>
      </c>
      <c r="B127" s="22" t="s">
        <v>213</v>
      </c>
      <c r="C127" s="29">
        <v>108518756</v>
      </c>
      <c r="D127" s="27" t="str">
        <f t="shared" si="12"/>
        <v>N/A</v>
      </c>
      <c r="E127" s="29">
        <v>116055676</v>
      </c>
      <c r="F127" s="27" t="str">
        <f t="shared" si="13"/>
        <v>N/A</v>
      </c>
      <c r="G127" s="29">
        <v>125065314</v>
      </c>
      <c r="H127" s="27" t="str">
        <f t="shared" si="14"/>
        <v>N/A</v>
      </c>
      <c r="I127" s="8">
        <v>6.9450000000000003</v>
      </c>
      <c r="J127" s="8">
        <v>7.7629999999999999</v>
      </c>
      <c r="K127" s="28" t="s">
        <v>734</v>
      </c>
      <c r="L127" s="105" t="str">
        <f t="shared" si="15"/>
        <v>Yes</v>
      </c>
    </row>
    <row r="128" spans="1:12" x14ac:dyDescent="0.2">
      <c r="A128" s="128" t="s">
        <v>580</v>
      </c>
      <c r="B128" s="22" t="s">
        <v>213</v>
      </c>
      <c r="C128" s="23">
        <v>35693</v>
      </c>
      <c r="D128" s="27" t="str">
        <f t="shared" si="12"/>
        <v>N/A</v>
      </c>
      <c r="E128" s="23">
        <v>37803</v>
      </c>
      <c r="F128" s="27" t="str">
        <f t="shared" si="13"/>
        <v>N/A</v>
      </c>
      <c r="G128" s="23">
        <v>38763</v>
      </c>
      <c r="H128" s="27" t="str">
        <f t="shared" si="14"/>
        <v>N/A</v>
      </c>
      <c r="I128" s="8">
        <v>5.9119999999999999</v>
      </c>
      <c r="J128" s="8">
        <v>2.5390000000000001</v>
      </c>
      <c r="K128" s="28" t="s">
        <v>734</v>
      </c>
      <c r="L128" s="105" t="str">
        <f t="shared" si="15"/>
        <v>Yes</v>
      </c>
    </row>
    <row r="129" spans="1:12" ht="25.5" x14ac:dyDescent="0.2">
      <c r="A129" s="128" t="s">
        <v>1310</v>
      </c>
      <c r="B129" s="22" t="s">
        <v>213</v>
      </c>
      <c r="C129" s="29">
        <v>3040.3372089999998</v>
      </c>
      <c r="D129" s="27" t="str">
        <f t="shared" si="12"/>
        <v>N/A</v>
      </c>
      <c r="E129" s="29">
        <v>3070.0123271000002</v>
      </c>
      <c r="F129" s="27" t="str">
        <f t="shared" si="13"/>
        <v>N/A</v>
      </c>
      <c r="G129" s="29">
        <v>3226.4095658000001</v>
      </c>
      <c r="H129" s="27" t="str">
        <f t="shared" si="14"/>
        <v>N/A</v>
      </c>
      <c r="I129" s="8">
        <v>0.97599999999999998</v>
      </c>
      <c r="J129" s="8">
        <v>5.0940000000000003</v>
      </c>
      <c r="K129" s="28" t="s">
        <v>734</v>
      </c>
      <c r="L129" s="105" t="str">
        <f t="shared" si="15"/>
        <v>Yes</v>
      </c>
    </row>
    <row r="130" spans="1:12" ht="25.5" x14ac:dyDescent="0.2">
      <c r="A130" s="128" t="s">
        <v>581</v>
      </c>
      <c r="B130" s="22" t="s">
        <v>213</v>
      </c>
      <c r="C130" s="29">
        <v>6251055</v>
      </c>
      <c r="D130" s="27" t="str">
        <f t="shared" si="12"/>
        <v>N/A</v>
      </c>
      <c r="E130" s="29">
        <v>6184564</v>
      </c>
      <c r="F130" s="27" t="str">
        <f t="shared" si="13"/>
        <v>N/A</v>
      </c>
      <c r="G130" s="29">
        <v>6442878</v>
      </c>
      <c r="H130" s="27" t="str">
        <f t="shared" si="14"/>
        <v>N/A</v>
      </c>
      <c r="I130" s="8">
        <v>-1.06</v>
      </c>
      <c r="J130" s="8">
        <v>4.1769999999999996</v>
      </c>
      <c r="K130" s="28" t="s">
        <v>734</v>
      </c>
      <c r="L130" s="105" t="str">
        <f t="shared" si="15"/>
        <v>Yes</v>
      </c>
    </row>
    <row r="131" spans="1:12" x14ac:dyDescent="0.2">
      <c r="A131" s="128" t="s">
        <v>582</v>
      </c>
      <c r="B131" s="22" t="s">
        <v>213</v>
      </c>
      <c r="C131" s="23">
        <v>619</v>
      </c>
      <c r="D131" s="27" t="str">
        <f t="shared" si="12"/>
        <v>N/A</v>
      </c>
      <c r="E131" s="23">
        <v>581</v>
      </c>
      <c r="F131" s="27" t="str">
        <f t="shared" si="13"/>
        <v>N/A</v>
      </c>
      <c r="G131" s="23">
        <v>655</v>
      </c>
      <c r="H131" s="27" t="str">
        <f t="shared" si="14"/>
        <v>N/A</v>
      </c>
      <c r="I131" s="8">
        <v>-6.14</v>
      </c>
      <c r="J131" s="8">
        <v>12.74</v>
      </c>
      <c r="K131" s="28" t="s">
        <v>734</v>
      </c>
      <c r="L131" s="105" t="str">
        <f t="shared" si="15"/>
        <v>Yes</v>
      </c>
    </row>
    <row r="132" spans="1:12" x14ac:dyDescent="0.2">
      <c r="A132" s="128" t="s">
        <v>1311</v>
      </c>
      <c r="B132" s="22" t="s">
        <v>213</v>
      </c>
      <c r="C132" s="29">
        <v>10098.634894999999</v>
      </c>
      <c r="D132" s="27" t="str">
        <f t="shared" si="12"/>
        <v>N/A</v>
      </c>
      <c r="E132" s="29">
        <v>10644.688468</v>
      </c>
      <c r="F132" s="27" t="str">
        <f t="shared" si="13"/>
        <v>N/A</v>
      </c>
      <c r="G132" s="29">
        <v>9836.4549618000001</v>
      </c>
      <c r="H132" s="27" t="str">
        <f t="shared" si="14"/>
        <v>N/A</v>
      </c>
      <c r="I132" s="8">
        <v>5.407</v>
      </c>
      <c r="J132" s="8">
        <v>-7.59</v>
      </c>
      <c r="K132" s="28" t="s">
        <v>734</v>
      </c>
      <c r="L132" s="105" t="str">
        <f t="shared" si="15"/>
        <v>Yes</v>
      </c>
    </row>
    <row r="133" spans="1:12" ht="25.5" x14ac:dyDescent="0.2">
      <c r="A133" s="128" t="s">
        <v>583</v>
      </c>
      <c r="B133" s="22" t="s">
        <v>213</v>
      </c>
      <c r="C133" s="29">
        <v>527028</v>
      </c>
      <c r="D133" s="27" t="str">
        <f t="shared" si="12"/>
        <v>N/A</v>
      </c>
      <c r="E133" s="29">
        <v>661607</v>
      </c>
      <c r="F133" s="27" t="str">
        <f t="shared" si="13"/>
        <v>N/A</v>
      </c>
      <c r="G133" s="29">
        <v>935003</v>
      </c>
      <c r="H133" s="27" t="str">
        <f t="shared" si="14"/>
        <v>N/A</v>
      </c>
      <c r="I133" s="8">
        <v>25.54</v>
      </c>
      <c r="J133" s="8">
        <v>41.32</v>
      </c>
      <c r="K133" s="28" t="s">
        <v>734</v>
      </c>
      <c r="L133" s="105" t="str">
        <f>IF(J133="Div by 0", "N/A", IF(OR(J133="N/A",K133="N/A"),"N/A", IF(J133&gt;VALUE(MID(K133,1,2)), "No", IF(J133&lt;-1*VALUE(MID(K133,1,2)), "No", "Yes"))))</f>
        <v>No</v>
      </c>
    </row>
    <row r="134" spans="1:12" x14ac:dyDescent="0.2">
      <c r="A134" s="128" t="s">
        <v>584</v>
      </c>
      <c r="B134" s="22" t="s">
        <v>213</v>
      </c>
      <c r="C134" s="23">
        <v>6183</v>
      </c>
      <c r="D134" s="27" t="str">
        <f t="shared" si="12"/>
        <v>N/A</v>
      </c>
      <c r="E134" s="23">
        <v>8184</v>
      </c>
      <c r="F134" s="27" t="str">
        <f t="shared" si="13"/>
        <v>N/A</v>
      </c>
      <c r="G134" s="23">
        <v>11558</v>
      </c>
      <c r="H134" s="27" t="str">
        <f t="shared" si="14"/>
        <v>N/A</v>
      </c>
      <c r="I134" s="8">
        <v>32.36</v>
      </c>
      <c r="J134" s="8">
        <v>41.23</v>
      </c>
      <c r="K134" s="28" t="s">
        <v>734</v>
      </c>
      <c r="L134" s="105" t="str">
        <f t="shared" ref="L134:L138" si="16">IF(J134="Div by 0", "N/A", IF(OR(J134="N/A",K134="N/A"),"N/A", IF(J134&gt;VALUE(MID(K134,1,2)), "No", IF(J134&lt;-1*VALUE(MID(K134,1,2)), "No", "Yes"))))</f>
        <v>No</v>
      </c>
    </row>
    <row r="135" spans="1:12" ht="25.5" x14ac:dyDescent="0.2">
      <c r="A135" s="128" t="s">
        <v>1312</v>
      </c>
      <c r="B135" s="22" t="s">
        <v>213</v>
      </c>
      <c r="C135" s="29">
        <v>85.238233867000005</v>
      </c>
      <c r="D135" s="27" t="str">
        <f t="shared" si="12"/>
        <v>N/A</v>
      </c>
      <c r="E135" s="29">
        <v>80.841520039000002</v>
      </c>
      <c r="F135" s="27" t="str">
        <f t="shared" si="13"/>
        <v>N/A</v>
      </c>
      <c r="G135" s="29">
        <v>80.896608409999999</v>
      </c>
      <c r="H135" s="27" t="str">
        <f t="shared" si="14"/>
        <v>N/A</v>
      </c>
      <c r="I135" s="8">
        <v>-5.16</v>
      </c>
      <c r="J135" s="8">
        <v>6.8099999999999994E-2</v>
      </c>
      <c r="K135" s="28" t="s">
        <v>734</v>
      </c>
      <c r="L135" s="105" t="str">
        <f t="shared" si="16"/>
        <v>Yes</v>
      </c>
    </row>
    <row r="136" spans="1:12" ht="25.5" x14ac:dyDescent="0.2">
      <c r="A136" s="128" t="s">
        <v>585</v>
      </c>
      <c r="B136" s="22" t="s">
        <v>213</v>
      </c>
      <c r="C136" s="29">
        <v>8229775</v>
      </c>
      <c r="D136" s="27" t="str">
        <f t="shared" ref="D136:D150" si="17">IF($B136="N/A","N/A",IF(C136&gt;10,"No",IF(C136&lt;-10,"No","Yes")))</f>
        <v>N/A</v>
      </c>
      <c r="E136" s="29">
        <v>8337093</v>
      </c>
      <c r="F136" s="27" t="str">
        <f t="shared" ref="F136:F150" si="18">IF($B136="N/A","N/A",IF(E136&gt;10,"No",IF(E136&lt;-10,"No","Yes")))</f>
        <v>N/A</v>
      </c>
      <c r="G136" s="29">
        <v>7687455</v>
      </c>
      <c r="H136" s="27" t="str">
        <f t="shared" ref="H136:H150" si="19">IF($B136="N/A","N/A",IF(G136&gt;10,"No",IF(G136&lt;-10,"No","Yes")))</f>
        <v>N/A</v>
      </c>
      <c r="I136" s="8">
        <v>1.304</v>
      </c>
      <c r="J136" s="8">
        <v>-7.79</v>
      </c>
      <c r="K136" s="28" t="s">
        <v>734</v>
      </c>
      <c r="L136" s="105" t="str">
        <f t="shared" si="16"/>
        <v>Yes</v>
      </c>
    </row>
    <row r="137" spans="1:12" x14ac:dyDescent="0.2">
      <c r="A137" s="128" t="s">
        <v>586</v>
      </c>
      <c r="B137" s="22" t="s">
        <v>213</v>
      </c>
      <c r="C137" s="23">
        <v>83</v>
      </c>
      <c r="D137" s="27" t="str">
        <f t="shared" si="17"/>
        <v>N/A</v>
      </c>
      <c r="E137" s="23">
        <v>90</v>
      </c>
      <c r="F137" s="27" t="str">
        <f t="shared" si="18"/>
        <v>N/A</v>
      </c>
      <c r="G137" s="23">
        <v>86</v>
      </c>
      <c r="H137" s="27" t="str">
        <f t="shared" si="19"/>
        <v>N/A</v>
      </c>
      <c r="I137" s="8">
        <v>8.4339999999999993</v>
      </c>
      <c r="J137" s="8">
        <v>-4.4400000000000004</v>
      </c>
      <c r="K137" s="28" t="s">
        <v>734</v>
      </c>
      <c r="L137" s="105" t="str">
        <f t="shared" si="16"/>
        <v>Yes</v>
      </c>
    </row>
    <row r="138" spans="1:12" ht="25.5" x14ac:dyDescent="0.2">
      <c r="A138" s="128" t="s">
        <v>1313</v>
      </c>
      <c r="B138" s="22" t="s">
        <v>213</v>
      </c>
      <c r="C138" s="29">
        <v>99153.915663000007</v>
      </c>
      <c r="D138" s="27" t="str">
        <f t="shared" si="17"/>
        <v>N/A</v>
      </c>
      <c r="E138" s="29">
        <v>92634.366666999995</v>
      </c>
      <c r="F138" s="27" t="str">
        <f t="shared" si="18"/>
        <v>N/A</v>
      </c>
      <c r="G138" s="29">
        <v>89389.011627999993</v>
      </c>
      <c r="H138" s="27" t="str">
        <f t="shared" si="19"/>
        <v>N/A</v>
      </c>
      <c r="I138" s="8">
        <v>-6.58</v>
      </c>
      <c r="J138" s="8">
        <v>-3.5</v>
      </c>
      <c r="K138" s="28" t="s">
        <v>734</v>
      </c>
      <c r="L138" s="105" t="str">
        <f t="shared" si="16"/>
        <v>Yes</v>
      </c>
    </row>
    <row r="139" spans="1:12" ht="25.5" x14ac:dyDescent="0.2">
      <c r="A139" s="128" t="s">
        <v>587</v>
      </c>
      <c r="B139" s="22" t="s">
        <v>213</v>
      </c>
      <c r="C139" s="29">
        <v>60459392</v>
      </c>
      <c r="D139" s="27" t="str">
        <f t="shared" si="17"/>
        <v>N/A</v>
      </c>
      <c r="E139" s="29">
        <v>57533897</v>
      </c>
      <c r="F139" s="27" t="str">
        <f t="shared" si="18"/>
        <v>N/A</v>
      </c>
      <c r="G139" s="29">
        <v>60675396</v>
      </c>
      <c r="H139" s="27" t="str">
        <f t="shared" si="19"/>
        <v>N/A</v>
      </c>
      <c r="I139" s="8">
        <v>-4.84</v>
      </c>
      <c r="J139" s="8">
        <v>5.46</v>
      </c>
      <c r="K139" s="28" t="s">
        <v>734</v>
      </c>
      <c r="L139" s="105" t="str">
        <f t="shared" ref="L139:L150" si="20">IF(J139="Div by 0", "N/A", IF(K139="N/A","N/A", IF(J139&gt;VALUE(MID(K139,1,2)), "No", IF(J139&lt;-1*VALUE(MID(K139,1,2)), "No", "Yes"))))</f>
        <v>Yes</v>
      </c>
    </row>
    <row r="140" spans="1:12" ht="25.5" x14ac:dyDescent="0.2">
      <c r="A140" s="128" t="s">
        <v>588</v>
      </c>
      <c r="B140" s="22" t="s">
        <v>213</v>
      </c>
      <c r="C140" s="23">
        <v>153342</v>
      </c>
      <c r="D140" s="27" t="str">
        <f t="shared" si="17"/>
        <v>N/A</v>
      </c>
      <c r="E140" s="23">
        <v>150372</v>
      </c>
      <c r="F140" s="27" t="str">
        <f t="shared" si="18"/>
        <v>N/A</v>
      </c>
      <c r="G140" s="23">
        <v>181276</v>
      </c>
      <c r="H140" s="27" t="str">
        <f t="shared" si="19"/>
        <v>N/A</v>
      </c>
      <c r="I140" s="8">
        <v>-1.94</v>
      </c>
      <c r="J140" s="8">
        <v>20.55</v>
      </c>
      <c r="K140" s="28" t="s">
        <v>734</v>
      </c>
      <c r="L140" s="105" t="str">
        <f t="shared" si="20"/>
        <v>Yes</v>
      </c>
    </row>
    <row r="141" spans="1:12" ht="25.5" x14ac:dyDescent="0.2">
      <c r="A141" s="128" t="s">
        <v>1314</v>
      </c>
      <c r="B141" s="22" t="s">
        <v>213</v>
      </c>
      <c r="C141" s="29">
        <v>394.27809731999997</v>
      </c>
      <c r="D141" s="27" t="str">
        <f t="shared" si="17"/>
        <v>N/A</v>
      </c>
      <c r="E141" s="29">
        <v>382.61043943999999</v>
      </c>
      <c r="F141" s="27" t="str">
        <f t="shared" si="18"/>
        <v>N/A</v>
      </c>
      <c r="G141" s="29">
        <v>334.71279154000001</v>
      </c>
      <c r="H141" s="27" t="str">
        <f t="shared" si="19"/>
        <v>N/A</v>
      </c>
      <c r="I141" s="8">
        <v>-2.96</v>
      </c>
      <c r="J141" s="8">
        <v>-12.5</v>
      </c>
      <c r="K141" s="28" t="s">
        <v>734</v>
      </c>
      <c r="L141" s="105" t="str">
        <f t="shared" si="20"/>
        <v>Yes</v>
      </c>
    </row>
    <row r="142" spans="1:12" ht="25.5" x14ac:dyDescent="0.2">
      <c r="A142" s="128" t="s">
        <v>589</v>
      </c>
      <c r="B142" s="22" t="s">
        <v>213</v>
      </c>
      <c r="C142" s="29">
        <v>751304</v>
      </c>
      <c r="D142" s="27" t="str">
        <f t="shared" si="17"/>
        <v>N/A</v>
      </c>
      <c r="E142" s="29">
        <v>741802</v>
      </c>
      <c r="F142" s="27" t="str">
        <f t="shared" si="18"/>
        <v>N/A</v>
      </c>
      <c r="G142" s="29">
        <v>688988</v>
      </c>
      <c r="H142" s="27" t="str">
        <f t="shared" si="19"/>
        <v>N/A</v>
      </c>
      <c r="I142" s="8">
        <v>-1.26</v>
      </c>
      <c r="J142" s="8">
        <v>-7.12</v>
      </c>
      <c r="K142" s="28" t="s">
        <v>734</v>
      </c>
      <c r="L142" s="105" t="str">
        <f t="shared" si="20"/>
        <v>Yes</v>
      </c>
    </row>
    <row r="143" spans="1:12" x14ac:dyDescent="0.2">
      <c r="A143" s="104" t="s">
        <v>590</v>
      </c>
      <c r="B143" s="22" t="s">
        <v>213</v>
      </c>
      <c r="C143" s="23">
        <v>50</v>
      </c>
      <c r="D143" s="27" t="str">
        <f t="shared" si="17"/>
        <v>N/A</v>
      </c>
      <c r="E143" s="23">
        <v>44</v>
      </c>
      <c r="F143" s="27" t="str">
        <f t="shared" si="18"/>
        <v>N/A</v>
      </c>
      <c r="G143" s="23">
        <v>36</v>
      </c>
      <c r="H143" s="27" t="str">
        <f t="shared" si="19"/>
        <v>N/A</v>
      </c>
      <c r="I143" s="8">
        <v>-12</v>
      </c>
      <c r="J143" s="8">
        <v>-18.2</v>
      </c>
      <c r="K143" s="28" t="s">
        <v>734</v>
      </c>
      <c r="L143" s="105" t="str">
        <f t="shared" si="20"/>
        <v>Yes</v>
      </c>
    </row>
    <row r="144" spans="1:12" ht="25.5" x14ac:dyDescent="0.2">
      <c r="A144" s="104" t="s">
        <v>1315</v>
      </c>
      <c r="B144" s="22" t="s">
        <v>213</v>
      </c>
      <c r="C144" s="29">
        <v>15026.08</v>
      </c>
      <c r="D144" s="27" t="str">
        <f t="shared" si="17"/>
        <v>N/A</v>
      </c>
      <c r="E144" s="29">
        <v>16859.136364000002</v>
      </c>
      <c r="F144" s="27" t="str">
        <f t="shared" si="18"/>
        <v>N/A</v>
      </c>
      <c r="G144" s="29">
        <v>19138.555555999999</v>
      </c>
      <c r="H144" s="27" t="str">
        <f t="shared" si="19"/>
        <v>N/A</v>
      </c>
      <c r="I144" s="8">
        <v>12.2</v>
      </c>
      <c r="J144" s="8">
        <v>13.52</v>
      </c>
      <c r="K144" s="28" t="s">
        <v>734</v>
      </c>
      <c r="L144" s="105" t="str">
        <f t="shared" si="20"/>
        <v>Yes</v>
      </c>
    </row>
    <row r="145" spans="1:12" ht="25.5" x14ac:dyDescent="0.2">
      <c r="A145" s="128" t="s">
        <v>591</v>
      </c>
      <c r="B145" s="22" t="s">
        <v>213</v>
      </c>
      <c r="C145" s="29">
        <v>340802127</v>
      </c>
      <c r="D145" s="27" t="str">
        <f t="shared" si="17"/>
        <v>N/A</v>
      </c>
      <c r="E145" s="29">
        <v>342281037</v>
      </c>
      <c r="F145" s="27" t="str">
        <f t="shared" si="18"/>
        <v>N/A</v>
      </c>
      <c r="G145" s="29">
        <v>358168088</v>
      </c>
      <c r="H145" s="27" t="str">
        <f t="shared" si="19"/>
        <v>N/A</v>
      </c>
      <c r="I145" s="8">
        <v>0.43390000000000001</v>
      </c>
      <c r="J145" s="8">
        <v>4.6420000000000003</v>
      </c>
      <c r="K145" s="28" t="s">
        <v>734</v>
      </c>
      <c r="L145" s="105" t="str">
        <f t="shared" si="20"/>
        <v>Yes</v>
      </c>
    </row>
    <row r="146" spans="1:12" x14ac:dyDescent="0.2">
      <c r="A146" s="128" t="s">
        <v>592</v>
      </c>
      <c r="B146" s="22" t="s">
        <v>213</v>
      </c>
      <c r="C146" s="23">
        <v>84988</v>
      </c>
      <c r="D146" s="27" t="str">
        <f t="shared" si="17"/>
        <v>N/A</v>
      </c>
      <c r="E146" s="23">
        <v>83635</v>
      </c>
      <c r="F146" s="27" t="str">
        <f t="shared" si="18"/>
        <v>N/A</v>
      </c>
      <c r="G146" s="23">
        <v>92632</v>
      </c>
      <c r="H146" s="27" t="str">
        <f t="shared" si="19"/>
        <v>N/A</v>
      </c>
      <c r="I146" s="8">
        <v>-1.59</v>
      </c>
      <c r="J146" s="8">
        <v>10.76</v>
      </c>
      <c r="K146" s="28" t="s">
        <v>734</v>
      </c>
      <c r="L146" s="105" t="str">
        <f t="shared" si="20"/>
        <v>Yes</v>
      </c>
    </row>
    <row r="147" spans="1:12" ht="25.5" x14ac:dyDescent="0.2">
      <c r="A147" s="128" t="s">
        <v>1316</v>
      </c>
      <c r="B147" s="22" t="s">
        <v>213</v>
      </c>
      <c r="C147" s="29">
        <v>4010.0029063000002</v>
      </c>
      <c r="D147" s="27" t="str">
        <f t="shared" si="17"/>
        <v>N/A</v>
      </c>
      <c r="E147" s="29">
        <v>4092.5573863</v>
      </c>
      <c r="F147" s="27" t="str">
        <f t="shared" si="18"/>
        <v>N/A</v>
      </c>
      <c r="G147" s="29">
        <v>3866.5697383000002</v>
      </c>
      <c r="H147" s="27" t="str">
        <f t="shared" si="19"/>
        <v>N/A</v>
      </c>
      <c r="I147" s="8">
        <v>2.0590000000000002</v>
      </c>
      <c r="J147" s="8">
        <v>-5.52</v>
      </c>
      <c r="K147" s="28" t="s">
        <v>734</v>
      </c>
      <c r="L147" s="105" t="str">
        <f t="shared" si="20"/>
        <v>Yes</v>
      </c>
    </row>
    <row r="148" spans="1:12" ht="25.5" x14ac:dyDescent="0.2">
      <c r="A148" s="128" t="s">
        <v>593</v>
      </c>
      <c r="B148" s="22" t="s">
        <v>213</v>
      </c>
      <c r="C148" s="29">
        <v>109293</v>
      </c>
      <c r="D148" s="27" t="str">
        <f t="shared" si="17"/>
        <v>N/A</v>
      </c>
      <c r="E148" s="29">
        <v>87787</v>
      </c>
      <c r="F148" s="27" t="str">
        <f t="shared" si="18"/>
        <v>N/A</v>
      </c>
      <c r="G148" s="29">
        <v>44619</v>
      </c>
      <c r="H148" s="27" t="str">
        <f t="shared" si="19"/>
        <v>N/A</v>
      </c>
      <c r="I148" s="8">
        <v>-19.7</v>
      </c>
      <c r="J148" s="8">
        <v>-49.2</v>
      </c>
      <c r="K148" s="28" t="s">
        <v>734</v>
      </c>
      <c r="L148" s="105" t="str">
        <f t="shared" si="20"/>
        <v>No</v>
      </c>
    </row>
    <row r="149" spans="1:12" x14ac:dyDescent="0.2">
      <c r="A149" s="128" t="s">
        <v>594</v>
      </c>
      <c r="B149" s="22" t="s">
        <v>213</v>
      </c>
      <c r="C149" s="23">
        <v>27</v>
      </c>
      <c r="D149" s="27" t="str">
        <f t="shared" si="17"/>
        <v>N/A</v>
      </c>
      <c r="E149" s="23">
        <v>21</v>
      </c>
      <c r="F149" s="27" t="str">
        <f t="shared" si="18"/>
        <v>N/A</v>
      </c>
      <c r="G149" s="23">
        <v>14</v>
      </c>
      <c r="H149" s="27" t="str">
        <f t="shared" si="19"/>
        <v>N/A</v>
      </c>
      <c r="I149" s="8">
        <v>-22.2</v>
      </c>
      <c r="J149" s="8">
        <v>-33.299999999999997</v>
      </c>
      <c r="K149" s="28" t="s">
        <v>734</v>
      </c>
      <c r="L149" s="105" t="str">
        <f t="shared" si="20"/>
        <v>No</v>
      </c>
    </row>
    <row r="150" spans="1:12" ht="25.5" x14ac:dyDescent="0.2">
      <c r="A150" s="137" t="s">
        <v>1317</v>
      </c>
      <c r="B150" s="22" t="s">
        <v>213</v>
      </c>
      <c r="C150" s="29">
        <v>4047.8888889</v>
      </c>
      <c r="D150" s="27" t="str">
        <f t="shared" si="17"/>
        <v>N/A</v>
      </c>
      <c r="E150" s="29">
        <v>4180.3333333</v>
      </c>
      <c r="F150" s="27" t="str">
        <f t="shared" si="18"/>
        <v>N/A</v>
      </c>
      <c r="G150" s="29">
        <v>3187.0714286000002</v>
      </c>
      <c r="H150" s="27" t="str">
        <f t="shared" si="19"/>
        <v>N/A</v>
      </c>
      <c r="I150" s="8">
        <v>3.2719999999999998</v>
      </c>
      <c r="J150" s="8">
        <v>-23.8</v>
      </c>
      <c r="K150" s="28" t="s">
        <v>734</v>
      </c>
      <c r="L150" s="105" t="str">
        <f t="shared" si="20"/>
        <v>Yes</v>
      </c>
    </row>
    <row r="151" spans="1:12" ht="25.5" x14ac:dyDescent="0.2">
      <c r="A151" s="137" t="s">
        <v>1318</v>
      </c>
      <c r="B151" s="22" t="s">
        <v>213</v>
      </c>
      <c r="C151" s="29">
        <v>649.83688867000001</v>
      </c>
      <c r="D151" s="27" t="str">
        <f t="shared" ref="D151:D170" si="21">IF($B151="N/A","N/A",IF(C151&gt;10,"No",IF(C151&lt;-10,"No","Yes")))</f>
        <v>N/A</v>
      </c>
      <c r="E151" s="29">
        <v>663.72499661999996</v>
      </c>
      <c r="F151" s="27" t="str">
        <f t="shared" ref="F151:F170" si="22">IF($B151="N/A","N/A",IF(E151&gt;10,"No",IF(E151&lt;-10,"No","Yes")))</f>
        <v>N/A</v>
      </c>
      <c r="G151" s="29">
        <v>551.00994838999998</v>
      </c>
      <c r="H151" s="27" t="str">
        <f t="shared" ref="H151:H170" si="23">IF($B151="N/A","N/A",IF(G151&gt;10,"No",IF(G151&lt;-10,"No","Yes")))</f>
        <v>N/A</v>
      </c>
      <c r="I151" s="8">
        <v>2.137</v>
      </c>
      <c r="J151" s="8">
        <v>-17</v>
      </c>
      <c r="K151" s="28" t="s">
        <v>734</v>
      </c>
      <c r="L151" s="105" t="str">
        <f t="shared" ref="L151:L170" si="24">IF(J151="Div by 0", "N/A", IF(K151="N/A","N/A", IF(J151&gt;VALUE(MID(K151,1,2)), "No", IF(J151&lt;-1*VALUE(MID(K151,1,2)), "No", "Yes"))))</f>
        <v>Yes</v>
      </c>
    </row>
    <row r="152" spans="1:12" ht="25.5" x14ac:dyDescent="0.2">
      <c r="A152" s="137" t="s">
        <v>1319</v>
      </c>
      <c r="B152" s="22" t="s">
        <v>213</v>
      </c>
      <c r="C152" s="29">
        <v>841.72859745000005</v>
      </c>
      <c r="D152" s="27" t="str">
        <f t="shared" si="21"/>
        <v>N/A</v>
      </c>
      <c r="E152" s="29">
        <v>690.85652173999995</v>
      </c>
      <c r="F152" s="27" t="str">
        <f t="shared" si="22"/>
        <v>N/A</v>
      </c>
      <c r="G152" s="29">
        <v>623.17631749999998</v>
      </c>
      <c r="H152" s="27" t="str">
        <f t="shared" si="23"/>
        <v>N/A</v>
      </c>
      <c r="I152" s="8">
        <v>-17.899999999999999</v>
      </c>
      <c r="J152" s="8">
        <v>-9.8000000000000007</v>
      </c>
      <c r="K152" s="28" t="s">
        <v>734</v>
      </c>
      <c r="L152" s="105" t="str">
        <f t="shared" si="24"/>
        <v>Yes</v>
      </c>
    </row>
    <row r="153" spans="1:12" ht="25.5" x14ac:dyDescent="0.2">
      <c r="A153" s="137" t="s">
        <v>1320</v>
      </c>
      <c r="B153" s="22" t="s">
        <v>213</v>
      </c>
      <c r="C153" s="29">
        <v>1832.8515033000001</v>
      </c>
      <c r="D153" s="27" t="str">
        <f t="shared" si="21"/>
        <v>N/A</v>
      </c>
      <c r="E153" s="29">
        <v>1929.3223963</v>
      </c>
      <c r="F153" s="27" t="str">
        <f t="shared" si="22"/>
        <v>N/A</v>
      </c>
      <c r="G153" s="29">
        <v>1897.0771130000001</v>
      </c>
      <c r="H153" s="27" t="str">
        <f t="shared" si="23"/>
        <v>N/A</v>
      </c>
      <c r="I153" s="8">
        <v>5.2629999999999999</v>
      </c>
      <c r="J153" s="8">
        <v>-1.67</v>
      </c>
      <c r="K153" s="28" t="s">
        <v>734</v>
      </c>
      <c r="L153" s="105" t="str">
        <f t="shared" si="24"/>
        <v>Yes</v>
      </c>
    </row>
    <row r="154" spans="1:12" ht="25.5" x14ac:dyDescent="0.2">
      <c r="A154" s="137" t="s">
        <v>1321</v>
      </c>
      <c r="B154" s="22" t="s">
        <v>213</v>
      </c>
      <c r="C154" s="29">
        <v>372.52368333999999</v>
      </c>
      <c r="D154" s="27" t="str">
        <f t="shared" si="21"/>
        <v>N/A</v>
      </c>
      <c r="E154" s="29">
        <v>373.37686510999998</v>
      </c>
      <c r="F154" s="27" t="str">
        <f t="shared" si="22"/>
        <v>N/A</v>
      </c>
      <c r="G154" s="29">
        <v>400.56522015000002</v>
      </c>
      <c r="H154" s="27" t="str">
        <f t="shared" si="23"/>
        <v>N/A</v>
      </c>
      <c r="I154" s="8">
        <v>0.22900000000000001</v>
      </c>
      <c r="J154" s="8">
        <v>7.282</v>
      </c>
      <c r="K154" s="28" t="s">
        <v>734</v>
      </c>
      <c r="L154" s="105" t="str">
        <f t="shared" si="24"/>
        <v>Yes</v>
      </c>
    </row>
    <row r="155" spans="1:12" ht="25.5" x14ac:dyDescent="0.2">
      <c r="A155" s="128" t="s">
        <v>1322</v>
      </c>
      <c r="B155" s="22" t="s">
        <v>213</v>
      </c>
      <c r="C155" s="29">
        <v>881.24513881999997</v>
      </c>
      <c r="D155" s="27" t="str">
        <f t="shared" si="21"/>
        <v>N/A</v>
      </c>
      <c r="E155" s="29">
        <v>864.64968139999996</v>
      </c>
      <c r="F155" s="27" t="str">
        <f t="shared" si="22"/>
        <v>N/A</v>
      </c>
      <c r="G155" s="29">
        <v>729.11918075999995</v>
      </c>
      <c r="H155" s="27" t="str">
        <f t="shared" si="23"/>
        <v>N/A</v>
      </c>
      <c r="I155" s="8">
        <v>-1.88</v>
      </c>
      <c r="J155" s="8">
        <v>-15.7</v>
      </c>
      <c r="K155" s="28" t="s">
        <v>734</v>
      </c>
      <c r="L155" s="105" t="str">
        <f t="shared" si="24"/>
        <v>Yes</v>
      </c>
    </row>
    <row r="156" spans="1:12" ht="25.5" x14ac:dyDescent="0.2">
      <c r="A156" s="128" t="s">
        <v>1323</v>
      </c>
      <c r="B156" s="22" t="s">
        <v>213</v>
      </c>
      <c r="C156" s="29">
        <v>474.69286117000001</v>
      </c>
      <c r="D156" s="27" t="str">
        <f t="shared" si="21"/>
        <v>N/A</v>
      </c>
      <c r="E156" s="29">
        <v>469.08024870000003</v>
      </c>
      <c r="F156" s="27" t="str">
        <f t="shared" si="22"/>
        <v>N/A</v>
      </c>
      <c r="G156" s="29">
        <v>300.10815608000001</v>
      </c>
      <c r="H156" s="27" t="str">
        <f t="shared" si="23"/>
        <v>N/A</v>
      </c>
      <c r="I156" s="8">
        <v>-1.18</v>
      </c>
      <c r="J156" s="8">
        <v>-36</v>
      </c>
      <c r="K156" s="28" t="s">
        <v>734</v>
      </c>
      <c r="L156" s="105" t="str">
        <f t="shared" si="24"/>
        <v>No</v>
      </c>
    </row>
    <row r="157" spans="1:12" ht="25.5" x14ac:dyDescent="0.2">
      <c r="A157" s="128" t="s">
        <v>1324</v>
      </c>
      <c r="B157" s="22" t="s">
        <v>213</v>
      </c>
      <c r="C157" s="29">
        <v>6504.7422587000001</v>
      </c>
      <c r="D157" s="27" t="str">
        <f t="shared" si="21"/>
        <v>N/A</v>
      </c>
      <c r="E157" s="29">
        <v>5338.6311593999999</v>
      </c>
      <c r="F157" s="27" t="str">
        <f t="shared" si="22"/>
        <v>N/A</v>
      </c>
      <c r="G157" s="29">
        <v>4872.3090436000002</v>
      </c>
      <c r="H157" s="27" t="str">
        <f t="shared" si="23"/>
        <v>N/A</v>
      </c>
      <c r="I157" s="8">
        <v>-17.899999999999999</v>
      </c>
      <c r="J157" s="8">
        <v>-8.73</v>
      </c>
      <c r="K157" s="28" t="s">
        <v>734</v>
      </c>
      <c r="L157" s="105" t="str">
        <f t="shared" si="24"/>
        <v>Yes</v>
      </c>
    </row>
    <row r="158" spans="1:12" ht="25.5" x14ac:dyDescent="0.2">
      <c r="A158" s="128" t="s">
        <v>1325</v>
      </c>
      <c r="B158" s="22" t="s">
        <v>213</v>
      </c>
      <c r="C158" s="29">
        <v>1832.4216532999999</v>
      </c>
      <c r="D158" s="27" t="str">
        <f t="shared" si="21"/>
        <v>N/A</v>
      </c>
      <c r="E158" s="29">
        <v>1767.9311935999999</v>
      </c>
      <c r="F158" s="27" t="str">
        <f t="shared" si="22"/>
        <v>N/A</v>
      </c>
      <c r="G158" s="29">
        <v>1609.1219242</v>
      </c>
      <c r="H158" s="27" t="str">
        <f t="shared" si="23"/>
        <v>N/A</v>
      </c>
      <c r="I158" s="8">
        <v>-3.52</v>
      </c>
      <c r="J158" s="8">
        <v>-8.98</v>
      </c>
      <c r="K158" s="28" t="s">
        <v>734</v>
      </c>
      <c r="L158" s="105" t="str">
        <f t="shared" si="24"/>
        <v>Yes</v>
      </c>
    </row>
    <row r="159" spans="1:12" ht="25.5" x14ac:dyDescent="0.2">
      <c r="A159" s="128" t="s">
        <v>1326</v>
      </c>
      <c r="B159" s="22" t="s">
        <v>213</v>
      </c>
      <c r="C159" s="29">
        <v>226.17578055000001</v>
      </c>
      <c r="D159" s="27" t="str">
        <f t="shared" si="21"/>
        <v>N/A</v>
      </c>
      <c r="E159" s="29">
        <v>229.83205483</v>
      </c>
      <c r="F159" s="27" t="str">
        <f t="shared" si="22"/>
        <v>N/A</v>
      </c>
      <c r="G159" s="29">
        <v>209.84966176</v>
      </c>
      <c r="H159" s="27" t="str">
        <f t="shared" si="23"/>
        <v>N/A</v>
      </c>
      <c r="I159" s="8">
        <v>1.617</v>
      </c>
      <c r="J159" s="8">
        <v>-8.69</v>
      </c>
      <c r="K159" s="28" t="s">
        <v>734</v>
      </c>
      <c r="L159" s="105" t="str">
        <f t="shared" si="24"/>
        <v>Yes</v>
      </c>
    </row>
    <row r="160" spans="1:12" ht="25.5" x14ac:dyDescent="0.2">
      <c r="A160" s="137" t="s">
        <v>1327</v>
      </c>
      <c r="B160" s="22" t="s">
        <v>213</v>
      </c>
      <c r="C160" s="29">
        <v>3.5034729823999999</v>
      </c>
      <c r="D160" s="27" t="str">
        <f t="shared" si="21"/>
        <v>N/A</v>
      </c>
      <c r="E160" s="29">
        <v>2.6129750686</v>
      </c>
      <c r="F160" s="27" t="str">
        <f t="shared" si="22"/>
        <v>N/A</v>
      </c>
      <c r="G160" s="29">
        <v>3.5543791152000002</v>
      </c>
      <c r="H160" s="27" t="str">
        <f t="shared" si="23"/>
        <v>N/A</v>
      </c>
      <c r="I160" s="8">
        <v>-25.4</v>
      </c>
      <c r="J160" s="8">
        <v>36.03</v>
      </c>
      <c r="K160" s="28" t="s">
        <v>734</v>
      </c>
      <c r="L160" s="105" t="str">
        <f t="shared" si="24"/>
        <v>No</v>
      </c>
    </row>
    <row r="161" spans="1:12" x14ac:dyDescent="0.2">
      <c r="A161" s="137" t="s">
        <v>1328</v>
      </c>
      <c r="B161" s="22" t="s">
        <v>213</v>
      </c>
      <c r="C161" s="29">
        <v>530.90007247999995</v>
      </c>
      <c r="D161" s="27" t="str">
        <f t="shared" si="21"/>
        <v>N/A</v>
      </c>
      <c r="E161" s="29">
        <v>530.27168274999997</v>
      </c>
      <c r="F161" s="27" t="str">
        <f t="shared" si="22"/>
        <v>N/A</v>
      </c>
      <c r="G161" s="29">
        <v>442.41386276999998</v>
      </c>
      <c r="H161" s="27" t="str">
        <f t="shared" si="23"/>
        <v>N/A</v>
      </c>
      <c r="I161" s="8">
        <v>-0.11799999999999999</v>
      </c>
      <c r="J161" s="8">
        <v>-16.600000000000001</v>
      </c>
      <c r="K161" s="28" t="s">
        <v>734</v>
      </c>
      <c r="L161" s="105" t="str">
        <f t="shared" si="24"/>
        <v>Yes</v>
      </c>
    </row>
    <row r="162" spans="1:12" x14ac:dyDescent="0.2">
      <c r="A162" s="137" t="s">
        <v>1329</v>
      </c>
      <c r="B162" s="22" t="s">
        <v>213</v>
      </c>
      <c r="C162" s="29">
        <v>506.37158470000003</v>
      </c>
      <c r="D162" s="27" t="str">
        <f t="shared" si="21"/>
        <v>N/A</v>
      </c>
      <c r="E162" s="29">
        <v>354.71739129999997</v>
      </c>
      <c r="F162" s="27" t="str">
        <f t="shared" si="22"/>
        <v>N/A</v>
      </c>
      <c r="G162" s="29">
        <v>353.5289525</v>
      </c>
      <c r="H162" s="27" t="str">
        <f t="shared" si="23"/>
        <v>N/A</v>
      </c>
      <c r="I162" s="8">
        <v>-29.9</v>
      </c>
      <c r="J162" s="8">
        <v>-0.33500000000000002</v>
      </c>
      <c r="K162" s="28" t="s">
        <v>734</v>
      </c>
      <c r="L162" s="105" t="str">
        <f t="shared" si="24"/>
        <v>Yes</v>
      </c>
    </row>
    <row r="163" spans="1:12" ht="25.5" x14ac:dyDescent="0.2">
      <c r="A163" s="137" t="s">
        <v>1678</v>
      </c>
      <c r="B163" s="22" t="s">
        <v>213</v>
      </c>
      <c r="C163" s="29">
        <v>1830.2805357</v>
      </c>
      <c r="D163" s="27" t="str">
        <f t="shared" si="21"/>
        <v>N/A</v>
      </c>
      <c r="E163" s="29">
        <v>1808.3738513999999</v>
      </c>
      <c r="F163" s="27" t="str">
        <f t="shared" si="22"/>
        <v>N/A</v>
      </c>
      <c r="G163" s="29">
        <v>2008.5556735</v>
      </c>
      <c r="H163" s="27" t="str">
        <f t="shared" si="23"/>
        <v>N/A</v>
      </c>
      <c r="I163" s="8">
        <v>-1.2</v>
      </c>
      <c r="J163" s="8">
        <v>11.07</v>
      </c>
      <c r="K163" s="28" t="s">
        <v>734</v>
      </c>
      <c r="L163" s="105" t="str">
        <f t="shared" si="24"/>
        <v>Yes</v>
      </c>
    </row>
    <row r="164" spans="1:12" x14ac:dyDescent="0.2">
      <c r="A164" s="137" t="s">
        <v>1330</v>
      </c>
      <c r="B164" s="22" t="s">
        <v>213</v>
      </c>
      <c r="C164" s="29">
        <v>285.06685105999998</v>
      </c>
      <c r="D164" s="27" t="str">
        <f t="shared" si="21"/>
        <v>N/A</v>
      </c>
      <c r="E164" s="29">
        <v>288.64454039999998</v>
      </c>
      <c r="F164" s="27" t="str">
        <f t="shared" si="22"/>
        <v>N/A</v>
      </c>
      <c r="G164" s="29">
        <v>301.41360277000001</v>
      </c>
      <c r="H164" s="27" t="str">
        <f t="shared" si="23"/>
        <v>N/A</v>
      </c>
      <c r="I164" s="8">
        <v>1.2549999999999999</v>
      </c>
      <c r="J164" s="8">
        <v>4.4240000000000004</v>
      </c>
      <c r="K164" s="28" t="s">
        <v>734</v>
      </c>
      <c r="L164" s="105" t="str">
        <f t="shared" si="24"/>
        <v>Yes</v>
      </c>
    </row>
    <row r="165" spans="1:12" x14ac:dyDescent="0.2">
      <c r="A165" s="137" t="s">
        <v>1331</v>
      </c>
      <c r="B165" s="22" t="s">
        <v>213</v>
      </c>
      <c r="C165" s="29">
        <v>276.51487709999998</v>
      </c>
      <c r="D165" s="27" t="str">
        <f t="shared" si="21"/>
        <v>N/A</v>
      </c>
      <c r="E165" s="29">
        <v>269.09050790999999</v>
      </c>
      <c r="F165" s="27" t="str">
        <f t="shared" si="22"/>
        <v>N/A</v>
      </c>
      <c r="G165" s="29">
        <v>272.40095292000001</v>
      </c>
      <c r="H165" s="27" t="str">
        <f t="shared" si="23"/>
        <v>N/A</v>
      </c>
      <c r="I165" s="8">
        <v>-2.68</v>
      </c>
      <c r="J165" s="8">
        <v>1.23</v>
      </c>
      <c r="K165" s="28" t="s">
        <v>734</v>
      </c>
      <c r="L165" s="105" t="str">
        <f t="shared" si="24"/>
        <v>Yes</v>
      </c>
    </row>
    <row r="166" spans="1:12" x14ac:dyDescent="0.2">
      <c r="A166" s="137" t="s">
        <v>1332</v>
      </c>
      <c r="B166" s="22" t="s">
        <v>213</v>
      </c>
      <c r="C166" s="29">
        <v>2369.2191855999999</v>
      </c>
      <c r="D166" s="27" t="str">
        <f t="shared" si="21"/>
        <v>N/A</v>
      </c>
      <c r="E166" s="29">
        <v>2343.2173769999999</v>
      </c>
      <c r="F166" s="27" t="str">
        <f t="shared" si="22"/>
        <v>N/A</v>
      </c>
      <c r="G166" s="29">
        <v>1853.1444409999999</v>
      </c>
      <c r="H166" s="27" t="str">
        <f t="shared" si="23"/>
        <v>N/A</v>
      </c>
      <c r="I166" s="8">
        <v>-1.1000000000000001</v>
      </c>
      <c r="J166" s="8">
        <v>-20.9</v>
      </c>
      <c r="K166" s="28" t="s">
        <v>734</v>
      </c>
      <c r="L166" s="105" t="str">
        <f t="shared" si="24"/>
        <v>Yes</v>
      </c>
    </row>
    <row r="167" spans="1:12" x14ac:dyDescent="0.2">
      <c r="A167" s="168" t="s">
        <v>1333</v>
      </c>
      <c r="B167" s="22" t="s">
        <v>213</v>
      </c>
      <c r="C167" s="29">
        <v>4189.2686702999999</v>
      </c>
      <c r="D167" s="27" t="str">
        <f t="shared" si="21"/>
        <v>N/A</v>
      </c>
      <c r="E167" s="29">
        <v>3330.3884057999999</v>
      </c>
      <c r="F167" s="27" t="str">
        <f t="shared" si="22"/>
        <v>N/A</v>
      </c>
      <c r="G167" s="29">
        <v>2923.3715029</v>
      </c>
      <c r="H167" s="27" t="str">
        <f t="shared" si="23"/>
        <v>N/A</v>
      </c>
      <c r="I167" s="8">
        <v>-20.5</v>
      </c>
      <c r="J167" s="8">
        <v>-12.2</v>
      </c>
      <c r="K167" s="28" t="s">
        <v>734</v>
      </c>
      <c r="L167" s="105" t="str">
        <f t="shared" si="24"/>
        <v>Yes</v>
      </c>
    </row>
    <row r="168" spans="1:12" x14ac:dyDescent="0.2">
      <c r="A168" s="168" t="s">
        <v>1334</v>
      </c>
      <c r="B168" s="22" t="s">
        <v>213</v>
      </c>
      <c r="C168" s="29">
        <v>7058.2797397000004</v>
      </c>
      <c r="D168" s="27" t="str">
        <f t="shared" si="21"/>
        <v>N/A</v>
      </c>
      <c r="E168" s="29">
        <v>6940.7779072000003</v>
      </c>
      <c r="F168" s="27" t="str">
        <f t="shared" si="22"/>
        <v>N/A</v>
      </c>
      <c r="G168" s="29">
        <v>7049.6213825000004</v>
      </c>
      <c r="H168" s="27" t="str">
        <f t="shared" si="23"/>
        <v>N/A</v>
      </c>
      <c r="I168" s="8">
        <v>-1.66</v>
      </c>
      <c r="J168" s="8">
        <v>1.5680000000000001</v>
      </c>
      <c r="K168" s="28" t="s">
        <v>734</v>
      </c>
      <c r="L168" s="105" t="str">
        <f t="shared" si="24"/>
        <v>Yes</v>
      </c>
    </row>
    <row r="169" spans="1:12" x14ac:dyDescent="0.2">
      <c r="A169" s="168" t="s">
        <v>1335</v>
      </c>
      <c r="B169" s="22" t="s">
        <v>213</v>
      </c>
      <c r="C169" s="29">
        <v>1446.2997963</v>
      </c>
      <c r="D169" s="27" t="str">
        <f t="shared" si="21"/>
        <v>N/A</v>
      </c>
      <c r="E169" s="29">
        <v>1441.3275060999999</v>
      </c>
      <c r="F169" s="27" t="str">
        <f t="shared" si="22"/>
        <v>N/A</v>
      </c>
      <c r="G169" s="29">
        <v>1512.102897</v>
      </c>
      <c r="H169" s="27" t="str">
        <f t="shared" si="23"/>
        <v>N/A</v>
      </c>
      <c r="I169" s="8">
        <v>-0.34399999999999997</v>
      </c>
      <c r="J169" s="8">
        <v>4.91</v>
      </c>
      <c r="K169" s="28" t="s">
        <v>734</v>
      </c>
      <c r="L169" s="105" t="str">
        <f t="shared" si="24"/>
        <v>Yes</v>
      </c>
    </row>
    <row r="170" spans="1:12" x14ac:dyDescent="0.2">
      <c r="A170" s="168" t="s">
        <v>1336</v>
      </c>
      <c r="B170" s="22" t="s">
        <v>213</v>
      </c>
      <c r="C170" s="29">
        <v>1722.3585232</v>
      </c>
      <c r="D170" s="27" t="str">
        <f t="shared" si="21"/>
        <v>N/A</v>
      </c>
      <c r="E170" s="29">
        <v>1655.5905594999999</v>
      </c>
      <c r="F170" s="27" t="str">
        <f t="shared" si="22"/>
        <v>N/A</v>
      </c>
      <c r="G170" s="29">
        <v>1404.3469874</v>
      </c>
      <c r="H170" s="27" t="str">
        <f t="shared" si="23"/>
        <v>N/A</v>
      </c>
      <c r="I170" s="8">
        <v>-3.88</v>
      </c>
      <c r="J170" s="8">
        <v>-15.2</v>
      </c>
      <c r="K170" s="28" t="s">
        <v>734</v>
      </c>
      <c r="L170" s="105" t="str">
        <f t="shared" si="24"/>
        <v>Yes</v>
      </c>
    </row>
    <row r="171" spans="1:12" x14ac:dyDescent="0.2">
      <c r="A171" s="168" t="s">
        <v>85</v>
      </c>
      <c r="B171" s="22" t="s">
        <v>213</v>
      </c>
      <c r="C171" s="4">
        <v>9.6596371038999997</v>
      </c>
      <c r="D171" s="27" t="str">
        <f t="shared" ref="D171:D202" si="25">IF($B171="N/A","N/A",IF(C171&gt;10,"No",IF(C171&lt;-10,"No","Yes")))</f>
        <v>N/A</v>
      </c>
      <c r="E171" s="4">
        <v>9.2257973001</v>
      </c>
      <c r="F171" s="27" t="str">
        <f t="shared" ref="F171:F202" si="26">IF($B171="N/A","N/A",IF(E171&gt;10,"No",IF(E171&lt;-10,"No","Yes")))</f>
        <v>N/A</v>
      </c>
      <c r="G171" s="4">
        <v>7.6518615684000002</v>
      </c>
      <c r="H171" s="27" t="str">
        <f t="shared" ref="H171:H202" si="27">IF($B171="N/A","N/A",IF(G171&gt;10,"No",IF(G171&lt;-10,"No","Yes")))</f>
        <v>N/A</v>
      </c>
      <c r="I171" s="8">
        <v>-4.49</v>
      </c>
      <c r="J171" s="8">
        <v>-17.100000000000001</v>
      </c>
      <c r="K171" s="28" t="s">
        <v>734</v>
      </c>
      <c r="L171" s="105" t="str">
        <f t="shared" ref="L171:L202" si="28">IF(J171="Div by 0", "N/A", IF(K171="N/A","N/A", IF(J171&gt;VALUE(MID(K171,1,2)), "No", IF(J171&lt;-1*VALUE(MID(K171,1,2)), "No", "Yes"))))</f>
        <v>Yes</v>
      </c>
    </row>
    <row r="172" spans="1:12" x14ac:dyDescent="0.2">
      <c r="A172" s="168" t="s">
        <v>462</v>
      </c>
      <c r="B172" s="22" t="s">
        <v>213</v>
      </c>
      <c r="C172" s="4">
        <v>17.395264117</v>
      </c>
      <c r="D172" s="27" t="str">
        <f t="shared" si="25"/>
        <v>N/A</v>
      </c>
      <c r="E172" s="4">
        <v>15.652173913</v>
      </c>
      <c r="F172" s="27" t="str">
        <f t="shared" si="26"/>
        <v>N/A</v>
      </c>
      <c r="G172" s="4">
        <v>11.385816525999999</v>
      </c>
      <c r="H172" s="27" t="str">
        <f t="shared" si="27"/>
        <v>N/A</v>
      </c>
      <c r="I172" s="8">
        <v>-10</v>
      </c>
      <c r="J172" s="8">
        <v>-27.3</v>
      </c>
      <c r="K172" s="28" t="s">
        <v>734</v>
      </c>
      <c r="L172" s="105" t="str">
        <f t="shared" si="28"/>
        <v>Yes</v>
      </c>
    </row>
    <row r="173" spans="1:12" x14ac:dyDescent="0.2">
      <c r="A173" s="168" t="s">
        <v>463</v>
      </c>
      <c r="B173" s="22" t="s">
        <v>213</v>
      </c>
      <c r="C173" s="4">
        <v>13.167321035000001</v>
      </c>
      <c r="D173" s="27" t="str">
        <f t="shared" si="25"/>
        <v>N/A</v>
      </c>
      <c r="E173" s="4">
        <v>12.260139322000001</v>
      </c>
      <c r="F173" s="27" t="str">
        <f t="shared" si="26"/>
        <v>N/A</v>
      </c>
      <c r="G173" s="4">
        <v>11.909841284000001</v>
      </c>
      <c r="H173" s="27" t="str">
        <f t="shared" si="27"/>
        <v>N/A</v>
      </c>
      <c r="I173" s="8">
        <v>-6.89</v>
      </c>
      <c r="J173" s="8">
        <v>-2.86</v>
      </c>
      <c r="K173" s="28" t="s">
        <v>734</v>
      </c>
      <c r="L173" s="105" t="str">
        <f t="shared" si="28"/>
        <v>Yes</v>
      </c>
    </row>
    <row r="174" spans="1:12" x14ac:dyDescent="0.2">
      <c r="A174" s="128" t="s">
        <v>464</v>
      </c>
      <c r="B174" s="22" t="s">
        <v>213</v>
      </c>
      <c r="C174" s="4">
        <v>6.4426612031000001</v>
      </c>
      <c r="D174" s="27" t="str">
        <f t="shared" si="25"/>
        <v>N/A</v>
      </c>
      <c r="E174" s="4">
        <v>6.2124429994000003</v>
      </c>
      <c r="F174" s="27" t="str">
        <f t="shared" si="26"/>
        <v>N/A</v>
      </c>
      <c r="G174" s="4">
        <v>6.0678644522000003</v>
      </c>
      <c r="H174" s="27" t="str">
        <f t="shared" si="27"/>
        <v>N/A</v>
      </c>
      <c r="I174" s="8">
        <v>-3.57</v>
      </c>
      <c r="J174" s="8">
        <v>-2.33</v>
      </c>
      <c r="K174" s="28" t="s">
        <v>734</v>
      </c>
      <c r="L174" s="105" t="str">
        <f t="shared" si="28"/>
        <v>Yes</v>
      </c>
    </row>
    <row r="175" spans="1:12" x14ac:dyDescent="0.2">
      <c r="A175" s="128" t="s">
        <v>465</v>
      </c>
      <c r="B175" s="22" t="s">
        <v>213</v>
      </c>
      <c r="C175" s="4">
        <v>31.125485123000001</v>
      </c>
      <c r="D175" s="27" t="str">
        <f t="shared" si="25"/>
        <v>N/A</v>
      </c>
      <c r="E175" s="4">
        <v>30.631225125</v>
      </c>
      <c r="F175" s="27" t="str">
        <f t="shared" si="26"/>
        <v>N/A</v>
      </c>
      <c r="G175" s="4">
        <v>24.678225192999999</v>
      </c>
      <c r="H175" s="27" t="str">
        <f t="shared" si="27"/>
        <v>N/A</v>
      </c>
      <c r="I175" s="8">
        <v>-1.59</v>
      </c>
      <c r="J175" s="8">
        <v>-19.399999999999999</v>
      </c>
      <c r="K175" s="28" t="s">
        <v>734</v>
      </c>
      <c r="L175" s="105" t="str">
        <f t="shared" si="28"/>
        <v>Yes</v>
      </c>
    </row>
    <row r="176" spans="1:12" x14ac:dyDescent="0.2">
      <c r="A176" s="128" t="s">
        <v>1337</v>
      </c>
      <c r="B176" s="22" t="s">
        <v>213</v>
      </c>
      <c r="C176" s="4">
        <v>1.4143660799</v>
      </c>
      <c r="D176" s="27" t="str">
        <f t="shared" si="25"/>
        <v>N/A</v>
      </c>
      <c r="E176" s="4">
        <v>1.4041300153</v>
      </c>
      <c r="F176" s="27" t="str">
        <f t="shared" si="26"/>
        <v>N/A</v>
      </c>
      <c r="G176" s="4">
        <v>0.97792107490000002</v>
      </c>
      <c r="H176" s="27" t="str">
        <f t="shared" si="27"/>
        <v>N/A</v>
      </c>
      <c r="I176" s="8">
        <v>-0.72399999999999998</v>
      </c>
      <c r="J176" s="8">
        <v>-30.4</v>
      </c>
      <c r="K176" s="28" t="s">
        <v>734</v>
      </c>
      <c r="L176" s="105" t="str">
        <f t="shared" si="28"/>
        <v>No</v>
      </c>
    </row>
    <row r="177" spans="1:12" x14ac:dyDescent="0.2">
      <c r="A177" s="128" t="s">
        <v>1338</v>
      </c>
      <c r="B177" s="22" t="s">
        <v>213</v>
      </c>
      <c r="C177" s="4">
        <v>21.038251366000001</v>
      </c>
      <c r="D177" s="27" t="str">
        <f t="shared" si="25"/>
        <v>N/A</v>
      </c>
      <c r="E177" s="4">
        <v>18.333333332999999</v>
      </c>
      <c r="F177" s="27" t="str">
        <f t="shared" si="26"/>
        <v>N/A</v>
      </c>
      <c r="G177" s="4">
        <v>16.720884841</v>
      </c>
      <c r="H177" s="27" t="str">
        <f t="shared" si="27"/>
        <v>N/A</v>
      </c>
      <c r="I177" s="8">
        <v>-12.9</v>
      </c>
      <c r="J177" s="8">
        <v>-8.8000000000000007</v>
      </c>
      <c r="K177" s="28" t="s">
        <v>734</v>
      </c>
      <c r="L177" s="105" t="str">
        <f t="shared" si="28"/>
        <v>Yes</v>
      </c>
    </row>
    <row r="178" spans="1:12" x14ac:dyDescent="0.2">
      <c r="A178" s="128" t="s">
        <v>1339</v>
      </c>
      <c r="B178" s="22" t="s">
        <v>213</v>
      </c>
      <c r="C178" s="4">
        <v>4.1521002528000004</v>
      </c>
      <c r="D178" s="27" t="str">
        <f t="shared" si="25"/>
        <v>N/A</v>
      </c>
      <c r="E178" s="4">
        <v>4.0503867687000001</v>
      </c>
      <c r="F178" s="27" t="str">
        <f t="shared" si="26"/>
        <v>N/A</v>
      </c>
      <c r="G178" s="4">
        <v>4.0388245412000003</v>
      </c>
      <c r="H178" s="27" t="str">
        <f t="shared" si="27"/>
        <v>N/A</v>
      </c>
      <c r="I178" s="8">
        <v>-2.4500000000000002</v>
      </c>
      <c r="J178" s="8">
        <v>-0.28499999999999998</v>
      </c>
      <c r="K178" s="28" t="s">
        <v>734</v>
      </c>
      <c r="L178" s="105" t="str">
        <f t="shared" si="28"/>
        <v>Yes</v>
      </c>
    </row>
    <row r="179" spans="1:12" x14ac:dyDescent="0.2">
      <c r="A179" s="128" t="s">
        <v>1340</v>
      </c>
      <c r="B179" s="22" t="s">
        <v>213</v>
      </c>
      <c r="C179" s="4">
        <v>0.94496613740000002</v>
      </c>
      <c r="D179" s="27" t="str">
        <f t="shared" si="25"/>
        <v>N/A</v>
      </c>
      <c r="E179" s="4">
        <v>0.94212316210000002</v>
      </c>
      <c r="F179" s="27" t="str">
        <f t="shared" si="26"/>
        <v>N/A</v>
      </c>
      <c r="G179" s="4">
        <v>0.91803560760000003</v>
      </c>
      <c r="H179" s="27" t="str">
        <f t="shared" si="27"/>
        <v>N/A</v>
      </c>
      <c r="I179" s="8">
        <v>-0.30099999999999999</v>
      </c>
      <c r="J179" s="8">
        <v>-2.56</v>
      </c>
      <c r="K179" s="28" t="s">
        <v>734</v>
      </c>
      <c r="L179" s="105" t="str">
        <f t="shared" si="28"/>
        <v>Yes</v>
      </c>
    </row>
    <row r="180" spans="1:12" x14ac:dyDescent="0.2">
      <c r="A180" s="128" t="s">
        <v>1341</v>
      </c>
      <c r="B180" s="22" t="s">
        <v>213</v>
      </c>
      <c r="C180" s="4">
        <v>2.38829734E-2</v>
      </c>
      <c r="D180" s="27" t="str">
        <f t="shared" si="25"/>
        <v>N/A</v>
      </c>
      <c r="E180" s="4">
        <v>2.2683686299999999E-2</v>
      </c>
      <c r="F180" s="27" t="str">
        <f t="shared" si="26"/>
        <v>N/A</v>
      </c>
      <c r="G180" s="4">
        <v>1.15805843E-2</v>
      </c>
      <c r="H180" s="27" t="str">
        <f t="shared" si="27"/>
        <v>N/A</v>
      </c>
      <c r="I180" s="8">
        <v>-5.0199999999999996</v>
      </c>
      <c r="J180" s="8">
        <v>-48.9</v>
      </c>
      <c r="K180" s="28" t="s">
        <v>734</v>
      </c>
      <c r="L180" s="105" t="str">
        <f t="shared" si="28"/>
        <v>No</v>
      </c>
    </row>
    <row r="181" spans="1:12" x14ac:dyDescent="0.2">
      <c r="A181" s="128" t="s">
        <v>86</v>
      </c>
      <c r="B181" s="22" t="s">
        <v>213</v>
      </c>
      <c r="C181" s="4">
        <v>2.9803731523999999</v>
      </c>
      <c r="D181" s="27" t="str">
        <f t="shared" si="25"/>
        <v>N/A</v>
      </c>
      <c r="E181" s="4">
        <v>1.6553067185999999</v>
      </c>
      <c r="F181" s="27" t="str">
        <f t="shared" si="26"/>
        <v>N/A</v>
      </c>
      <c r="G181" s="4">
        <v>1.0154193305999999</v>
      </c>
      <c r="H181" s="27" t="str">
        <f t="shared" si="27"/>
        <v>N/A</v>
      </c>
      <c r="I181" s="8">
        <v>-44.5</v>
      </c>
      <c r="J181" s="8">
        <v>-38.700000000000003</v>
      </c>
      <c r="K181" s="28" t="s">
        <v>734</v>
      </c>
      <c r="L181" s="105" t="str">
        <f t="shared" si="28"/>
        <v>No</v>
      </c>
    </row>
    <row r="182" spans="1:12" x14ac:dyDescent="0.2">
      <c r="A182" s="128" t="s">
        <v>87</v>
      </c>
      <c r="B182" s="22" t="s">
        <v>213</v>
      </c>
      <c r="C182" s="4">
        <v>71.402354078000002</v>
      </c>
      <c r="D182" s="27" t="str">
        <f t="shared" si="25"/>
        <v>N/A</v>
      </c>
      <c r="E182" s="4">
        <v>71.191237517999994</v>
      </c>
      <c r="F182" s="27" t="str">
        <f t="shared" si="26"/>
        <v>N/A</v>
      </c>
      <c r="G182" s="4">
        <v>57.463804537999998</v>
      </c>
      <c r="H182" s="27" t="str">
        <f t="shared" si="27"/>
        <v>N/A</v>
      </c>
      <c r="I182" s="8">
        <v>-0.29599999999999999</v>
      </c>
      <c r="J182" s="8">
        <v>-19.3</v>
      </c>
      <c r="K182" s="28" t="s">
        <v>734</v>
      </c>
      <c r="L182" s="105" t="str">
        <f t="shared" si="28"/>
        <v>Yes</v>
      </c>
    </row>
    <row r="183" spans="1:12" x14ac:dyDescent="0.2">
      <c r="A183" s="128" t="s">
        <v>466</v>
      </c>
      <c r="B183" s="22" t="s">
        <v>213</v>
      </c>
      <c r="C183" s="4">
        <v>36.06557377</v>
      </c>
      <c r="D183" s="27" t="str">
        <f t="shared" si="25"/>
        <v>N/A</v>
      </c>
      <c r="E183" s="4">
        <v>25</v>
      </c>
      <c r="F183" s="27" t="str">
        <f t="shared" si="26"/>
        <v>N/A</v>
      </c>
      <c r="G183" s="4">
        <v>21.014964215999999</v>
      </c>
      <c r="H183" s="27" t="str">
        <f t="shared" si="27"/>
        <v>N/A</v>
      </c>
      <c r="I183" s="8">
        <v>-30.7</v>
      </c>
      <c r="J183" s="8">
        <v>-15.9</v>
      </c>
      <c r="K183" s="28" t="s">
        <v>734</v>
      </c>
      <c r="L183" s="105" t="str">
        <f t="shared" si="28"/>
        <v>Yes</v>
      </c>
    </row>
    <row r="184" spans="1:12" x14ac:dyDescent="0.2">
      <c r="A184" s="128" t="s">
        <v>467</v>
      </c>
      <c r="B184" s="22" t="s">
        <v>213</v>
      </c>
      <c r="C184" s="4">
        <v>82.327757758000004</v>
      </c>
      <c r="D184" s="27" t="str">
        <f t="shared" si="25"/>
        <v>N/A</v>
      </c>
      <c r="E184" s="4">
        <v>81.916962263000002</v>
      </c>
      <c r="F184" s="27" t="str">
        <f t="shared" si="26"/>
        <v>N/A</v>
      </c>
      <c r="G184" s="4">
        <v>81.320436497000003</v>
      </c>
      <c r="H184" s="27" t="str">
        <f t="shared" si="27"/>
        <v>N/A</v>
      </c>
      <c r="I184" s="8">
        <v>-0.499</v>
      </c>
      <c r="J184" s="8">
        <v>-0.72799999999999998</v>
      </c>
      <c r="K184" s="28" t="s">
        <v>734</v>
      </c>
      <c r="L184" s="105" t="str">
        <f t="shared" si="28"/>
        <v>Yes</v>
      </c>
    </row>
    <row r="185" spans="1:12" x14ac:dyDescent="0.2">
      <c r="A185" s="128" t="s">
        <v>468</v>
      </c>
      <c r="B185" s="22" t="s">
        <v>213</v>
      </c>
      <c r="C185" s="4">
        <v>69.068351261000004</v>
      </c>
      <c r="D185" s="27" t="str">
        <f t="shared" si="25"/>
        <v>N/A</v>
      </c>
      <c r="E185" s="4">
        <v>68.988955355000002</v>
      </c>
      <c r="F185" s="27" t="str">
        <f t="shared" si="26"/>
        <v>N/A</v>
      </c>
      <c r="G185" s="4">
        <v>68.239590313999997</v>
      </c>
      <c r="H185" s="27" t="str">
        <f t="shared" si="27"/>
        <v>N/A</v>
      </c>
      <c r="I185" s="8">
        <v>-0.115</v>
      </c>
      <c r="J185" s="8">
        <v>-1.0900000000000001</v>
      </c>
      <c r="K185" s="28" t="s">
        <v>734</v>
      </c>
      <c r="L185" s="105" t="str">
        <f t="shared" si="28"/>
        <v>Yes</v>
      </c>
    </row>
    <row r="186" spans="1:12" x14ac:dyDescent="0.2">
      <c r="A186" s="128" t="s">
        <v>469</v>
      </c>
      <c r="B186" s="22" t="s">
        <v>213</v>
      </c>
      <c r="C186" s="4">
        <v>72.365409493000001</v>
      </c>
      <c r="D186" s="27" t="str">
        <f t="shared" si="25"/>
        <v>N/A</v>
      </c>
      <c r="E186" s="4">
        <v>71.861918215000003</v>
      </c>
      <c r="F186" s="27" t="str">
        <f t="shared" si="26"/>
        <v>N/A</v>
      </c>
      <c r="G186" s="4">
        <v>65.089501373000004</v>
      </c>
      <c r="H186" s="27" t="str">
        <f t="shared" si="27"/>
        <v>N/A</v>
      </c>
      <c r="I186" s="8">
        <v>-0.69599999999999995</v>
      </c>
      <c r="J186" s="8">
        <v>-9.42</v>
      </c>
      <c r="K186" s="28" t="s">
        <v>734</v>
      </c>
      <c r="L186" s="105" t="str">
        <f t="shared" si="28"/>
        <v>Yes</v>
      </c>
    </row>
    <row r="187" spans="1:12" x14ac:dyDescent="0.2">
      <c r="A187" s="128" t="s">
        <v>116</v>
      </c>
      <c r="B187" s="22" t="s">
        <v>213</v>
      </c>
      <c r="C187" s="4">
        <v>90.422613407</v>
      </c>
      <c r="D187" s="27" t="str">
        <f t="shared" si="25"/>
        <v>N/A</v>
      </c>
      <c r="E187" s="4">
        <v>89.891665285000002</v>
      </c>
      <c r="F187" s="27" t="str">
        <f t="shared" si="26"/>
        <v>N/A</v>
      </c>
      <c r="G187" s="4">
        <v>77.222297139999995</v>
      </c>
      <c r="H187" s="27" t="str">
        <f t="shared" si="27"/>
        <v>N/A</v>
      </c>
      <c r="I187" s="8">
        <v>-0.58699999999999997</v>
      </c>
      <c r="J187" s="8">
        <v>-14.1</v>
      </c>
      <c r="K187" s="28" t="s">
        <v>734</v>
      </c>
      <c r="L187" s="105" t="str">
        <f t="shared" si="28"/>
        <v>Yes</v>
      </c>
    </row>
    <row r="188" spans="1:12" x14ac:dyDescent="0.2">
      <c r="A188" s="128" t="s">
        <v>470</v>
      </c>
      <c r="B188" s="22" t="s">
        <v>213</v>
      </c>
      <c r="C188" s="4">
        <v>65.482695810999999</v>
      </c>
      <c r="D188" s="27" t="str">
        <f t="shared" si="25"/>
        <v>N/A</v>
      </c>
      <c r="E188" s="4">
        <v>53.913043477999999</v>
      </c>
      <c r="F188" s="27" t="str">
        <f t="shared" si="26"/>
        <v>N/A</v>
      </c>
      <c r="G188" s="4">
        <v>46.844502276999997</v>
      </c>
      <c r="H188" s="27" t="str">
        <f t="shared" si="27"/>
        <v>N/A</v>
      </c>
      <c r="I188" s="8">
        <v>-17.7</v>
      </c>
      <c r="J188" s="8">
        <v>-13.1</v>
      </c>
      <c r="K188" s="28" t="s">
        <v>734</v>
      </c>
      <c r="L188" s="105" t="str">
        <f t="shared" si="28"/>
        <v>Yes</v>
      </c>
    </row>
    <row r="189" spans="1:12" x14ac:dyDescent="0.2">
      <c r="A189" s="128" t="s">
        <v>471</v>
      </c>
      <c r="B189" s="22" t="s">
        <v>213</v>
      </c>
      <c r="C189" s="4">
        <v>91.705480557000001</v>
      </c>
      <c r="D189" s="27" t="str">
        <f t="shared" si="25"/>
        <v>N/A</v>
      </c>
      <c r="E189" s="4">
        <v>91.267789222000005</v>
      </c>
      <c r="F189" s="27" t="str">
        <f t="shared" si="26"/>
        <v>N/A</v>
      </c>
      <c r="G189" s="4">
        <v>91.964794316999999</v>
      </c>
      <c r="H189" s="27" t="str">
        <f t="shared" si="27"/>
        <v>N/A</v>
      </c>
      <c r="I189" s="8">
        <v>-0.47699999999999998</v>
      </c>
      <c r="J189" s="8">
        <v>0.76370000000000005</v>
      </c>
      <c r="K189" s="28" t="s">
        <v>734</v>
      </c>
      <c r="L189" s="105" t="str">
        <f t="shared" si="28"/>
        <v>Yes</v>
      </c>
    </row>
    <row r="190" spans="1:12" x14ac:dyDescent="0.2">
      <c r="A190" s="128" t="s">
        <v>472</v>
      </c>
      <c r="B190" s="22" t="s">
        <v>213</v>
      </c>
      <c r="C190" s="4">
        <v>90.464515395000006</v>
      </c>
      <c r="D190" s="27" t="str">
        <f t="shared" si="25"/>
        <v>N/A</v>
      </c>
      <c r="E190" s="4">
        <v>90.008422730999996</v>
      </c>
      <c r="F190" s="27" t="str">
        <f t="shared" si="26"/>
        <v>N/A</v>
      </c>
      <c r="G190" s="4">
        <v>91.978791227000002</v>
      </c>
      <c r="H190" s="27" t="str">
        <f t="shared" si="27"/>
        <v>N/A</v>
      </c>
      <c r="I190" s="8">
        <v>-0.504</v>
      </c>
      <c r="J190" s="8">
        <v>2.1890000000000001</v>
      </c>
      <c r="K190" s="28" t="s">
        <v>734</v>
      </c>
      <c r="L190" s="105" t="str">
        <f t="shared" si="28"/>
        <v>Yes</v>
      </c>
    </row>
    <row r="191" spans="1:12" x14ac:dyDescent="0.2">
      <c r="A191" s="128" t="s">
        <v>473</v>
      </c>
      <c r="B191" s="22" t="s">
        <v>213</v>
      </c>
      <c r="C191" s="4">
        <v>88.227684346999993</v>
      </c>
      <c r="D191" s="27" t="str">
        <f t="shared" si="25"/>
        <v>N/A</v>
      </c>
      <c r="E191" s="4">
        <v>87.196090157</v>
      </c>
      <c r="F191" s="27" t="str">
        <f t="shared" si="26"/>
        <v>N/A</v>
      </c>
      <c r="G191" s="4">
        <v>81.193131058999995</v>
      </c>
      <c r="H191" s="27" t="str">
        <f t="shared" si="27"/>
        <v>N/A</v>
      </c>
      <c r="I191" s="8">
        <v>-1.17</v>
      </c>
      <c r="J191" s="8">
        <v>-6.88</v>
      </c>
      <c r="K191" s="28" t="s">
        <v>734</v>
      </c>
      <c r="L191" s="105" t="str">
        <f t="shared" si="28"/>
        <v>Yes</v>
      </c>
    </row>
    <row r="192" spans="1:12" x14ac:dyDescent="0.2">
      <c r="A192" s="128" t="s">
        <v>1342</v>
      </c>
      <c r="B192" s="22" t="s">
        <v>213</v>
      </c>
      <c r="C192" s="23">
        <v>4.9666323707000002</v>
      </c>
      <c r="D192" s="27" t="str">
        <f t="shared" si="25"/>
        <v>N/A</v>
      </c>
      <c r="E192" s="23">
        <v>4.9079710279000004</v>
      </c>
      <c r="F192" s="27" t="str">
        <f t="shared" si="26"/>
        <v>N/A</v>
      </c>
      <c r="G192" s="23">
        <v>5.1004534021000003</v>
      </c>
      <c r="H192" s="27" t="str">
        <f t="shared" si="27"/>
        <v>N/A</v>
      </c>
      <c r="I192" s="8">
        <v>-1.18</v>
      </c>
      <c r="J192" s="8">
        <v>3.9220000000000002</v>
      </c>
      <c r="K192" s="28" t="s">
        <v>734</v>
      </c>
      <c r="L192" s="105" t="str">
        <f t="shared" si="28"/>
        <v>Yes</v>
      </c>
    </row>
    <row r="193" spans="1:12" x14ac:dyDescent="0.2">
      <c r="A193" s="128" t="s">
        <v>1343</v>
      </c>
      <c r="B193" s="22" t="s">
        <v>213</v>
      </c>
      <c r="C193" s="23">
        <v>4.3298429319</v>
      </c>
      <c r="D193" s="27" t="str">
        <f t="shared" si="25"/>
        <v>N/A</v>
      </c>
      <c r="E193" s="23">
        <v>3.5972222222000001</v>
      </c>
      <c r="F193" s="27" t="str">
        <f t="shared" si="26"/>
        <v>N/A</v>
      </c>
      <c r="G193" s="23">
        <v>4.4914285714000002</v>
      </c>
      <c r="H193" s="27" t="str">
        <f t="shared" si="27"/>
        <v>N/A</v>
      </c>
      <c r="I193" s="8">
        <v>-16.899999999999999</v>
      </c>
      <c r="J193" s="8">
        <v>24.86</v>
      </c>
      <c r="K193" s="28" t="s">
        <v>734</v>
      </c>
      <c r="L193" s="105" t="str">
        <f t="shared" si="28"/>
        <v>Yes</v>
      </c>
    </row>
    <row r="194" spans="1:12" x14ac:dyDescent="0.2">
      <c r="A194" s="128" t="s">
        <v>1344</v>
      </c>
      <c r="B194" s="22" t="s">
        <v>213</v>
      </c>
      <c r="C194" s="23">
        <v>10.019279471000001</v>
      </c>
      <c r="D194" s="27" t="str">
        <f t="shared" si="25"/>
        <v>N/A</v>
      </c>
      <c r="E194" s="23">
        <v>10.128976035000001</v>
      </c>
      <c r="F194" s="27" t="str">
        <f t="shared" si="26"/>
        <v>N/A</v>
      </c>
      <c r="G194" s="23">
        <v>10.361999437</v>
      </c>
      <c r="H194" s="27" t="str">
        <f t="shared" si="27"/>
        <v>N/A</v>
      </c>
      <c r="I194" s="8">
        <v>1.095</v>
      </c>
      <c r="J194" s="8">
        <v>2.3010000000000002</v>
      </c>
      <c r="K194" s="28" t="s">
        <v>734</v>
      </c>
      <c r="L194" s="105" t="str">
        <f t="shared" si="28"/>
        <v>Yes</v>
      </c>
    </row>
    <row r="195" spans="1:12" x14ac:dyDescent="0.2">
      <c r="A195" s="128" t="s">
        <v>1345</v>
      </c>
      <c r="B195" s="22" t="s">
        <v>213</v>
      </c>
      <c r="C195" s="23">
        <v>3.9449842762</v>
      </c>
      <c r="D195" s="27" t="str">
        <f t="shared" si="25"/>
        <v>N/A</v>
      </c>
      <c r="E195" s="23">
        <v>3.9009038559999998</v>
      </c>
      <c r="F195" s="27" t="str">
        <f t="shared" si="26"/>
        <v>N/A</v>
      </c>
      <c r="G195" s="23">
        <v>4.1093202</v>
      </c>
      <c r="H195" s="27" t="str">
        <f t="shared" si="27"/>
        <v>N/A</v>
      </c>
      <c r="I195" s="8">
        <v>-1.1200000000000001</v>
      </c>
      <c r="J195" s="8">
        <v>5.343</v>
      </c>
      <c r="K195" s="28" t="s">
        <v>734</v>
      </c>
      <c r="L195" s="105" t="str">
        <f t="shared" si="28"/>
        <v>Yes</v>
      </c>
    </row>
    <row r="196" spans="1:12" x14ac:dyDescent="0.2">
      <c r="A196" s="128" t="s">
        <v>1346</v>
      </c>
      <c r="B196" s="22" t="s">
        <v>213</v>
      </c>
      <c r="C196" s="23">
        <v>2.8684059083000002</v>
      </c>
      <c r="D196" s="27" t="str">
        <f t="shared" si="25"/>
        <v>N/A</v>
      </c>
      <c r="E196" s="23">
        <v>2.7539383330999998</v>
      </c>
      <c r="F196" s="27" t="str">
        <f t="shared" si="26"/>
        <v>N/A</v>
      </c>
      <c r="G196" s="23">
        <v>2.8168532546999998</v>
      </c>
      <c r="H196" s="27" t="str">
        <f t="shared" si="27"/>
        <v>N/A</v>
      </c>
      <c r="I196" s="8">
        <v>-3.99</v>
      </c>
      <c r="J196" s="8">
        <v>2.2850000000000001</v>
      </c>
      <c r="K196" s="28" t="s">
        <v>734</v>
      </c>
      <c r="L196" s="105" t="str">
        <f t="shared" si="28"/>
        <v>Yes</v>
      </c>
    </row>
    <row r="197" spans="1:12" x14ac:dyDescent="0.2">
      <c r="A197" s="128" t="s">
        <v>1347</v>
      </c>
      <c r="B197" s="22" t="s">
        <v>213</v>
      </c>
      <c r="C197" s="23">
        <v>112.42076569</v>
      </c>
      <c r="D197" s="27" t="str">
        <f t="shared" si="25"/>
        <v>N/A</v>
      </c>
      <c r="E197" s="23">
        <v>109.98782863</v>
      </c>
      <c r="F197" s="27" t="str">
        <f t="shared" si="26"/>
        <v>N/A</v>
      </c>
      <c r="G197" s="23">
        <v>107.37144290000001</v>
      </c>
      <c r="H197" s="27" t="str">
        <f t="shared" si="27"/>
        <v>N/A</v>
      </c>
      <c r="I197" s="8">
        <v>-2.16</v>
      </c>
      <c r="J197" s="8">
        <v>-2.38</v>
      </c>
      <c r="K197" s="28" t="s">
        <v>734</v>
      </c>
      <c r="L197" s="105" t="str">
        <f t="shared" si="28"/>
        <v>Yes</v>
      </c>
    </row>
    <row r="198" spans="1:12" x14ac:dyDescent="0.2">
      <c r="A198" s="128" t="s">
        <v>1348</v>
      </c>
      <c r="B198" s="22" t="s">
        <v>213</v>
      </c>
      <c r="C198" s="23">
        <v>203.53679654000001</v>
      </c>
      <c r="D198" s="27" t="str">
        <f t="shared" si="25"/>
        <v>N/A</v>
      </c>
      <c r="E198" s="23">
        <v>191.41897233</v>
      </c>
      <c r="F198" s="27" t="str">
        <f t="shared" si="26"/>
        <v>N/A</v>
      </c>
      <c r="G198" s="23">
        <v>186.54474708000001</v>
      </c>
      <c r="H198" s="27" t="str">
        <f t="shared" si="27"/>
        <v>N/A</v>
      </c>
      <c r="I198" s="8">
        <v>-5.95</v>
      </c>
      <c r="J198" s="8">
        <v>-2.5499999999999998</v>
      </c>
      <c r="K198" s="28" t="s">
        <v>734</v>
      </c>
      <c r="L198" s="105" t="str">
        <f t="shared" si="28"/>
        <v>Yes</v>
      </c>
    </row>
    <row r="199" spans="1:12" x14ac:dyDescent="0.2">
      <c r="A199" s="128" t="s">
        <v>1349</v>
      </c>
      <c r="B199" s="22" t="s">
        <v>213</v>
      </c>
      <c r="C199" s="23">
        <v>158.43316062</v>
      </c>
      <c r="D199" s="27" t="str">
        <f t="shared" si="25"/>
        <v>N/A</v>
      </c>
      <c r="E199" s="23">
        <v>154.04589817999999</v>
      </c>
      <c r="F199" s="27" t="str">
        <f t="shared" si="26"/>
        <v>N/A</v>
      </c>
      <c r="G199" s="23">
        <v>155.41814159</v>
      </c>
      <c r="H199" s="27" t="str">
        <f t="shared" si="27"/>
        <v>N/A</v>
      </c>
      <c r="I199" s="8">
        <v>-2.77</v>
      </c>
      <c r="J199" s="8">
        <v>0.89080000000000004</v>
      </c>
      <c r="K199" s="28" t="s">
        <v>734</v>
      </c>
      <c r="L199" s="105" t="str">
        <f t="shared" si="28"/>
        <v>Yes</v>
      </c>
    </row>
    <row r="200" spans="1:12" x14ac:dyDescent="0.2">
      <c r="A200" s="128" t="s">
        <v>1350</v>
      </c>
      <c r="B200" s="22" t="s">
        <v>213</v>
      </c>
      <c r="C200" s="23">
        <v>64.780052999000006</v>
      </c>
      <c r="D200" s="27" t="str">
        <f t="shared" si="25"/>
        <v>N/A</v>
      </c>
      <c r="E200" s="23">
        <v>65.099254986999995</v>
      </c>
      <c r="F200" s="27" t="str">
        <f t="shared" si="26"/>
        <v>N/A</v>
      </c>
      <c r="G200" s="23">
        <v>60.176078914999998</v>
      </c>
      <c r="H200" s="27" t="str">
        <f t="shared" si="27"/>
        <v>N/A</v>
      </c>
      <c r="I200" s="8">
        <v>0.49270000000000003</v>
      </c>
      <c r="J200" s="8">
        <v>-7.56</v>
      </c>
      <c r="K200" s="28" t="s">
        <v>734</v>
      </c>
      <c r="L200" s="105" t="str">
        <f t="shared" si="28"/>
        <v>Yes</v>
      </c>
    </row>
    <row r="201" spans="1:12" x14ac:dyDescent="0.2">
      <c r="A201" s="128" t="s">
        <v>1351</v>
      </c>
      <c r="B201" s="22" t="s">
        <v>213</v>
      </c>
      <c r="C201" s="23">
        <v>37.5</v>
      </c>
      <c r="D201" s="27" t="str">
        <f t="shared" si="25"/>
        <v>N/A</v>
      </c>
      <c r="E201" s="23">
        <v>33.181818182000001</v>
      </c>
      <c r="F201" s="27" t="str">
        <f t="shared" si="26"/>
        <v>N/A</v>
      </c>
      <c r="G201" s="23">
        <v>114.28571429</v>
      </c>
      <c r="H201" s="27" t="str">
        <f t="shared" si="27"/>
        <v>N/A</v>
      </c>
      <c r="I201" s="8">
        <v>-11.5</v>
      </c>
      <c r="J201" s="8">
        <v>244.4</v>
      </c>
      <c r="K201" s="28" t="s">
        <v>734</v>
      </c>
      <c r="L201" s="105" t="str">
        <f t="shared" si="28"/>
        <v>No</v>
      </c>
    </row>
    <row r="202" spans="1:12" x14ac:dyDescent="0.2">
      <c r="A202" s="128" t="s">
        <v>28</v>
      </c>
      <c r="B202" s="22" t="s">
        <v>213</v>
      </c>
      <c r="C202" s="4">
        <v>2.9687293838</v>
      </c>
      <c r="D202" s="27" t="str">
        <f t="shared" si="25"/>
        <v>N/A</v>
      </c>
      <c r="E202" s="4">
        <v>2.7855300778999998</v>
      </c>
      <c r="F202" s="27" t="str">
        <f t="shared" si="26"/>
        <v>N/A</v>
      </c>
      <c r="G202" s="4">
        <v>2.0540388128</v>
      </c>
      <c r="H202" s="27" t="str">
        <f t="shared" si="27"/>
        <v>N/A</v>
      </c>
      <c r="I202" s="8">
        <v>-6.17</v>
      </c>
      <c r="J202" s="8">
        <v>-26.3</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125</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35</v>
      </c>
      <c r="D204" s="27" t="str">
        <f t="shared" si="29"/>
        <v>N/A</v>
      </c>
      <c r="E204" s="23">
        <v>49</v>
      </c>
      <c r="F204" s="27" t="str">
        <f t="shared" si="30"/>
        <v>N/A</v>
      </c>
      <c r="G204" s="23">
        <v>53</v>
      </c>
      <c r="H204" s="27" t="str">
        <f t="shared" si="31"/>
        <v>N/A</v>
      </c>
      <c r="I204" s="8">
        <v>40</v>
      </c>
      <c r="J204" s="8">
        <v>8.1630000000000003</v>
      </c>
      <c r="K204" s="10" t="s">
        <v>213</v>
      </c>
      <c r="L204" s="105" t="str">
        <f t="shared" si="32"/>
        <v>N/A</v>
      </c>
    </row>
    <row r="205" spans="1:12" ht="25.5" x14ac:dyDescent="0.2">
      <c r="A205" s="128" t="s">
        <v>1599</v>
      </c>
      <c r="B205" s="22" t="s">
        <v>213</v>
      </c>
      <c r="C205" s="23">
        <v>23</v>
      </c>
      <c r="D205" s="27" t="str">
        <f t="shared" si="29"/>
        <v>N/A</v>
      </c>
      <c r="E205" s="23">
        <v>33</v>
      </c>
      <c r="F205" s="27" t="str">
        <f t="shared" si="30"/>
        <v>N/A</v>
      </c>
      <c r="G205" s="23">
        <v>38</v>
      </c>
      <c r="H205" s="27" t="str">
        <f t="shared" si="31"/>
        <v>N/A</v>
      </c>
      <c r="I205" s="8">
        <v>43.48</v>
      </c>
      <c r="J205" s="8">
        <v>15.15</v>
      </c>
      <c r="K205" s="10" t="s">
        <v>213</v>
      </c>
      <c r="L205" s="105" t="str">
        <f t="shared" si="32"/>
        <v>N/A</v>
      </c>
    </row>
    <row r="206" spans="1:12" ht="25.5" x14ac:dyDescent="0.2">
      <c r="A206" s="128" t="s">
        <v>1352</v>
      </c>
      <c r="B206" s="22" t="s">
        <v>213</v>
      </c>
      <c r="C206" s="23">
        <v>11</v>
      </c>
      <c r="D206" s="27" t="str">
        <f t="shared" si="29"/>
        <v>N/A</v>
      </c>
      <c r="E206" s="23">
        <v>11</v>
      </c>
      <c r="F206" s="27" t="str">
        <f t="shared" si="30"/>
        <v>N/A</v>
      </c>
      <c r="G206" s="23">
        <v>11</v>
      </c>
      <c r="H206" s="27" t="str">
        <f t="shared" si="31"/>
        <v>N/A</v>
      </c>
      <c r="I206" s="8">
        <v>60</v>
      </c>
      <c r="J206" s="8">
        <v>0</v>
      </c>
      <c r="K206" s="10" t="s">
        <v>213</v>
      </c>
      <c r="L206" s="105" t="str">
        <f t="shared" si="32"/>
        <v>N/A</v>
      </c>
    </row>
    <row r="207" spans="1:12" x14ac:dyDescent="0.2">
      <c r="A207" s="128" t="s">
        <v>1600</v>
      </c>
      <c r="B207" s="22" t="s">
        <v>213</v>
      </c>
      <c r="C207" s="23">
        <v>19</v>
      </c>
      <c r="D207" s="27" t="str">
        <f t="shared" si="29"/>
        <v>N/A</v>
      </c>
      <c r="E207" s="23">
        <v>16</v>
      </c>
      <c r="F207" s="27" t="str">
        <f t="shared" si="30"/>
        <v>N/A</v>
      </c>
      <c r="G207" s="23">
        <v>30</v>
      </c>
      <c r="H207" s="27" t="str">
        <f t="shared" si="31"/>
        <v>N/A</v>
      </c>
      <c r="I207" s="8">
        <v>-15.8</v>
      </c>
      <c r="J207" s="8">
        <v>87.5</v>
      </c>
      <c r="K207" s="10" t="s">
        <v>213</v>
      </c>
      <c r="L207" s="105" t="str">
        <f t="shared" si="32"/>
        <v>N/A</v>
      </c>
    </row>
    <row r="208" spans="1:12" x14ac:dyDescent="0.2">
      <c r="A208" s="128" t="s">
        <v>1601</v>
      </c>
      <c r="B208" s="22" t="s">
        <v>213</v>
      </c>
      <c r="C208" s="23">
        <v>26</v>
      </c>
      <c r="D208" s="27" t="str">
        <f t="shared" si="29"/>
        <v>N/A</v>
      </c>
      <c r="E208" s="23">
        <v>28</v>
      </c>
      <c r="F208" s="27" t="str">
        <f t="shared" si="30"/>
        <v>N/A</v>
      </c>
      <c r="G208" s="23">
        <v>23</v>
      </c>
      <c r="H208" s="27" t="str">
        <f t="shared" si="31"/>
        <v>N/A</v>
      </c>
      <c r="I208" s="8">
        <v>7.6920000000000002</v>
      </c>
      <c r="J208" s="8">
        <v>-17.899999999999999</v>
      </c>
      <c r="K208" s="10" t="s">
        <v>213</v>
      </c>
      <c r="L208" s="105" t="str">
        <f t="shared" si="32"/>
        <v>N/A</v>
      </c>
    </row>
    <row r="209" spans="1:12" x14ac:dyDescent="0.2">
      <c r="A209" s="128" t="s">
        <v>125</v>
      </c>
      <c r="B209" s="22" t="s">
        <v>213</v>
      </c>
      <c r="C209" s="29">
        <v>1239856</v>
      </c>
      <c r="D209" s="27" t="str">
        <f t="shared" si="29"/>
        <v>N/A</v>
      </c>
      <c r="E209" s="29">
        <v>1962579</v>
      </c>
      <c r="F209" s="27" t="str">
        <f t="shared" si="30"/>
        <v>N/A</v>
      </c>
      <c r="G209" s="29">
        <v>3886095</v>
      </c>
      <c r="H209" s="27" t="str">
        <f t="shared" si="31"/>
        <v>N/A</v>
      </c>
      <c r="I209" s="8">
        <v>58.29</v>
      </c>
      <c r="J209" s="8">
        <v>98.01</v>
      </c>
      <c r="K209" s="10" t="s">
        <v>213</v>
      </c>
      <c r="L209" s="105" t="str">
        <f t="shared" si="32"/>
        <v>N/A</v>
      </c>
    </row>
    <row r="210" spans="1:12" x14ac:dyDescent="0.2">
      <c r="A210" s="168" t="s">
        <v>1596</v>
      </c>
      <c r="B210" s="22" t="s">
        <v>213</v>
      </c>
      <c r="C210" s="29">
        <v>1104936</v>
      </c>
      <c r="D210" s="27" t="str">
        <f t="shared" si="29"/>
        <v>N/A</v>
      </c>
      <c r="E210" s="29">
        <v>1788770</v>
      </c>
      <c r="F210" s="27" t="str">
        <f t="shared" si="30"/>
        <v>N/A</v>
      </c>
      <c r="G210" s="29">
        <v>1399176</v>
      </c>
      <c r="H210" s="27" t="str">
        <f t="shared" si="31"/>
        <v>N/A</v>
      </c>
      <c r="I210" s="8">
        <v>61.89</v>
      </c>
      <c r="J210" s="8">
        <v>-21.8</v>
      </c>
      <c r="K210" s="10" t="s">
        <v>213</v>
      </c>
      <c r="L210" s="105" t="str">
        <f t="shared" si="32"/>
        <v>N/A</v>
      </c>
    </row>
    <row r="211" spans="1:12" x14ac:dyDescent="0.2">
      <c r="A211" s="168" t="s">
        <v>1353</v>
      </c>
      <c r="B211" s="22" t="s">
        <v>213</v>
      </c>
      <c r="C211" s="29">
        <v>237900</v>
      </c>
      <c r="D211" s="27" t="str">
        <f t="shared" si="29"/>
        <v>N/A</v>
      </c>
      <c r="E211" s="29">
        <v>259948</v>
      </c>
      <c r="F211" s="27" t="str">
        <f t="shared" si="30"/>
        <v>N/A</v>
      </c>
      <c r="G211" s="29">
        <v>270470</v>
      </c>
      <c r="H211" s="27" t="str">
        <f t="shared" si="31"/>
        <v>N/A</v>
      </c>
      <c r="I211" s="8">
        <v>9.2680000000000007</v>
      </c>
      <c r="J211" s="8">
        <v>4.048</v>
      </c>
      <c r="K211" s="10" t="s">
        <v>213</v>
      </c>
      <c r="L211" s="105" t="str">
        <f t="shared" si="32"/>
        <v>N/A</v>
      </c>
    </row>
    <row r="212" spans="1:12" x14ac:dyDescent="0.2">
      <c r="A212" s="168" t="s">
        <v>1590</v>
      </c>
      <c r="B212" s="22" t="s">
        <v>213</v>
      </c>
      <c r="C212" s="29">
        <v>1200303</v>
      </c>
      <c r="D212" s="27" t="str">
        <f t="shared" si="29"/>
        <v>N/A</v>
      </c>
      <c r="E212" s="29">
        <v>1961219</v>
      </c>
      <c r="F212" s="27" t="str">
        <f t="shared" si="30"/>
        <v>N/A</v>
      </c>
      <c r="G212" s="29">
        <v>3826936</v>
      </c>
      <c r="H212" s="27" t="str">
        <f t="shared" si="31"/>
        <v>N/A</v>
      </c>
      <c r="I212" s="8">
        <v>63.39</v>
      </c>
      <c r="J212" s="8">
        <v>95.13</v>
      </c>
      <c r="K212" s="10" t="s">
        <v>213</v>
      </c>
      <c r="L212" s="105" t="str">
        <f t="shared" si="32"/>
        <v>N/A</v>
      </c>
    </row>
    <row r="213" spans="1:12" x14ac:dyDescent="0.2">
      <c r="A213" s="168" t="s">
        <v>1591</v>
      </c>
      <c r="B213" s="22" t="s">
        <v>213</v>
      </c>
      <c r="C213" s="29">
        <v>315891</v>
      </c>
      <c r="D213" s="27" t="str">
        <f t="shared" si="29"/>
        <v>N/A</v>
      </c>
      <c r="E213" s="29">
        <v>735876</v>
      </c>
      <c r="F213" s="27" t="str">
        <f t="shared" si="30"/>
        <v>N/A</v>
      </c>
      <c r="G213" s="29">
        <v>612138</v>
      </c>
      <c r="H213" s="27" t="str">
        <f t="shared" si="31"/>
        <v>N/A</v>
      </c>
      <c r="I213" s="8">
        <v>133</v>
      </c>
      <c r="J213" s="8">
        <v>-16.8</v>
      </c>
      <c r="K213" s="10" t="s">
        <v>213</v>
      </c>
      <c r="L213" s="105" t="str">
        <f t="shared" si="32"/>
        <v>N/A</v>
      </c>
    </row>
    <row r="214" spans="1:12" ht="25.5" x14ac:dyDescent="0.2">
      <c r="A214" s="128" t="s">
        <v>1354</v>
      </c>
      <c r="B214" s="22" t="s">
        <v>213</v>
      </c>
      <c r="C214" s="29">
        <v>12447096</v>
      </c>
      <c r="D214" s="27" t="str">
        <f t="shared" ref="D214:D228" si="33">IF($B214="N/A","N/A",IF(C214&gt;10,"No",IF(C214&lt;-10,"No","Yes")))</f>
        <v>N/A</v>
      </c>
      <c r="E214" s="29">
        <v>11030720</v>
      </c>
      <c r="F214" s="27" t="str">
        <f t="shared" ref="F214:F228" si="34">IF($B214="N/A","N/A",IF(E214&gt;10,"No",IF(E214&lt;-10,"No","Yes")))</f>
        <v>N/A</v>
      </c>
      <c r="G214" s="29">
        <v>10723947</v>
      </c>
      <c r="H214" s="27" t="str">
        <f t="shared" ref="H214:H228" si="35">IF($B214="N/A","N/A",IF(G214&gt;10,"No",IF(G214&lt;-10,"No","Yes")))</f>
        <v>N/A</v>
      </c>
      <c r="I214" s="8">
        <v>-11.4</v>
      </c>
      <c r="J214" s="8">
        <v>-2.78</v>
      </c>
      <c r="K214" s="28" t="s">
        <v>734</v>
      </c>
      <c r="L214" s="105" t="str">
        <f t="shared" ref="L214:L228" si="36">IF(J214="Div by 0", "N/A", IF(K214="N/A","N/A", IF(J214&gt;VALUE(MID(K214,1,2)), "No", IF(J214&lt;-1*VALUE(MID(K214,1,2)), "No", "Yes"))))</f>
        <v>Yes</v>
      </c>
    </row>
    <row r="215" spans="1:12" x14ac:dyDescent="0.2">
      <c r="A215" s="136" t="s">
        <v>646</v>
      </c>
      <c r="B215" s="22" t="s">
        <v>213</v>
      </c>
      <c r="C215" s="23">
        <v>44858</v>
      </c>
      <c r="D215" s="27" t="str">
        <f t="shared" si="33"/>
        <v>N/A</v>
      </c>
      <c r="E215" s="23">
        <v>42024</v>
      </c>
      <c r="F215" s="27" t="str">
        <f t="shared" si="34"/>
        <v>N/A</v>
      </c>
      <c r="G215" s="23">
        <v>42518</v>
      </c>
      <c r="H215" s="27" t="str">
        <f t="shared" si="35"/>
        <v>N/A</v>
      </c>
      <c r="I215" s="8">
        <v>-6.32</v>
      </c>
      <c r="J215" s="8">
        <v>1.1759999999999999</v>
      </c>
      <c r="K215" s="28" t="s">
        <v>734</v>
      </c>
      <c r="L215" s="105" t="str">
        <f t="shared" si="36"/>
        <v>Yes</v>
      </c>
    </row>
    <row r="216" spans="1:12" ht="25.5" x14ac:dyDescent="0.2">
      <c r="A216" s="137" t="s">
        <v>1355</v>
      </c>
      <c r="B216" s="22" t="s">
        <v>213</v>
      </c>
      <c r="C216" s="29">
        <v>277.47772972000001</v>
      </c>
      <c r="D216" s="27" t="str">
        <f t="shared" si="33"/>
        <v>N/A</v>
      </c>
      <c r="E216" s="29">
        <v>262.48619836</v>
      </c>
      <c r="F216" s="27" t="str">
        <f t="shared" si="34"/>
        <v>N/A</v>
      </c>
      <c r="G216" s="29">
        <v>252.22134155000001</v>
      </c>
      <c r="H216" s="27" t="str">
        <f t="shared" si="35"/>
        <v>N/A</v>
      </c>
      <c r="I216" s="8">
        <v>-5.4</v>
      </c>
      <c r="J216" s="8">
        <v>-3.91</v>
      </c>
      <c r="K216" s="28" t="s">
        <v>734</v>
      </c>
      <c r="L216" s="105" t="str">
        <f t="shared" si="36"/>
        <v>Yes</v>
      </c>
    </row>
    <row r="217" spans="1:12" ht="25.5" x14ac:dyDescent="0.2">
      <c r="A217" s="128" t="s">
        <v>1356</v>
      </c>
      <c r="B217" s="22" t="s">
        <v>213</v>
      </c>
      <c r="C217" s="29">
        <v>12282668</v>
      </c>
      <c r="D217" s="27" t="str">
        <f t="shared" si="33"/>
        <v>N/A</v>
      </c>
      <c r="E217" s="29">
        <v>11668232</v>
      </c>
      <c r="F217" s="27" t="str">
        <f t="shared" si="34"/>
        <v>N/A</v>
      </c>
      <c r="G217" s="29">
        <v>13108070</v>
      </c>
      <c r="H217" s="27" t="str">
        <f t="shared" si="35"/>
        <v>N/A</v>
      </c>
      <c r="I217" s="8">
        <v>-5</v>
      </c>
      <c r="J217" s="8">
        <v>12.34</v>
      </c>
      <c r="K217" s="28" t="s">
        <v>734</v>
      </c>
      <c r="L217" s="105" t="str">
        <f t="shared" si="36"/>
        <v>Yes</v>
      </c>
    </row>
    <row r="218" spans="1:12" x14ac:dyDescent="0.2">
      <c r="A218" s="137" t="s">
        <v>513</v>
      </c>
      <c r="B218" s="22" t="s">
        <v>213</v>
      </c>
      <c r="C218" s="23">
        <v>39715</v>
      </c>
      <c r="D218" s="27" t="str">
        <f t="shared" si="33"/>
        <v>N/A</v>
      </c>
      <c r="E218" s="23">
        <v>38017</v>
      </c>
      <c r="F218" s="27" t="str">
        <f t="shared" si="34"/>
        <v>N/A</v>
      </c>
      <c r="G218" s="23">
        <v>44527</v>
      </c>
      <c r="H218" s="27" t="str">
        <f t="shared" si="35"/>
        <v>N/A</v>
      </c>
      <c r="I218" s="8">
        <v>-4.28</v>
      </c>
      <c r="J218" s="8">
        <v>17.12</v>
      </c>
      <c r="K218" s="28" t="s">
        <v>734</v>
      </c>
      <c r="L218" s="105" t="str">
        <f t="shared" si="36"/>
        <v>Yes</v>
      </c>
    </row>
    <row r="219" spans="1:12" ht="25.5" x14ac:dyDescent="0.2">
      <c r="A219" s="128" t="s">
        <v>1357</v>
      </c>
      <c r="B219" s="22" t="s">
        <v>213</v>
      </c>
      <c r="C219" s="29">
        <v>309.27025054000001</v>
      </c>
      <c r="D219" s="27" t="str">
        <f t="shared" si="33"/>
        <v>N/A</v>
      </c>
      <c r="E219" s="29">
        <v>306.92142989000001</v>
      </c>
      <c r="F219" s="27" t="str">
        <f t="shared" si="34"/>
        <v>N/A</v>
      </c>
      <c r="G219" s="29">
        <v>294.38475532000001</v>
      </c>
      <c r="H219" s="27" t="str">
        <f t="shared" si="35"/>
        <v>N/A</v>
      </c>
      <c r="I219" s="8">
        <v>-0.75900000000000001</v>
      </c>
      <c r="J219" s="8">
        <v>-4.08</v>
      </c>
      <c r="K219" s="28" t="s">
        <v>734</v>
      </c>
      <c r="L219" s="105" t="str">
        <f t="shared" si="36"/>
        <v>Yes</v>
      </c>
    </row>
    <row r="220" spans="1:12" ht="25.5" x14ac:dyDescent="0.2">
      <c r="A220" s="128" t="s">
        <v>1358</v>
      </c>
      <c r="B220" s="22" t="s">
        <v>213</v>
      </c>
      <c r="C220" s="29">
        <v>13336399</v>
      </c>
      <c r="D220" s="27" t="str">
        <f t="shared" si="33"/>
        <v>N/A</v>
      </c>
      <c r="E220" s="29">
        <v>13854377</v>
      </c>
      <c r="F220" s="27" t="str">
        <f t="shared" si="34"/>
        <v>N/A</v>
      </c>
      <c r="G220" s="29">
        <v>21012123</v>
      </c>
      <c r="H220" s="27" t="str">
        <f t="shared" si="35"/>
        <v>N/A</v>
      </c>
      <c r="I220" s="8">
        <v>3.8839999999999999</v>
      </c>
      <c r="J220" s="8">
        <v>51.66</v>
      </c>
      <c r="K220" s="28" t="s">
        <v>734</v>
      </c>
      <c r="L220" s="105" t="str">
        <f t="shared" si="36"/>
        <v>No</v>
      </c>
    </row>
    <row r="221" spans="1:12" x14ac:dyDescent="0.2">
      <c r="A221" s="137" t="s">
        <v>514</v>
      </c>
      <c r="B221" s="22" t="s">
        <v>213</v>
      </c>
      <c r="C221" s="23">
        <v>34574</v>
      </c>
      <c r="D221" s="27" t="str">
        <f t="shared" si="33"/>
        <v>N/A</v>
      </c>
      <c r="E221" s="23">
        <v>35014</v>
      </c>
      <c r="F221" s="27" t="str">
        <f t="shared" si="34"/>
        <v>N/A</v>
      </c>
      <c r="G221" s="23">
        <v>48205</v>
      </c>
      <c r="H221" s="27" t="str">
        <f t="shared" si="35"/>
        <v>N/A</v>
      </c>
      <c r="I221" s="8">
        <v>1.2729999999999999</v>
      </c>
      <c r="J221" s="8">
        <v>37.67</v>
      </c>
      <c r="K221" s="28" t="s">
        <v>734</v>
      </c>
      <c r="L221" s="105" t="str">
        <f t="shared" si="36"/>
        <v>No</v>
      </c>
    </row>
    <row r="222" spans="1:12" ht="25.5" x14ac:dyDescent="0.2">
      <c r="A222" s="128" t="s">
        <v>1359</v>
      </c>
      <c r="B222" s="22" t="s">
        <v>213</v>
      </c>
      <c r="C222" s="29">
        <v>385.73491640999998</v>
      </c>
      <c r="D222" s="27" t="str">
        <f t="shared" si="33"/>
        <v>N/A</v>
      </c>
      <c r="E222" s="29">
        <v>395.68107042999998</v>
      </c>
      <c r="F222" s="27" t="str">
        <f t="shared" si="34"/>
        <v>N/A</v>
      </c>
      <c r="G222" s="29">
        <v>435.89094491999998</v>
      </c>
      <c r="H222" s="27" t="str">
        <f t="shared" si="35"/>
        <v>N/A</v>
      </c>
      <c r="I222" s="8">
        <v>2.5779999999999998</v>
      </c>
      <c r="J222" s="8">
        <v>10.16</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5118</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11</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v>568.66666667000004</v>
      </c>
      <c r="H225" s="27" t="str">
        <f t="shared" si="35"/>
        <v>N/A</v>
      </c>
      <c r="I225" s="8" t="s">
        <v>1748</v>
      </c>
      <c r="J225" s="8" t="s">
        <v>1748</v>
      </c>
      <c r="K225" s="28" t="s">
        <v>734</v>
      </c>
      <c r="L225" s="105" t="str">
        <f t="shared" si="36"/>
        <v>N/A</v>
      </c>
    </row>
    <row r="226" spans="1:12" ht="25.5" x14ac:dyDescent="0.2">
      <c r="A226" s="128" t="s">
        <v>1362</v>
      </c>
      <c r="B226" s="22" t="s">
        <v>213</v>
      </c>
      <c r="C226" s="29">
        <v>84776154</v>
      </c>
      <c r="D226" s="27" t="str">
        <f t="shared" si="33"/>
        <v>N/A</v>
      </c>
      <c r="E226" s="29">
        <v>84362909</v>
      </c>
      <c r="F226" s="27" t="str">
        <f t="shared" si="34"/>
        <v>N/A</v>
      </c>
      <c r="G226" s="29">
        <v>87602163</v>
      </c>
      <c r="H226" s="27" t="str">
        <f t="shared" si="35"/>
        <v>N/A</v>
      </c>
      <c r="I226" s="8">
        <v>-0.48699999999999999</v>
      </c>
      <c r="J226" s="8">
        <v>3.84</v>
      </c>
      <c r="K226" s="28" t="s">
        <v>734</v>
      </c>
      <c r="L226" s="105" t="str">
        <f t="shared" si="36"/>
        <v>Yes</v>
      </c>
    </row>
    <row r="227" spans="1:12" ht="25.5" x14ac:dyDescent="0.2">
      <c r="A227" s="128" t="s">
        <v>516</v>
      </c>
      <c r="B227" s="22" t="s">
        <v>213</v>
      </c>
      <c r="C227" s="23">
        <v>2093</v>
      </c>
      <c r="D227" s="27" t="str">
        <f t="shared" si="33"/>
        <v>N/A</v>
      </c>
      <c r="E227" s="23">
        <v>1997</v>
      </c>
      <c r="F227" s="27" t="str">
        <f t="shared" si="34"/>
        <v>N/A</v>
      </c>
      <c r="G227" s="23">
        <v>1924</v>
      </c>
      <c r="H227" s="27" t="str">
        <f t="shared" si="35"/>
        <v>N/A</v>
      </c>
      <c r="I227" s="8">
        <v>-4.59</v>
      </c>
      <c r="J227" s="8">
        <v>-3.66</v>
      </c>
      <c r="K227" s="28" t="s">
        <v>734</v>
      </c>
      <c r="L227" s="105" t="str">
        <f t="shared" si="36"/>
        <v>Yes</v>
      </c>
    </row>
    <row r="228" spans="1:12" ht="25.5" x14ac:dyDescent="0.2">
      <c r="A228" s="128" t="s">
        <v>1363</v>
      </c>
      <c r="B228" s="22" t="s">
        <v>213</v>
      </c>
      <c r="C228" s="29">
        <v>40504.612518000002</v>
      </c>
      <c r="D228" s="27" t="str">
        <f t="shared" si="33"/>
        <v>N/A</v>
      </c>
      <c r="E228" s="29">
        <v>42244.821732999997</v>
      </c>
      <c r="F228" s="27" t="str">
        <f t="shared" si="34"/>
        <v>N/A</v>
      </c>
      <c r="G228" s="29">
        <v>45531.269751</v>
      </c>
      <c r="H228" s="27" t="str">
        <f t="shared" si="35"/>
        <v>N/A</v>
      </c>
      <c r="I228" s="8">
        <v>4.2960000000000003</v>
      </c>
      <c r="J228" s="8">
        <v>7.78</v>
      </c>
      <c r="K228" s="28" t="s">
        <v>734</v>
      </c>
      <c r="L228" s="105" t="str">
        <f t="shared" si="36"/>
        <v>Yes</v>
      </c>
    </row>
    <row r="229" spans="1:12" x14ac:dyDescent="0.2">
      <c r="A229" s="128" t="s">
        <v>1364</v>
      </c>
      <c r="B229" s="22" t="s">
        <v>213</v>
      </c>
      <c r="C229" s="32">
        <v>127755185</v>
      </c>
      <c r="D229" s="27" t="str">
        <f t="shared" ref="D229:D252" si="37">IF($B229="N/A","N/A",IF(C229&gt;10,"No",IF(C229&lt;-10,"No","Yes")))</f>
        <v>N/A</v>
      </c>
      <c r="E229" s="32">
        <v>128098660</v>
      </c>
      <c r="F229" s="27" t="str">
        <f t="shared" ref="F229:F252" si="38">IF($B229="N/A","N/A",IF(E229&gt;10,"No",IF(E229&lt;-10,"No","Yes")))</f>
        <v>N/A</v>
      </c>
      <c r="G229" s="32">
        <v>134895703</v>
      </c>
      <c r="H229" s="27" t="str">
        <f t="shared" ref="H229:H252" si="39">IF($B229="N/A","N/A",IF(G229&gt;10,"No",IF(G229&lt;-10,"No","Yes")))</f>
        <v>N/A</v>
      </c>
      <c r="I229" s="8">
        <v>0.26889999999999997</v>
      </c>
      <c r="J229" s="8">
        <v>5.306</v>
      </c>
      <c r="K229" s="28" t="s">
        <v>734</v>
      </c>
      <c r="L229" s="105" t="str">
        <f t="shared" ref="L229:L252" si="40">IF(J229="Div by 0", "N/A", IF(K229="N/A","N/A", IF(J229&gt;VALUE(MID(K229,1,2)), "No", IF(J229&lt;-1*VALUE(MID(K229,1,2)), "No", "Yes"))))</f>
        <v>Yes</v>
      </c>
    </row>
    <row r="230" spans="1:12" x14ac:dyDescent="0.2">
      <c r="A230" s="137" t="s">
        <v>1365</v>
      </c>
      <c r="B230" s="22" t="s">
        <v>213</v>
      </c>
      <c r="C230" s="31">
        <v>8712</v>
      </c>
      <c r="D230" s="27" t="str">
        <f t="shared" si="37"/>
        <v>N/A</v>
      </c>
      <c r="E230" s="31">
        <v>8535</v>
      </c>
      <c r="F230" s="27" t="str">
        <f t="shared" si="38"/>
        <v>N/A</v>
      </c>
      <c r="G230" s="31">
        <v>9639</v>
      </c>
      <c r="H230" s="27" t="str">
        <f t="shared" si="39"/>
        <v>N/A</v>
      </c>
      <c r="I230" s="8">
        <v>-2.0299999999999998</v>
      </c>
      <c r="J230" s="8">
        <v>12.93</v>
      </c>
      <c r="K230" s="28" t="s">
        <v>734</v>
      </c>
      <c r="L230" s="105" t="str">
        <f t="shared" si="40"/>
        <v>Yes</v>
      </c>
    </row>
    <row r="231" spans="1:12" x14ac:dyDescent="0.2">
      <c r="A231" s="137" t="s">
        <v>1366</v>
      </c>
      <c r="B231" s="22" t="s">
        <v>213</v>
      </c>
      <c r="C231" s="32">
        <v>14664.277432999999</v>
      </c>
      <c r="D231" s="27" t="str">
        <f t="shared" si="37"/>
        <v>N/A</v>
      </c>
      <c r="E231" s="32">
        <v>15008.630346</v>
      </c>
      <c r="F231" s="27" t="str">
        <f t="shared" si="38"/>
        <v>N/A</v>
      </c>
      <c r="G231" s="32">
        <v>13994.781928</v>
      </c>
      <c r="H231" s="27" t="str">
        <f t="shared" si="39"/>
        <v>N/A</v>
      </c>
      <c r="I231" s="8">
        <v>2.3479999999999999</v>
      </c>
      <c r="J231" s="8">
        <v>-6.76</v>
      </c>
      <c r="K231" s="28" t="s">
        <v>734</v>
      </c>
      <c r="L231" s="105" t="str">
        <f t="shared" si="40"/>
        <v>Yes</v>
      </c>
    </row>
    <row r="232" spans="1:12" ht="25.5" x14ac:dyDescent="0.2">
      <c r="A232" s="137" t="s">
        <v>1367</v>
      </c>
      <c r="B232" s="22" t="s">
        <v>213</v>
      </c>
      <c r="C232" s="32">
        <v>10154.605556</v>
      </c>
      <c r="D232" s="27" t="str">
        <f t="shared" si="37"/>
        <v>N/A</v>
      </c>
      <c r="E232" s="32">
        <v>10247.896341</v>
      </c>
      <c r="F232" s="27" t="str">
        <f t="shared" si="38"/>
        <v>N/A</v>
      </c>
      <c r="G232" s="32">
        <v>10000.908536999999</v>
      </c>
      <c r="H232" s="27" t="str">
        <f t="shared" si="39"/>
        <v>N/A</v>
      </c>
      <c r="I232" s="8">
        <v>0.91869999999999996</v>
      </c>
      <c r="J232" s="8">
        <v>-2.41</v>
      </c>
      <c r="K232" s="28" t="s">
        <v>734</v>
      </c>
      <c r="L232" s="105" t="str">
        <f t="shared" si="40"/>
        <v>Yes</v>
      </c>
    </row>
    <row r="233" spans="1:12" ht="25.5" x14ac:dyDescent="0.2">
      <c r="A233" s="137" t="s">
        <v>1368</v>
      </c>
      <c r="B233" s="22" t="s">
        <v>213</v>
      </c>
      <c r="C233" s="32">
        <v>16724.104332999999</v>
      </c>
      <c r="D233" s="27" t="str">
        <f t="shared" si="37"/>
        <v>N/A</v>
      </c>
      <c r="E233" s="32">
        <v>16942.921936999999</v>
      </c>
      <c r="F233" s="27" t="str">
        <f t="shared" si="38"/>
        <v>N/A</v>
      </c>
      <c r="G233" s="32">
        <v>17413.393725999998</v>
      </c>
      <c r="H233" s="27" t="str">
        <f t="shared" si="39"/>
        <v>N/A</v>
      </c>
      <c r="I233" s="8">
        <v>1.3080000000000001</v>
      </c>
      <c r="J233" s="8">
        <v>2.7770000000000001</v>
      </c>
      <c r="K233" s="28" t="s">
        <v>734</v>
      </c>
      <c r="L233" s="105" t="str">
        <f t="shared" si="40"/>
        <v>Yes</v>
      </c>
    </row>
    <row r="234" spans="1:12" x14ac:dyDescent="0.2">
      <c r="A234" s="137" t="s">
        <v>1369</v>
      </c>
      <c r="B234" s="22" t="s">
        <v>213</v>
      </c>
      <c r="C234" s="32">
        <v>1677.7705957000001</v>
      </c>
      <c r="D234" s="27" t="str">
        <f t="shared" si="37"/>
        <v>N/A</v>
      </c>
      <c r="E234" s="32">
        <v>1515.4014285999999</v>
      </c>
      <c r="F234" s="27" t="str">
        <f t="shared" si="38"/>
        <v>N/A</v>
      </c>
      <c r="G234" s="32">
        <v>1400.2888562999999</v>
      </c>
      <c r="H234" s="27" t="str">
        <f t="shared" si="39"/>
        <v>N/A</v>
      </c>
      <c r="I234" s="8">
        <v>-9.68</v>
      </c>
      <c r="J234" s="8">
        <v>-7.6</v>
      </c>
      <c r="K234" s="28" t="s">
        <v>734</v>
      </c>
      <c r="L234" s="105" t="str">
        <f t="shared" si="40"/>
        <v>Yes</v>
      </c>
    </row>
    <row r="235" spans="1:12" ht="25.5" x14ac:dyDescent="0.2">
      <c r="A235" s="137" t="s">
        <v>1370</v>
      </c>
      <c r="B235" s="22" t="s">
        <v>213</v>
      </c>
      <c r="C235" s="32">
        <v>2079.9580838000002</v>
      </c>
      <c r="D235" s="27" t="str">
        <f t="shared" si="37"/>
        <v>N/A</v>
      </c>
      <c r="E235" s="32">
        <v>2439.9968552999999</v>
      </c>
      <c r="F235" s="27" t="str">
        <f t="shared" si="38"/>
        <v>N/A</v>
      </c>
      <c r="G235" s="32">
        <v>2561.3175676000001</v>
      </c>
      <c r="H235" s="27" t="str">
        <f t="shared" si="39"/>
        <v>N/A</v>
      </c>
      <c r="I235" s="8">
        <v>17.309999999999999</v>
      </c>
      <c r="J235" s="8">
        <v>4.9720000000000004</v>
      </c>
      <c r="K235" s="28" t="s">
        <v>734</v>
      </c>
      <c r="L235" s="105" t="str">
        <f t="shared" si="40"/>
        <v>Yes</v>
      </c>
    </row>
    <row r="236" spans="1:12" x14ac:dyDescent="0.2">
      <c r="A236" s="137" t="s">
        <v>1371</v>
      </c>
      <c r="B236" s="22" t="s">
        <v>213</v>
      </c>
      <c r="C236" s="27">
        <v>1.4928467758999999</v>
      </c>
      <c r="D236" s="27" t="str">
        <f t="shared" si="37"/>
        <v>N/A</v>
      </c>
      <c r="E236" s="27">
        <v>1.4586477216</v>
      </c>
      <c r="F236" s="27" t="str">
        <f t="shared" si="38"/>
        <v>N/A</v>
      </c>
      <c r="G236" s="27">
        <v>1.1816699561999999</v>
      </c>
      <c r="H236" s="27" t="str">
        <f t="shared" si="39"/>
        <v>N/A</v>
      </c>
      <c r="I236" s="8">
        <v>-2.29</v>
      </c>
      <c r="J236" s="8">
        <v>-19</v>
      </c>
      <c r="K236" s="28" t="s">
        <v>734</v>
      </c>
      <c r="L236" s="105" t="str">
        <f t="shared" si="40"/>
        <v>Yes</v>
      </c>
    </row>
    <row r="237" spans="1:12" x14ac:dyDescent="0.2">
      <c r="A237" s="137" t="s">
        <v>1372</v>
      </c>
      <c r="B237" s="22" t="s">
        <v>213</v>
      </c>
      <c r="C237" s="27">
        <v>16.393442622999999</v>
      </c>
      <c r="D237" s="27" t="str">
        <f t="shared" si="37"/>
        <v>N/A</v>
      </c>
      <c r="E237" s="27">
        <v>11.884057971000001</v>
      </c>
      <c r="F237" s="27" t="str">
        <f t="shared" si="38"/>
        <v>N/A</v>
      </c>
      <c r="G237" s="27">
        <v>10.67013663</v>
      </c>
      <c r="H237" s="27" t="str">
        <f t="shared" si="39"/>
        <v>N/A</v>
      </c>
      <c r="I237" s="8">
        <v>-27.5</v>
      </c>
      <c r="J237" s="8">
        <v>-10.199999999999999</v>
      </c>
      <c r="K237" s="28" t="s">
        <v>734</v>
      </c>
      <c r="L237" s="105" t="str">
        <f t="shared" si="40"/>
        <v>Yes</v>
      </c>
    </row>
    <row r="238" spans="1:12" x14ac:dyDescent="0.2">
      <c r="A238" s="136" t="s">
        <v>1373</v>
      </c>
      <c r="B238" s="22" t="s">
        <v>213</v>
      </c>
      <c r="C238" s="27">
        <v>7.9696660033000004</v>
      </c>
      <c r="D238" s="27" t="str">
        <f t="shared" si="37"/>
        <v>N/A</v>
      </c>
      <c r="E238" s="27">
        <v>7.8561049617999998</v>
      </c>
      <c r="F238" s="27" t="str">
        <f t="shared" si="38"/>
        <v>N/A</v>
      </c>
      <c r="G238" s="27">
        <v>8.2608258592000006</v>
      </c>
      <c r="H238" s="27" t="str">
        <f t="shared" si="39"/>
        <v>N/A</v>
      </c>
      <c r="I238" s="8">
        <v>-1.42</v>
      </c>
      <c r="J238" s="8">
        <v>5.1520000000000001</v>
      </c>
      <c r="K238" s="28" t="s">
        <v>734</v>
      </c>
      <c r="L238" s="105" t="str">
        <f t="shared" si="40"/>
        <v>Yes</v>
      </c>
    </row>
    <row r="239" spans="1:12" x14ac:dyDescent="0.2">
      <c r="A239" s="136" t="s">
        <v>1374</v>
      </c>
      <c r="B239" s="22" t="s">
        <v>213</v>
      </c>
      <c r="C239" s="27">
        <v>0.1796141369</v>
      </c>
      <c r="D239" s="27" t="str">
        <f t="shared" si="37"/>
        <v>N/A</v>
      </c>
      <c r="E239" s="27">
        <v>0.15849224070000001</v>
      </c>
      <c r="F239" s="27" t="str">
        <f t="shared" si="38"/>
        <v>N/A</v>
      </c>
      <c r="G239" s="27">
        <v>0.15440204299999999</v>
      </c>
      <c r="H239" s="27" t="str">
        <f t="shared" si="39"/>
        <v>N/A</v>
      </c>
      <c r="I239" s="8">
        <v>-11.8</v>
      </c>
      <c r="J239" s="8">
        <v>-2.58</v>
      </c>
      <c r="K239" s="28" t="s">
        <v>734</v>
      </c>
      <c r="L239" s="105" t="str">
        <f t="shared" si="40"/>
        <v>Yes</v>
      </c>
    </row>
    <row r="240" spans="1:12" x14ac:dyDescent="0.2">
      <c r="A240" s="136" t="s">
        <v>1375</v>
      </c>
      <c r="B240" s="22" t="s">
        <v>213</v>
      </c>
      <c r="C240" s="27">
        <v>0.66474276050000003</v>
      </c>
      <c r="D240" s="27" t="str">
        <f t="shared" si="37"/>
        <v>N/A</v>
      </c>
      <c r="E240" s="27">
        <v>0.65576474959999997</v>
      </c>
      <c r="F240" s="27" t="str">
        <f t="shared" si="38"/>
        <v>N/A</v>
      </c>
      <c r="G240" s="27">
        <v>0.48969328000000001</v>
      </c>
      <c r="H240" s="27" t="str">
        <f t="shared" si="39"/>
        <v>N/A</v>
      </c>
      <c r="I240" s="8">
        <v>-1.35</v>
      </c>
      <c r="J240" s="8">
        <v>-25.3</v>
      </c>
      <c r="K240" s="28" t="s">
        <v>734</v>
      </c>
      <c r="L240" s="105" t="str">
        <f t="shared" si="40"/>
        <v>Yes</v>
      </c>
    </row>
    <row r="241" spans="1:12" ht="25.5" x14ac:dyDescent="0.2">
      <c r="A241" s="136" t="s">
        <v>1376</v>
      </c>
      <c r="B241" s="22" t="s">
        <v>213</v>
      </c>
      <c r="C241" s="32">
        <v>84776154</v>
      </c>
      <c r="D241" s="27" t="str">
        <f t="shared" si="37"/>
        <v>N/A</v>
      </c>
      <c r="E241" s="32">
        <v>84362909</v>
      </c>
      <c r="F241" s="27" t="str">
        <f t="shared" si="38"/>
        <v>N/A</v>
      </c>
      <c r="G241" s="32">
        <v>87602163</v>
      </c>
      <c r="H241" s="27" t="str">
        <f t="shared" si="39"/>
        <v>N/A</v>
      </c>
      <c r="I241" s="8">
        <v>-0.48699999999999999</v>
      </c>
      <c r="J241" s="8">
        <v>3.84</v>
      </c>
      <c r="K241" s="28" t="s">
        <v>734</v>
      </c>
      <c r="L241" s="105" t="str">
        <f t="shared" si="40"/>
        <v>Yes</v>
      </c>
    </row>
    <row r="242" spans="1:12" x14ac:dyDescent="0.2">
      <c r="A242" s="136" t="s">
        <v>1377</v>
      </c>
      <c r="B242" s="22" t="s">
        <v>213</v>
      </c>
      <c r="C242" s="31">
        <v>2093</v>
      </c>
      <c r="D242" s="27" t="str">
        <f t="shared" si="37"/>
        <v>N/A</v>
      </c>
      <c r="E242" s="31">
        <v>1997</v>
      </c>
      <c r="F242" s="27" t="str">
        <f t="shared" si="38"/>
        <v>N/A</v>
      </c>
      <c r="G242" s="31">
        <v>1924</v>
      </c>
      <c r="H242" s="27" t="str">
        <f t="shared" si="39"/>
        <v>N/A</v>
      </c>
      <c r="I242" s="8">
        <v>-4.59</v>
      </c>
      <c r="J242" s="8">
        <v>-3.66</v>
      </c>
      <c r="K242" s="28" t="s">
        <v>734</v>
      </c>
      <c r="L242" s="105" t="str">
        <f t="shared" si="40"/>
        <v>Yes</v>
      </c>
    </row>
    <row r="243" spans="1:12" ht="25.5" x14ac:dyDescent="0.2">
      <c r="A243" s="136" t="s">
        <v>1378</v>
      </c>
      <c r="B243" s="22" t="s">
        <v>213</v>
      </c>
      <c r="C243" s="32">
        <v>40504.612518000002</v>
      </c>
      <c r="D243" s="27" t="str">
        <f t="shared" si="37"/>
        <v>N/A</v>
      </c>
      <c r="E243" s="32">
        <v>42244.821732999997</v>
      </c>
      <c r="F243" s="27" t="str">
        <f t="shared" si="38"/>
        <v>N/A</v>
      </c>
      <c r="G243" s="32">
        <v>45531.269751</v>
      </c>
      <c r="H243" s="27" t="str">
        <f t="shared" si="39"/>
        <v>N/A</v>
      </c>
      <c r="I243" s="8">
        <v>4.2960000000000003</v>
      </c>
      <c r="J243" s="8">
        <v>7.78</v>
      </c>
      <c r="K243" s="28" t="s">
        <v>734</v>
      </c>
      <c r="L243" s="105" t="str">
        <f t="shared" si="40"/>
        <v>Yes</v>
      </c>
    </row>
    <row r="244" spans="1:12" ht="25.5" x14ac:dyDescent="0.2">
      <c r="A244" s="136" t="s">
        <v>1379</v>
      </c>
      <c r="B244" s="22" t="s">
        <v>213</v>
      </c>
      <c r="C244" s="32">
        <v>9161.4081633000005</v>
      </c>
      <c r="D244" s="27" t="str">
        <f t="shared" si="37"/>
        <v>N/A</v>
      </c>
      <c r="E244" s="32">
        <v>9940.1341463000008</v>
      </c>
      <c r="F244" s="27" t="str">
        <f t="shared" si="38"/>
        <v>N/A</v>
      </c>
      <c r="G244" s="32">
        <v>10026.376623</v>
      </c>
      <c r="H244" s="27" t="str">
        <f t="shared" si="39"/>
        <v>N/A</v>
      </c>
      <c r="I244" s="8">
        <v>8.5</v>
      </c>
      <c r="J244" s="8">
        <v>0.86760000000000004</v>
      </c>
      <c r="K244" s="28" t="s">
        <v>734</v>
      </c>
      <c r="L244" s="105" t="str">
        <f t="shared" si="40"/>
        <v>Yes</v>
      </c>
    </row>
    <row r="245" spans="1:12" ht="25.5" x14ac:dyDescent="0.2">
      <c r="A245" s="136" t="s">
        <v>1380</v>
      </c>
      <c r="B245" s="22" t="s">
        <v>213</v>
      </c>
      <c r="C245" s="32">
        <v>42060.406719999999</v>
      </c>
      <c r="D245" s="27" t="str">
        <f t="shared" si="37"/>
        <v>N/A</v>
      </c>
      <c r="E245" s="32">
        <v>43648.998433000001</v>
      </c>
      <c r="F245" s="27" t="str">
        <f t="shared" si="38"/>
        <v>N/A</v>
      </c>
      <c r="G245" s="32">
        <v>47011.441255999998</v>
      </c>
      <c r="H245" s="27" t="str">
        <f t="shared" si="39"/>
        <v>N/A</v>
      </c>
      <c r="I245" s="8">
        <v>3.7770000000000001</v>
      </c>
      <c r="J245" s="8">
        <v>7.7030000000000003</v>
      </c>
      <c r="K245" s="28" t="s">
        <v>734</v>
      </c>
      <c r="L245" s="105" t="str">
        <f t="shared" si="40"/>
        <v>Yes</v>
      </c>
    </row>
    <row r="246" spans="1:12" ht="25.5" x14ac:dyDescent="0.2">
      <c r="A246" s="136" t="s">
        <v>1381</v>
      </c>
      <c r="B246" s="22" t="s">
        <v>213</v>
      </c>
      <c r="C246" s="32">
        <v>9885</v>
      </c>
      <c r="D246" s="27" t="str">
        <f t="shared" si="37"/>
        <v>N/A</v>
      </c>
      <c r="E246" s="32">
        <v>3635</v>
      </c>
      <c r="F246" s="27" t="str">
        <f t="shared" si="38"/>
        <v>N/A</v>
      </c>
      <c r="G246" s="32" t="s">
        <v>1748</v>
      </c>
      <c r="H246" s="27" t="str">
        <f t="shared" si="39"/>
        <v>N/A</v>
      </c>
      <c r="I246" s="8">
        <v>-63.2</v>
      </c>
      <c r="J246" s="8" t="s">
        <v>1748</v>
      </c>
      <c r="K246" s="28" t="s">
        <v>734</v>
      </c>
      <c r="L246" s="105" t="str">
        <f t="shared" si="40"/>
        <v>N/A</v>
      </c>
    </row>
    <row r="247" spans="1:12" ht="25.5" x14ac:dyDescent="0.2">
      <c r="A247" s="136" t="s">
        <v>1382</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0.35864649929999998</v>
      </c>
      <c r="D248" s="27" t="str">
        <f t="shared" si="37"/>
        <v>N/A</v>
      </c>
      <c r="E248" s="27">
        <v>0.34129109549999997</v>
      </c>
      <c r="F248" s="27" t="str">
        <f t="shared" si="38"/>
        <v>N/A</v>
      </c>
      <c r="G248" s="27">
        <v>0.23586813940000001</v>
      </c>
      <c r="H248" s="27" t="str">
        <f t="shared" si="39"/>
        <v>N/A</v>
      </c>
      <c r="I248" s="8">
        <v>-4.84</v>
      </c>
      <c r="J248" s="8">
        <v>-30.9</v>
      </c>
      <c r="K248" s="28" t="s">
        <v>734</v>
      </c>
      <c r="L248" s="105" t="str">
        <f t="shared" si="40"/>
        <v>No</v>
      </c>
    </row>
    <row r="249" spans="1:12" ht="25.5" x14ac:dyDescent="0.2">
      <c r="A249" s="136" t="s">
        <v>1384</v>
      </c>
      <c r="B249" s="22" t="s">
        <v>213</v>
      </c>
      <c r="C249" s="27">
        <v>8.9253187613999998</v>
      </c>
      <c r="D249" s="27" t="str">
        <f t="shared" si="37"/>
        <v>N/A</v>
      </c>
      <c r="E249" s="27">
        <v>5.9420289855000004</v>
      </c>
      <c r="F249" s="27" t="str">
        <f t="shared" si="38"/>
        <v>N/A</v>
      </c>
      <c r="G249" s="27">
        <v>5.0097592713000001</v>
      </c>
      <c r="H249" s="27" t="str">
        <f t="shared" si="39"/>
        <v>N/A</v>
      </c>
      <c r="I249" s="8">
        <v>-33.4</v>
      </c>
      <c r="J249" s="8">
        <v>-15.7</v>
      </c>
      <c r="K249" s="28" t="s">
        <v>734</v>
      </c>
      <c r="L249" s="105" t="str">
        <f t="shared" si="40"/>
        <v>Yes</v>
      </c>
    </row>
    <row r="250" spans="1:12" ht="25.5" x14ac:dyDescent="0.2">
      <c r="A250" s="136" t="s">
        <v>1385</v>
      </c>
      <c r="B250" s="22" t="s">
        <v>213</v>
      </c>
      <c r="C250" s="27">
        <v>2.1448932394</v>
      </c>
      <c r="D250" s="27" t="str">
        <f t="shared" si="37"/>
        <v>N/A</v>
      </c>
      <c r="E250" s="27">
        <v>2.0449591862999998</v>
      </c>
      <c r="F250" s="27" t="str">
        <f t="shared" si="38"/>
        <v>N/A</v>
      </c>
      <c r="G250" s="27">
        <v>2.0629726016999999</v>
      </c>
      <c r="H250" s="27" t="str">
        <f t="shared" si="39"/>
        <v>N/A</v>
      </c>
      <c r="I250" s="8">
        <v>-4.66</v>
      </c>
      <c r="J250" s="8">
        <v>0.88090000000000002</v>
      </c>
      <c r="K250" s="28" t="s">
        <v>734</v>
      </c>
      <c r="L250" s="105" t="str">
        <f t="shared" si="40"/>
        <v>Yes</v>
      </c>
    </row>
    <row r="251" spans="1:12" ht="25.5" x14ac:dyDescent="0.2">
      <c r="A251" s="136" t="s">
        <v>1386</v>
      </c>
      <c r="B251" s="22" t="s">
        <v>213</v>
      </c>
      <c r="C251" s="27">
        <v>2.2764780000000001E-4</v>
      </c>
      <c r="D251" s="27" t="str">
        <f t="shared" si="37"/>
        <v>N/A</v>
      </c>
      <c r="E251" s="27">
        <v>2.2641750000000001E-4</v>
      </c>
      <c r="F251" s="27" t="str">
        <f t="shared" si="38"/>
        <v>N/A</v>
      </c>
      <c r="G251" s="27">
        <v>0</v>
      </c>
      <c r="H251" s="27" t="str">
        <f t="shared" si="39"/>
        <v>N/A</v>
      </c>
      <c r="I251" s="8">
        <v>-0.54</v>
      </c>
      <c r="J251" s="8">
        <v>-100</v>
      </c>
      <c r="K251" s="28" t="s">
        <v>734</v>
      </c>
      <c r="L251" s="105" t="str">
        <f t="shared" si="40"/>
        <v>No</v>
      </c>
    </row>
    <row r="252" spans="1:12" ht="25.5" x14ac:dyDescent="0.2">
      <c r="A252" s="171" t="s">
        <v>1387</v>
      </c>
      <c r="B252" s="113" t="s">
        <v>213</v>
      </c>
      <c r="C252" s="145">
        <v>0</v>
      </c>
      <c r="D252" s="145" t="str">
        <f t="shared" si="37"/>
        <v>N/A</v>
      </c>
      <c r="E252" s="145">
        <v>0</v>
      </c>
      <c r="F252" s="145" t="str">
        <f t="shared" si="38"/>
        <v>N/A</v>
      </c>
      <c r="G252" s="145">
        <v>0</v>
      </c>
      <c r="H252" s="145" t="str">
        <f t="shared" si="39"/>
        <v>N/A</v>
      </c>
      <c r="I252" s="146" t="s">
        <v>1748</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76422</v>
      </c>
      <c r="D6" s="27" t="str">
        <f t="shared" ref="D6:D37" si="0">IF($B6="N/A","N/A",IF(C6&gt;10,"No",IF(C6&lt;-10,"No","Yes")))</f>
        <v>N/A</v>
      </c>
      <c r="E6" s="23">
        <v>75470</v>
      </c>
      <c r="F6" s="27" t="str">
        <f t="shared" ref="F6:F37" si="1">IF($B6="N/A","N/A",IF(E6&gt;10,"No",IF(E6&lt;-10,"No","Yes")))</f>
        <v>N/A</v>
      </c>
      <c r="G6" s="23">
        <v>80833</v>
      </c>
      <c r="H6" s="27" t="str">
        <f t="shared" ref="H6:H37" si="2">IF($B6="N/A","N/A",IF(G6&gt;10,"No",IF(G6&lt;-10,"No","Yes")))</f>
        <v>N/A</v>
      </c>
      <c r="I6" s="8">
        <v>-1.25</v>
      </c>
      <c r="J6" s="8">
        <v>7.1059999999999999</v>
      </c>
      <c r="K6" s="28" t="s">
        <v>734</v>
      </c>
      <c r="L6" s="105" t="str">
        <f t="shared" ref="L6:L39" si="3">IF(J6="Div by 0", "N/A", IF(K6="N/A","N/A", IF(J6&gt;VALUE(MID(K6,1,2)), "No", IF(J6&lt;-1*VALUE(MID(K6,1,2)), "No", "Yes"))))</f>
        <v>Yes</v>
      </c>
    </row>
    <row r="7" spans="1:12" x14ac:dyDescent="0.2">
      <c r="A7" s="168" t="s">
        <v>6</v>
      </c>
      <c r="B7" s="22" t="s">
        <v>213</v>
      </c>
      <c r="C7" s="23">
        <v>72487</v>
      </c>
      <c r="D7" s="27" t="str">
        <f t="shared" si="0"/>
        <v>N/A</v>
      </c>
      <c r="E7" s="23">
        <v>71322</v>
      </c>
      <c r="F7" s="27" t="str">
        <f t="shared" si="1"/>
        <v>N/A</v>
      </c>
      <c r="G7" s="23">
        <v>74084</v>
      </c>
      <c r="H7" s="27" t="str">
        <f t="shared" si="2"/>
        <v>N/A</v>
      </c>
      <c r="I7" s="8">
        <v>-1.61</v>
      </c>
      <c r="J7" s="8">
        <v>3.8730000000000002</v>
      </c>
      <c r="K7" s="28" t="s">
        <v>734</v>
      </c>
      <c r="L7" s="105" t="str">
        <f t="shared" si="3"/>
        <v>Yes</v>
      </c>
    </row>
    <row r="8" spans="1:12" x14ac:dyDescent="0.2">
      <c r="A8" s="168" t="s">
        <v>360</v>
      </c>
      <c r="B8" s="22" t="s">
        <v>213</v>
      </c>
      <c r="C8" s="4">
        <v>94.850959148000001</v>
      </c>
      <c r="D8" s="27" t="str">
        <f t="shared" si="0"/>
        <v>N/A</v>
      </c>
      <c r="E8" s="4">
        <v>94.503776334999998</v>
      </c>
      <c r="F8" s="27" t="str">
        <f t="shared" si="1"/>
        <v>N/A</v>
      </c>
      <c r="G8" s="4">
        <v>91.650687219000005</v>
      </c>
      <c r="H8" s="27" t="str">
        <f t="shared" si="2"/>
        <v>N/A</v>
      </c>
      <c r="I8" s="8">
        <v>-0.36599999999999999</v>
      </c>
      <c r="J8" s="8">
        <v>-3.02</v>
      </c>
      <c r="K8" s="28" t="s">
        <v>734</v>
      </c>
      <c r="L8" s="105" t="str">
        <f t="shared" si="3"/>
        <v>Yes</v>
      </c>
    </row>
    <row r="9" spans="1:12" x14ac:dyDescent="0.2">
      <c r="A9" s="137" t="s">
        <v>88</v>
      </c>
      <c r="B9" s="30" t="s">
        <v>213</v>
      </c>
      <c r="C9" s="1">
        <v>68156</v>
      </c>
      <c r="D9" s="7" t="str">
        <f t="shared" si="0"/>
        <v>N/A</v>
      </c>
      <c r="E9" s="1">
        <v>67854.77</v>
      </c>
      <c r="F9" s="7" t="str">
        <f t="shared" si="1"/>
        <v>N/A</v>
      </c>
      <c r="G9" s="1">
        <v>73307.429999999993</v>
      </c>
      <c r="H9" s="7" t="str">
        <f t="shared" si="2"/>
        <v>N/A</v>
      </c>
      <c r="I9" s="8">
        <v>-0.442</v>
      </c>
      <c r="J9" s="8">
        <v>8.0359999999999996</v>
      </c>
      <c r="K9" s="30" t="s">
        <v>734</v>
      </c>
      <c r="L9" s="105" t="str">
        <f t="shared" si="3"/>
        <v>Yes</v>
      </c>
    </row>
    <row r="10" spans="1:12" x14ac:dyDescent="0.2">
      <c r="A10" s="137" t="s">
        <v>1388</v>
      </c>
      <c r="B10" s="22" t="s">
        <v>213</v>
      </c>
      <c r="C10" s="4">
        <v>6.8252597420000001</v>
      </c>
      <c r="D10" s="27" t="str">
        <f t="shared" si="0"/>
        <v>N/A</v>
      </c>
      <c r="E10" s="4">
        <v>6.6012985292000002</v>
      </c>
      <c r="F10" s="27" t="str">
        <f t="shared" si="1"/>
        <v>N/A</v>
      </c>
      <c r="G10" s="4">
        <v>12.440463672</v>
      </c>
      <c r="H10" s="27" t="str">
        <f t="shared" si="2"/>
        <v>N/A</v>
      </c>
      <c r="I10" s="8">
        <v>-3.28</v>
      </c>
      <c r="J10" s="8">
        <v>88.45</v>
      </c>
      <c r="K10" s="28" t="s">
        <v>734</v>
      </c>
      <c r="L10" s="105" t="str">
        <f t="shared" si="3"/>
        <v>No</v>
      </c>
    </row>
    <row r="11" spans="1:12" x14ac:dyDescent="0.2">
      <c r="A11" s="137" t="s">
        <v>1389</v>
      </c>
      <c r="B11" s="22" t="s">
        <v>213</v>
      </c>
      <c r="C11" s="4">
        <v>1.4995681872</v>
      </c>
      <c r="D11" s="27" t="str">
        <f t="shared" si="0"/>
        <v>N/A</v>
      </c>
      <c r="E11" s="4">
        <v>1.1435007288000001</v>
      </c>
      <c r="F11" s="27" t="str">
        <f t="shared" si="1"/>
        <v>N/A</v>
      </c>
      <c r="G11" s="4">
        <v>1.4845422043000001</v>
      </c>
      <c r="H11" s="27" t="str">
        <f t="shared" si="2"/>
        <v>N/A</v>
      </c>
      <c r="I11" s="8">
        <v>-23.7</v>
      </c>
      <c r="J11" s="8">
        <v>29.82</v>
      </c>
      <c r="K11" s="28" t="s">
        <v>734</v>
      </c>
      <c r="L11" s="105" t="str">
        <f t="shared" si="3"/>
        <v>Yes</v>
      </c>
    </row>
    <row r="12" spans="1:12" x14ac:dyDescent="0.2">
      <c r="A12" s="137" t="s">
        <v>1390</v>
      </c>
      <c r="B12" s="22" t="s">
        <v>213</v>
      </c>
      <c r="C12" s="4">
        <v>6.7127267017000003</v>
      </c>
      <c r="D12" s="27" t="str">
        <f t="shared" si="0"/>
        <v>N/A</v>
      </c>
      <c r="E12" s="4">
        <v>7.4572677885000003</v>
      </c>
      <c r="F12" s="27" t="str">
        <f t="shared" si="1"/>
        <v>N/A</v>
      </c>
      <c r="G12" s="4">
        <v>7.3757005184000004</v>
      </c>
      <c r="H12" s="27" t="str">
        <f t="shared" si="2"/>
        <v>N/A</v>
      </c>
      <c r="I12" s="8">
        <v>11.09</v>
      </c>
      <c r="J12" s="8">
        <v>-1.0900000000000001</v>
      </c>
      <c r="K12" s="28" t="s">
        <v>734</v>
      </c>
      <c r="L12" s="105" t="str">
        <f t="shared" si="3"/>
        <v>Yes</v>
      </c>
    </row>
    <row r="13" spans="1:12" x14ac:dyDescent="0.2">
      <c r="A13" s="137" t="s">
        <v>1391</v>
      </c>
      <c r="B13" s="22" t="s">
        <v>213</v>
      </c>
      <c r="C13" s="4">
        <v>0.57051634350000002</v>
      </c>
      <c r="D13" s="27" t="str">
        <f t="shared" si="0"/>
        <v>N/A</v>
      </c>
      <c r="E13" s="4">
        <v>0.56843778990000005</v>
      </c>
      <c r="F13" s="27" t="str">
        <f t="shared" si="1"/>
        <v>N/A</v>
      </c>
      <c r="G13" s="4">
        <v>0.69154924350000002</v>
      </c>
      <c r="H13" s="27" t="str">
        <f t="shared" si="2"/>
        <v>N/A</v>
      </c>
      <c r="I13" s="8">
        <v>-0.36399999999999999</v>
      </c>
      <c r="J13" s="8">
        <v>21.66</v>
      </c>
      <c r="K13" s="28" t="s">
        <v>734</v>
      </c>
      <c r="L13" s="105" t="str">
        <f t="shared" si="3"/>
        <v>Yes</v>
      </c>
    </row>
    <row r="14" spans="1:12" x14ac:dyDescent="0.2">
      <c r="A14" s="137" t="s">
        <v>1392</v>
      </c>
      <c r="B14" s="22" t="s">
        <v>213</v>
      </c>
      <c r="C14" s="4">
        <v>0</v>
      </c>
      <c r="D14" s="27" t="str">
        <f t="shared" si="0"/>
        <v>N/A</v>
      </c>
      <c r="E14" s="4">
        <v>0</v>
      </c>
      <c r="F14" s="27" t="str">
        <f t="shared" si="1"/>
        <v>N/A</v>
      </c>
      <c r="G14" s="4">
        <v>0</v>
      </c>
      <c r="H14" s="27" t="str">
        <f t="shared" si="2"/>
        <v>N/A</v>
      </c>
      <c r="I14" s="8" t="s">
        <v>1748</v>
      </c>
      <c r="J14" s="8" t="s">
        <v>1748</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0.26039622099999998</v>
      </c>
      <c r="D16" s="27" t="str">
        <f t="shared" si="0"/>
        <v>N/A</v>
      </c>
      <c r="E16" s="4">
        <v>0.19477938249999999</v>
      </c>
      <c r="F16" s="27" t="str">
        <f t="shared" si="1"/>
        <v>N/A</v>
      </c>
      <c r="G16" s="4">
        <v>0.2845372558</v>
      </c>
      <c r="H16" s="27" t="str">
        <f t="shared" si="2"/>
        <v>N/A</v>
      </c>
      <c r="I16" s="8">
        <v>-25.2</v>
      </c>
      <c r="J16" s="8">
        <v>46.08</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84.131532805000006</v>
      </c>
      <c r="D18" s="27" t="str">
        <f t="shared" si="0"/>
        <v>N/A</v>
      </c>
      <c r="E18" s="4">
        <v>84.034715781000003</v>
      </c>
      <c r="F18" s="27" t="str">
        <f t="shared" si="1"/>
        <v>N/A</v>
      </c>
      <c r="G18" s="4">
        <v>77.723207106000004</v>
      </c>
      <c r="H18" s="27" t="str">
        <f t="shared" si="2"/>
        <v>N/A</v>
      </c>
      <c r="I18" s="8">
        <v>-0.115</v>
      </c>
      <c r="J18" s="8">
        <v>-7.51</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97.669519248</v>
      </c>
      <c r="D20" s="27" t="str">
        <f t="shared" si="0"/>
        <v>N/A</v>
      </c>
      <c r="E20" s="4">
        <v>98.093282099000007</v>
      </c>
      <c r="F20" s="27" t="str">
        <f t="shared" si="1"/>
        <v>N/A</v>
      </c>
      <c r="G20" s="4">
        <v>97.539371295999999</v>
      </c>
      <c r="H20" s="27" t="str">
        <f t="shared" si="2"/>
        <v>N/A</v>
      </c>
      <c r="I20" s="8">
        <v>0.43390000000000001</v>
      </c>
      <c r="J20" s="8">
        <v>-0.56499999999999995</v>
      </c>
      <c r="K20" s="28" t="s">
        <v>734</v>
      </c>
      <c r="L20" s="105" t="str">
        <f t="shared" si="3"/>
        <v>Yes</v>
      </c>
    </row>
    <row r="21" spans="1:12" x14ac:dyDescent="0.2">
      <c r="A21" s="128" t="s">
        <v>960</v>
      </c>
      <c r="B21" s="22" t="s">
        <v>213</v>
      </c>
      <c r="C21" s="4">
        <v>2.3304807516000001</v>
      </c>
      <c r="D21" s="27" t="str">
        <f t="shared" si="0"/>
        <v>N/A</v>
      </c>
      <c r="E21" s="4">
        <v>1.9067179012</v>
      </c>
      <c r="F21" s="27" t="str">
        <f t="shared" si="1"/>
        <v>N/A</v>
      </c>
      <c r="G21" s="4">
        <v>2.4606287035999999</v>
      </c>
      <c r="H21" s="27" t="str">
        <f t="shared" si="2"/>
        <v>N/A</v>
      </c>
      <c r="I21" s="8">
        <v>-18.2</v>
      </c>
      <c r="J21" s="8">
        <v>29.05</v>
      </c>
      <c r="K21" s="28" t="s">
        <v>734</v>
      </c>
      <c r="L21" s="105" t="str">
        <f t="shared" si="3"/>
        <v>Yes</v>
      </c>
    </row>
    <row r="22" spans="1:12" x14ac:dyDescent="0.2">
      <c r="A22" s="104" t="s">
        <v>1691</v>
      </c>
      <c r="B22" s="22" t="s">
        <v>213</v>
      </c>
      <c r="C22" s="23">
        <v>43105</v>
      </c>
      <c r="D22" s="27" t="str">
        <f t="shared" si="0"/>
        <v>N/A</v>
      </c>
      <c r="E22" s="23">
        <v>42267</v>
      </c>
      <c r="F22" s="27" t="str">
        <f t="shared" si="1"/>
        <v>N/A</v>
      </c>
      <c r="G22" s="23">
        <v>42131</v>
      </c>
      <c r="H22" s="27" t="str">
        <f t="shared" si="2"/>
        <v>N/A</v>
      </c>
      <c r="I22" s="8">
        <v>-1.94</v>
      </c>
      <c r="J22" s="8">
        <v>-0.32200000000000001</v>
      </c>
      <c r="K22" s="28" t="s">
        <v>734</v>
      </c>
      <c r="L22" s="105" t="str">
        <f t="shared" si="3"/>
        <v>Yes</v>
      </c>
    </row>
    <row r="23" spans="1:12" x14ac:dyDescent="0.2">
      <c r="A23" s="104" t="s">
        <v>975</v>
      </c>
      <c r="B23" s="22" t="s">
        <v>213</v>
      </c>
      <c r="C23" s="23">
        <v>16627</v>
      </c>
      <c r="D23" s="27" t="str">
        <f t="shared" si="0"/>
        <v>N/A</v>
      </c>
      <c r="E23" s="23">
        <v>16358</v>
      </c>
      <c r="F23" s="27" t="str">
        <f t="shared" si="1"/>
        <v>N/A</v>
      </c>
      <c r="G23" s="23">
        <v>16176</v>
      </c>
      <c r="H23" s="27" t="str">
        <f t="shared" si="2"/>
        <v>N/A</v>
      </c>
      <c r="I23" s="8">
        <v>-1.62</v>
      </c>
      <c r="J23" s="8">
        <v>-1.1100000000000001</v>
      </c>
      <c r="K23" s="28" t="s">
        <v>734</v>
      </c>
      <c r="L23" s="105" t="str">
        <f t="shared" si="3"/>
        <v>Yes</v>
      </c>
    </row>
    <row r="24" spans="1:12" x14ac:dyDescent="0.2">
      <c r="A24" s="104" t="s">
        <v>976</v>
      </c>
      <c r="B24" s="22" t="s">
        <v>213</v>
      </c>
      <c r="C24" s="23">
        <v>217</v>
      </c>
      <c r="D24" s="27" t="str">
        <f t="shared" si="0"/>
        <v>N/A</v>
      </c>
      <c r="E24" s="23">
        <v>150</v>
      </c>
      <c r="F24" s="27" t="str">
        <f t="shared" si="1"/>
        <v>N/A</v>
      </c>
      <c r="G24" s="23">
        <v>73</v>
      </c>
      <c r="H24" s="27" t="str">
        <f t="shared" si="2"/>
        <v>N/A</v>
      </c>
      <c r="I24" s="8">
        <v>-30.9</v>
      </c>
      <c r="J24" s="8">
        <v>-51.3</v>
      </c>
      <c r="K24" s="28" t="s">
        <v>734</v>
      </c>
      <c r="L24" s="105" t="str">
        <f t="shared" si="3"/>
        <v>No</v>
      </c>
    </row>
    <row r="25" spans="1:12" x14ac:dyDescent="0.2">
      <c r="A25" s="104" t="s">
        <v>977</v>
      </c>
      <c r="B25" s="22" t="s">
        <v>213</v>
      </c>
      <c r="C25" s="23">
        <v>5930</v>
      </c>
      <c r="D25" s="27" t="str">
        <f t="shared" si="0"/>
        <v>N/A</v>
      </c>
      <c r="E25" s="23">
        <v>6207</v>
      </c>
      <c r="F25" s="27" t="str">
        <f t="shared" si="1"/>
        <v>N/A</v>
      </c>
      <c r="G25" s="23">
        <v>6642</v>
      </c>
      <c r="H25" s="27" t="str">
        <f t="shared" si="2"/>
        <v>N/A</v>
      </c>
      <c r="I25" s="8">
        <v>4.6710000000000003</v>
      </c>
      <c r="J25" s="8">
        <v>7.008</v>
      </c>
      <c r="K25" s="28" t="s">
        <v>734</v>
      </c>
      <c r="L25" s="105" t="str">
        <f t="shared" si="3"/>
        <v>Yes</v>
      </c>
    </row>
    <row r="26" spans="1:12" x14ac:dyDescent="0.2">
      <c r="A26" s="104" t="s">
        <v>978</v>
      </c>
      <c r="B26" s="22" t="s">
        <v>213</v>
      </c>
      <c r="C26" s="23">
        <v>20331</v>
      </c>
      <c r="D26" s="27" t="str">
        <f t="shared" si="0"/>
        <v>N/A</v>
      </c>
      <c r="E26" s="23">
        <v>19552</v>
      </c>
      <c r="F26" s="27" t="str">
        <f t="shared" si="1"/>
        <v>N/A</v>
      </c>
      <c r="G26" s="23">
        <v>19240</v>
      </c>
      <c r="H26" s="27" t="str">
        <f t="shared" si="2"/>
        <v>N/A</v>
      </c>
      <c r="I26" s="8">
        <v>-3.83</v>
      </c>
      <c r="J26" s="8">
        <v>-1.6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32957</v>
      </c>
      <c r="D28" s="27" t="str">
        <f t="shared" si="0"/>
        <v>N/A</v>
      </c>
      <c r="E28" s="23">
        <v>32886</v>
      </c>
      <c r="F28" s="27" t="str">
        <f t="shared" si="1"/>
        <v>N/A</v>
      </c>
      <c r="G28" s="23">
        <v>33014</v>
      </c>
      <c r="H28" s="27" t="str">
        <f t="shared" si="2"/>
        <v>N/A</v>
      </c>
      <c r="I28" s="8">
        <v>-0.215</v>
      </c>
      <c r="J28" s="8">
        <v>0.38919999999999999</v>
      </c>
      <c r="K28" s="28" t="s">
        <v>734</v>
      </c>
      <c r="L28" s="105" t="str">
        <f t="shared" si="3"/>
        <v>Yes</v>
      </c>
    </row>
    <row r="29" spans="1:12" x14ac:dyDescent="0.2">
      <c r="A29" s="104" t="s">
        <v>980</v>
      </c>
      <c r="B29" s="22" t="s">
        <v>213</v>
      </c>
      <c r="C29" s="23">
        <v>24941</v>
      </c>
      <c r="D29" s="27" t="str">
        <f t="shared" si="0"/>
        <v>N/A</v>
      </c>
      <c r="E29" s="23">
        <v>25097</v>
      </c>
      <c r="F29" s="27" t="str">
        <f t="shared" si="1"/>
        <v>N/A</v>
      </c>
      <c r="G29" s="23">
        <v>24965</v>
      </c>
      <c r="H29" s="27" t="str">
        <f t="shared" si="2"/>
        <v>N/A</v>
      </c>
      <c r="I29" s="8">
        <v>0.62549999999999994</v>
      </c>
      <c r="J29" s="8">
        <v>-0.52600000000000002</v>
      </c>
      <c r="K29" s="28" t="s">
        <v>734</v>
      </c>
      <c r="L29" s="105" t="str">
        <f t="shared" si="3"/>
        <v>Yes</v>
      </c>
    </row>
    <row r="30" spans="1:12" x14ac:dyDescent="0.2">
      <c r="A30" s="104" t="s">
        <v>981</v>
      </c>
      <c r="B30" s="22" t="s">
        <v>213</v>
      </c>
      <c r="C30" s="23">
        <v>655</v>
      </c>
      <c r="D30" s="27" t="str">
        <f t="shared" si="0"/>
        <v>N/A</v>
      </c>
      <c r="E30" s="23">
        <v>460</v>
      </c>
      <c r="F30" s="27" t="str">
        <f t="shared" si="1"/>
        <v>N/A</v>
      </c>
      <c r="G30" s="23">
        <v>285</v>
      </c>
      <c r="H30" s="27" t="str">
        <f t="shared" si="2"/>
        <v>N/A</v>
      </c>
      <c r="I30" s="8">
        <v>-29.8</v>
      </c>
      <c r="J30" s="8">
        <v>-38</v>
      </c>
      <c r="K30" s="28" t="s">
        <v>734</v>
      </c>
      <c r="L30" s="105" t="str">
        <f t="shared" si="3"/>
        <v>No</v>
      </c>
    </row>
    <row r="31" spans="1:12" x14ac:dyDescent="0.2">
      <c r="A31" s="104" t="s">
        <v>982</v>
      </c>
      <c r="B31" s="22" t="s">
        <v>213</v>
      </c>
      <c r="C31" s="23">
        <v>927</v>
      </c>
      <c r="D31" s="27" t="str">
        <f t="shared" si="0"/>
        <v>N/A</v>
      </c>
      <c r="E31" s="23">
        <v>794</v>
      </c>
      <c r="F31" s="27" t="str">
        <f t="shared" si="1"/>
        <v>N/A</v>
      </c>
      <c r="G31" s="23">
        <v>1217</v>
      </c>
      <c r="H31" s="27" t="str">
        <f t="shared" si="2"/>
        <v>N/A</v>
      </c>
      <c r="I31" s="8">
        <v>-14.3</v>
      </c>
      <c r="J31" s="8">
        <v>53.27</v>
      </c>
      <c r="K31" s="28" t="s">
        <v>734</v>
      </c>
      <c r="L31" s="105" t="str">
        <f t="shared" si="3"/>
        <v>No</v>
      </c>
    </row>
    <row r="32" spans="1:12" x14ac:dyDescent="0.2">
      <c r="A32" s="104" t="s">
        <v>983</v>
      </c>
      <c r="B32" s="22" t="s">
        <v>213</v>
      </c>
      <c r="C32" s="23">
        <v>6421</v>
      </c>
      <c r="D32" s="27" t="str">
        <f t="shared" si="0"/>
        <v>N/A</v>
      </c>
      <c r="E32" s="23">
        <v>6523</v>
      </c>
      <c r="F32" s="27" t="str">
        <f t="shared" si="1"/>
        <v>N/A</v>
      </c>
      <c r="G32" s="23">
        <v>6533</v>
      </c>
      <c r="H32" s="27" t="str">
        <f t="shared" si="2"/>
        <v>N/A</v>
      </c>
      <c r="I32" s="8">
        <v>1.589</v>
      </c>
      <c r="J32" s="8">
        <v>0.15329999999999999</v>
      </c>
      <c r="K32" s="28" t="s">
        <v>734</v>
      </c>
      <c r="L32" s="105" t="str">
        <f t="shared" si="3"/>
        <v>Yes</v>
      </c>
    </row>
    <row r="33" spans="1:12" x14ac:dyDescent="0.2">
      <c r="A33" s="104" t="s">
        <v>984</v>
      </c>
      <c r="B33" s="22" t="s">
        <v>213</v>
      </c>
      <c r="C33" s="23">
        <v>13</v>
      </c>
      <c r="D33" s="27" t="str">
        <f t="shared" si="0"/>
        <v>N/A</v>
      </c>
      <c r="E33" s="23">
        <v>12</v>
      </c>
      <c r="F33" s="27" t="str">
        <f t="shared" si="1"/>
        <v>N/A</v>
      </c>
      <c r="G33" s="23">
        <v>14</v>
      </c>
      <c r="H33" s="27" t="str">
        <f t="shared" si="2"/>
        <v>N/A</v>
      </c>
      <c r="I33" s="8">
        <v>-7.69</v>
      </c>
      <c r="J33" s="8">
        <v>16.670000000000002</v>
      </c>
      <c r="K33" s="28" t="s">
        <v>734</v>
      </c>
      <c r="L33" s="105" t="str">
        <f t="shared" si="3"/>
        <v>Yes</v>
      </c>
    </row>
    <row r="34" spans="1:12" x14ac:dyDescent="0.2">
      <c r="A34" s="168" t="s">
        <v>84</v>
      </c>
      <c r="B34" s="22" t="s">
        <v>213</v>
      </c>
      <c r="C34" s="29">
        <v>1156537424</v>
      </c>
      <c r="D34" s="27" t="str">
        <f t="shared" si="0"/>
        <v>N/A</v>
      </c>
      <c r="E34" s="29">
        <v>1122441970</v>
      </c>
      <c r="F34" s="27" t="str">
        <f t="shared" si="1"/>
        <v>N/A</v>
      </c>
      <c r="G34" s="29">
        <v>1122078516</v>
      </c>
      <c r="H34" s="27" t="str">
        <f t="shared" si="2"/>
        <v>N/A</v>
      </c>
      <c r="I34" s="8">
        <v>-2.95</v>
      </c>
      <c r="J34" s="8">
        <v>-3.2000000000000001E-2</v>
      </c>
      <c r="K34" s="28" t="s">
        <v>734</v>
      </c>
      <c r="L34" s="105" t="str">
        <f t="shared" si="3"/>
        <v>Yes</v>
      </c>
    </row>
    <row r="35" spans="1:12" x14ac:dyDescent="0.2">
      <c r="A35" s="168" t="s">
        <v>1398</v>
      </c>
      <c r="B35" s="22" t="s">
        <v>213</v>
      </c>
      <c r="C35" s="29">
        <v>15133.566564999999</v>
      </c>
      <c r="D35" s="27" t="str">
        <f t="shared" si="0"/>
        <v>N/A</v>
      </c>
      <c r="E35" s="29">
        <v>14872.690737999999</v>
      </c>
      <c r="F35" s="27" t="str">
        <f t="shared" si="1"/>
        <v>N/A</v>
      </c>
      <c r="G35" s="29">
        <v>13881.440946000001</v>
      </c>
      <c r="H35" s="27" t="str">
        <f t="shared" si="2"/>
        <v>N/A</v>
      </c>
      <c r="I35" s="8">
        <v>-1.72</v>
      </c>
      <c r="J35" s="8">
        <v>-6.66</v>
      </c>
      <c r="K35" s="28" t="s">
        <v>734</v>
      </c>
      <c r="L35" s="105" t="str">
        <f t="shared" si="3"/>
        <v>Yes</v>
      </c>
    </row>
    <row r="36" spans="1:12" x14ac:dyDescent="0.2">
      <c r="A36" s="168" t="s">
        <v>1399</v>
      </c>
      <c r="B36" s="22" t="s">
        <v>213</v>
      </c>
      <c r="C36" s="29">
        <v>15955.101246</v>
      </c>
      <c r="D36" s="27" t="str">
        <f t="shared" si="0"/>
        <v>N/A</v>
      </c>
      <c r="E36" s="29">
        <v>15737.668180999999</v>
      </c>
      <c r="F36" s="27" t="str">
        <f t="shared" si="1"/>
        <v>N/A</v>
      </c>
      <c r="G36" s="29">
        <v>15146.030398000001</v>
      </c>
      <c r="H36" s="27" t="str">
        <f t="shared" si="2"/>
        <v>N/A</v>
      </c>
      <c r="I36" s="8">
        <v>-1.36</v>
      </c>
      <c r="J36" s="8">
        <v>-3.76</v>
      </c>
      <c r="K36" s="28" t="s">
        <v>734</v>
      </c>
      <c r="L36" s="105" t="str">
        <f t="shared" si="3"/>
        <v>Yes</v>
      </c>
    </row>
    <row r="37" spans="1:12" x14ac:dyDescent="0.2">
      <c r="A37" s="137" t="s">
        <v>107</v>
      </c>
      <c r="B37" s="22" t="s">
        <v>213</v>
      </c>
      <c r="C37" s="29">
        <v>4075652</v>
      </c>
      <c r="D37" s="27" t="str">
        <f t="shared" si="0"/>
        <v>N/A</v>
      </c>
      <c r="E37" s="29">
        <v>4277012</v>
      </c>
      <c r="F37" s="27" t="str">
        <f t="shared" si="1"/>
        <v>N/A</v>
      </c>
      <c r="G37" s="29">
        <v>4333215</v>
      </c>
      <c r="H37" s="27" t="str">
        <f t="shared" si="2"/>
        <v>N/A</v>
      </c>
      <c r="I37" s="8">
        <v>4.9409999999999998</v>
      </c>
      <c r="J37" s="8">
        <v>1.3140000000000001</v>
      </c>
      <c r="K37" s="28" t="s">
        <v>734</v>
      </c>
      <c r="L37" s="105" t="str">
        <f t="shared" si="3"/>
        <v>Yes</v>
      </c>
    </row>
    <row r="38" spans="1:12" x14ac:dyDescent="0.2">
      <c r="A38" s="168" t="s">
        <v>158</v>
      </c>
      <c r="B38" s="30" t="s">
        <v>217</v>
      </c>
      <c r="C38" s="1">
        <v>0</v>
      </c>
      <c r="D38" s="27" t="str">
        <f>IF($B38="N/A","N/A",IF(C38&gt;0,"No",IF(C38&lt;0,"No","Yes")))</f>
        <v>Yes</v>
      </c>
      <c r="E38" s="1">
        <v>11</v>
      </c>
      <c r="F38" s="27" t="str">
        <f>IF($B38="N/A","N/A",IF(E38&gt;0,"No",IF(E38&lt;0,"No","Yes")))</f>
        <v>No</v>
      </c>
      <c r="G38" s="1">
        <v>11</v>
      </c>
      <c r="H38" s="27" t="str">
        <f>IF($B38="N/A","N/A",IF(G38&gt;0,"No",IF(G38&lt;0,"No","Yes")))</f>
        <v>No</v>
      </c>
      <c r="I38" s="8" t="s">
        <v>1748</v>
      </c>
      <c r="J38" s="8">
        <v>0</v>
      </c>
      <c r="K38" s="28" t="s">
        <v>734</v>
      </c>
      <c r="L38" s="105" t="str">
        <f t="shared" si="3"/>
        <v>Yes</v>
      </c>
    </row>
    <row r="39" spans="1:12" x14ac:dyDescent="0.2">
      <c r="A39" s="168" t="s">
        <v>156</v>
      </c>
      <c r="B39" s="22" t="s">
        <v>213</v>
      </c>
      <c r="C39" s="29">
        <v>0</v>
      </c>
      <c r="D39" s="27" t="str">
        <f t="shared" ref="D39:D40" si="4">IF($B39="N/A","N/A",IF(C39&gt;10,"No",IF(C39&lt;-10,"No","Yes")))</f>
        <v>N/A</v>
      </c>
      <c r="E39" s="29">
        <v>20628</v>
      </c>
      <c r="F39" s="27" t="str">
        <f t="shared" ref="F39:F40" si="5">IF($B39="N/A","N/A",IF(E39&gt;10,"No",IF(E39&lt;-10,"No","Yes")))</f>
        <v>N/A</v>
      </c>
      <c r="G39" s="29">
        <v>17480</v>
      </c>
      <c r="H39" s="27" t="str">
        <f t="shared" ref="H39:H40" si="6">IF($B39="N/A","N/A",IF(G39&gt;10,"No",IF(G39&lt;-10,"No","Yes")))</f>
        <v>N/A</v>
      </c>
      <c r="I39" s="8" t="s">
        <v>1748</v>
      </c>
      <c r="J39" s="8">
        <v>-15.3</v>
      </c>
      <c r="K39" s="28" t="s">
        <v>734</v>
      </c>
      <c r="L39" s="105" t="str">
        <f t="shared" si="3"/>
        <v>Yes</v>
      </c>
    </row>
    <row r="40" spans="1:12" x14ac:dyDescent="0.2">
      <c r="A40" s="168" t="s">
        <v>1278</v>
      </c>
      <c r="B40" s="22" t="s">
        <v>213</v>
      </c>
      <c r="C40" s="29" t="s">
        <v>1748</v>
      </c>
      <c r="D40" s="27" t="str">
        <f t="shared" si="4"/>
        <v>N/A</v>
      </c>
      <c r="E40" s="29">
        <v>6876</v>
      </c>
      <c r="F40" s="27" t="str">
        <f t="shared" si="5"/>
        <v>N/A</v>
      </c>
      <c r="G40" s="29">
        <v>5826.6666667</v>
      </c>
      <c r="H40" s="27" t="str">
        <f t="shared" si="6"/>
        <v>N/A</v>
      </c>
      <c r="I40" s="8" t="s">
        <v>1748</v>
      </c>
      <c r="J40" s="8">
        <v>-15.3</v>
      </c>
      <c r="K40" s="28" t="s">
        <v>734</v>
      </c>
      <c r="L40" s="105" t="str">
        <f>IF(J40="Div by 0", "N/A", IF(OR(J40="N/A",K40="N/A"),"N/A", IF(J40&gt;VALUE(MID(K40,1,2)), "No", IF(J40&lt;-1*VALUE(MID(K40,1,2)), "No", "Yes"))))</f>
        <v>Yes</v>
      </c>
    </row>
    <row r="41" spans="1:12" x14ac:dyDescent="0.2">
      <c r="A41" s="104" t="s">
        <v>1400</v>
      </c>
      <c r="B41" s="22" t="s">
        <v>213</v>
      </c>
      <c r="C41" s="29">
        <v>16807.535274000002</v>
      </c>
      <c r="D41" s="27" t="str">
        <f t="shared" ref="D41:D52" si="7">IF($B41="N/A","N/A",IF(C41&gt;10,"No",IF(C41&lt;-10,"No","Yes")))</f>
        <v>N/A</v>
      </c>
      <c r="E41" s="29">
        <v>16356.920362999999</v>
      </c>
      <c r="F41" s="27" t="str">
        <f t="shared" ref="F41:F52" si="8">IF($B41="N/A","N/A",IF(E41&gt;10,"No",IF(E41&lt;-10,"No","Yes")))</f>
        <v>N/A</v>
      </c>
      <c r="G41" s="29">
        <v>16559.848900000001</v>
      </c>
      <c r="H41" s="27" t="str">
        <f t="shared" ref="H41:H52" si="9">IF($B41="N/A","N/A",IF(G41&gt;10,"No",IF(G41&lt;-10,"No","Yes")))</f>
        <v>N/A</v>
      </c>
      <c r="I41" s="8">
        <v>-2.68</v>
      </c>
      <c r="J41" s="8">
        <v>1.2410000000000001</v>
      </c>
      <c r="K41" s="28" t="s">
        <v>734</v>
      </c>
      <c r="L41" s="105" t="str">
        <f t="shared" ref="L41:L52" si="10">IF(J41="Div by 0", "N/A", IF(K41="N/A","N/A", IF(J41&gt;VALUE(MID(K41,1,2)), "No", IF(J41&lt;-1*VALUE(MID(K41,1,2)), "No", "Yes"))))</f>
        <v>Yes</v>
      </c>
    </row>
    <row r="42" spans="1:12" x14ac:dyDescent="0.2">
      <c r="A42" s="104" t="s">
        <v>1401</v>
      </c>
      <c r="B42" s="22" t="s">
        <v>213</v>
      </c>
      <c r="C42" s="29">
        <v>7357.3770974999998</v>
      </c>
      <c r="D42" s="27" t="str">
        <f t="shared" si="7"/>
        <v>N/A</v>
      </c>
      <c r="E42" s="29">
        <v>7123.3118962999997</v>
      </c>
      <c r="F42" s="27" t="str">
        <f t="shared" si="8"/>
        <v>N/A</v>
      </c>
      <c r="G42" s="29">
        <v>7250.6125742000004</v>
      </c>
      <c r="H42" s="27" t="str">
        <f t="shared" si="9"/>
        <v>N/A</v>
      </c>
      <c r="I42" s="8">
        <v>-3.18</v>
      </c>
      <c r="J42" s="8">
        <v>1.7869999999999999</v>
      </c>
      <c r="K42" s="28" t="s">
        <v>734</v>
      </c>
      <c r="L42" s="105" t="str">
        <f t="shared" si="10"/>
        <v>Yes</v>
      </c>
    </row>
    <row r="43" spans="1:12" x14ac:dyDescent="0.2">
      <c r="A43" s="104" t="s">
        <v>1402</v>
      </c>
      <c r="B43" s="22" t="s">
        <v>213</v>
      </c>
      <c r="C43" s="29">
        <v>4638.5760369</v>
      </c>
      <c r="D43" s="27" t="str">
        <f t="shared" si="7"/>
        <v>N/A</v>
      </c>
      <c r="E43" s="29">
        <v>4568.8</v>
      </c>
      <c r="F43" s="27" t="str">
        <f t="shared" si="8"/>
        <v>N/A</v>
      </c>
      <c r="G43" s="29">
        <v>5746.4931507000001</v>
      </c>
      <c r="H43" s="27" t="str">
        <f t="shared" si="9"/>
        <v>N/A</v>
      </c>
      <c r="I43" s="8">
        <v>-1.5</v>
      </c>
      <c r="J43" s="8">
        <v>25.78</v>
      </c>
      <c r="K43" s="28" t="s">
        <v>734</v>
      </c>
      <c r="L43" s="105" t="str">
        <f t="shared" si="10"/>
        <v>Yes</v>
      </c>
    </row>
    <row r="44" spans="1:12" x14ac:dyDescent="0.2">
      <c r="A44" s="104" t="s">
        <v>1403</v>
      </c>
      <c r="B44" s="22" t="s">
        <v>213</v>
      </c>
      <c r="C44" s="29">
        <v>2198.3136593999998</v>
      </c>
      <c r="D44" s="27" t="str">
        <f t="shared" si="7"/>
        <v>N/A</v>
      </c>
      <c r="E44" s="29">
        <v>2336.1142258999998</v>
      </c>
      <c r="F44" s="27" t="str">
        <f t="shared" si="8"/>
        <v>N/A</v>
      </c>
      <c r="G44" s="29">
        <v>2341.0362842999998</v>
      </c>
      <c r="H44" s="27" t="str">
        <f t="shared" si="9"/>
        <v>N/A</v>
      </c>
      <c r="I44" s="8">
        <v>6.2679999999999998</v>
      </c>
      <c r="J44" s="8">
        <v>0.2107</v>
      </c>
      <c r="K44" s="28" t="s">
        <v>734</v>
      </c>
      <c r="L44" s="105" t="str">
        <f t="shared" si="10"/>
        <v>Yes</v>
      </c>
    </row>
    <row r="45" spans="1:12" x14ac:dyDescent="0.2">
      <c r="A45" s="104" t="s">
        <v>1404</v>
      </c>
      <c r="B45" s="22" t="s">
        <v>213</v>
      </c>
      <c r="C45" s="29">
        <v>28927.014313</v>
      </c>
      <c r="D45" s="27" t="str">
        <f t="shared" si="7"/>
        <v>N/A</v>
      </c>
      <c r="E45" s="29">
        <v>28623.631137</v>
      </c>
      <c r="F45" s="27" t="str">
        <f t="shared" si="8"/>
        <v>N/A</v>
      </c>
      <c r="G45" s="29">
        <v>29336.196881</v>
      </c>
      <c r="H45" s="27" t="str">
        <f t="shared" si="9"/>
        <v>N/A</v>
      </c>
      <c r="I45" s="8">
        <v>-1.05</v>
      </c>
      <c r="J45" s="8">
        <v>2.4889999999999999</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13057.187335000001</v>
      </c>
      <c r="D47" s="27" t="str">
        <f t="shared" si="7"/>
        <v>N/A</v>
      </c>
      <c r="E47" s="29">
        <v>13057.637930999999</v>
      </c>
      <c r="F47" s="27" t="str">
        <f t="shared" si="8"/>
        <v>N/A</v>
      </c>
      <c r="G47" s="29">
        <v>12373.738262999999</v>
      </c>
      <c r="H47" s="27" t="str">
        <f t="shared" si="9"/>
        <v>N/A</v>
      </c>
      <c r="I47" s="8">
        <v>3.5000000000000001E-3</v>
      </c>
      <c r="J47" s="8">
        <v>-5.24</v>
      </c>
      <c r="K47" s="28" t="s">
        <v>734</v>
      </c>
      <c r="L47" s="105" t="str">
        <f t="shared" si="10"/>
        <v>Yes</v>
      </c>
    </row>
    <row r="48" spans="1:12" x14ac:dyDescent="0.2">
      <c r="A48" s="104" t="s">
        <v>1407</v>
      </c>
      <c r="B48" s="30" t="s">
        <v>213</v>
      </c>
      <c r="C48" s="10">
        <v>6666.3043983999996</v>
      </c>
      <c r="D48" s="7" t="str">
        <f t="shared" si="7"/>
        <v>N/A</v>
      </c>
      <c r="E48" s="10">
        <v>6502.6313902000002</v>
      </c>
      <c r="F48" s="7" t="str">
        <f t="shared" si="8"/>
        <v>N/A</v>
      </c>
      <c r="G48" s="10">
        <v>6697.3308231999999</v>
      </c>
      <c r="H48" s="7" t="str">
        <f t="shared" si="9"/>
        <v>N/A</v>
      </c>
      <c r="I48" s="36">
        <v>-2.46</v>
      </c>
      <c r="J48" s="36">
        <v>2.9940000000000002</v>
      </c>
      <c r="K48" s="30" t="s">
        <v>734</v>
      </c>
      <c r="L48" s="105" t="str">
        <f t="shared" si="10"/>
        <v>Yes</v>
      </c>
    </row>
    <row r="49" spans="1:12" ht="25.5" x14ac:dyDescent="0.2">
      <c r="A49" s="104" t="s">
        <v>1408</v>
      </c>
      <c r="B49" s="30" t="s">
        <v>213</v>
      </c>
      <c r="C49" s="10">
        <v>10302.462595000001</v>
      </c>
      <c r="D49" s="7" t="str">
        <f t="shared" si="7"/>
        <v>N/A</v>
      </c>
      <c r="E49" s="10">
        <v>10971.15</v>
      </c>
      <c r="F49" s="7" t="str">
        <f t="shared" si="8"/>
        <v>N/A</v>
      </c>
      <c r="G49" s="10">
        <v>14844.105262999999</v>
      </c>
      <c r="H49" s="7" t="str">
        <f t="shared" si="9"/>
        <v>N/A</v>
      </c>
      <c r="I49" s="36">
        <v>6.4909999999999997</v>
      </c>
      <c r="J49" s="36">
        <v>35.299999999999997</v>
      </c>
      <c r="K49" s="30" t="s">
        <v>734</v>
      </c>
      <c r="L49" s="105" t="str">
        <f t="shared" si="10"/>
        <v>No</v>
      </c>
    </row>
    <row r="50" spans="1:12" x14ac:dyDescent="0.2">
      <c r="A50" s="104" t="s">
        <v>1409</v>
      </c>
      <c r="B50" s="30" t="s">
        <v>213</v>
      </c>
      <c r="C50" s="10">
        <v>6077.9579288000004</v>
      </c>
      <c r="D50" s="7" t="str">
        <f t="shared" si="7"/>
        <v>N/A</v>
      </c>
      <c r="E50" s="10">
        <v>5239.0465995000004</v>
      </c>
      <c r="F50" s="7" t="str">
        <f t="shared" si="8"/>
        <v>N/A</v>
      </c>
      <c r="G50" s="10">
        <v>3368.6532456999998</v>
      </c>
      <c r="H50" s="7" t="str">
        <f t="shared" si="9"/>
        <v>N/A</v>
      </c>
      <c r="I50" s="36">
        <v>-13.8</v>
      </c>
      <c r="J50" s="36">
        <v>-35.700000000000003</v>
      </c>
      <c r="K50" s="30" t="s">
        <v>734</v>
      </c>
      <c r="L50" s="105" t="str">
        <f t="shared" si="10"/>
        <v>No</v>
      </c>
    </row>
    <row r="51" spans="1:12" x14ac:dyDescent="0.2">
      <c r="A51" s="104" t="s">
        <v>1410</v>
      </c>
      <c r="B51" s="30" t="s">
        <v>213</v>
      </c>
      <c r="C51" s="10">
        <v>39172.779784999999</v>
      </c>
      <c r="D51" s="7" t="str">
        <f t="shared" si="7"/>
        <v>N/A</v>
      </c>
      <c r="E51" s="10">
        <v>39387.429863999998</v>
      </c>
      <c r="F51" s="7" t="str">
        <f t="shared" si="8"/>
        <v>N/A</v>
      </c>
      <c r="G51" s="10">
        <v>35446.522272000002</v>
      </c>
      <c r="H51" s="7" t="str">
        <f t="shared" si="9"/>
        <v>N/A</v>
      </c>
      <c r="I51" s="36">
        <v>0.54800000000000004</v>
      </c>
      <c r="J51" s="36">
        <v>-10</v>
      </c>
      <c r="K51" s="30" t="s">
        <v>734</v>
      </c>
      <c r="L51" s="105" t="str">
        <f t="shared" si="10"/>
        <v>Yes</v>
      </c>
    </row>
    <row r="52" spans="1:12" x14ac:dyDescent="0.2">
      <c r="A52" s="104" t="s">
        <v>1411</v>
      </c>
      <c r="B52" s="30" t="s">
        <v>213</v>
      </c>
      <c r="C52" s="10">
        <v>11586.615384999999</v>
      </c>
      <c r="D52" s="7" t="str">
        <f t="shared" si="7"/>
        <v>N/A</v>
      </c>
      <c r="E52" s="10">
        <v>7183.6666667</v>
      </c>
      <c r="F52" s="7" t="str">
        <f t="shared" si="8"/>
        <v>N/A</v>
      </c>
      <c r="G52" s="10">
        <v>100384.28571</v>
      </c>
      <c r="H52" s="7" t="str">
        <f t="shared" si="9"/>
        <v>N/A</v>
      </c>
      <c r="I52" s="36">
        <v>-38</v>
      </c>
      <c r="J52" s="36">
        <v>1297</v>
      </c>
      <c r="K52" s="30" t="s">
        <v>734</v>
      </c>
      <c r="L52" s="105" t="str">
        <f t="shared" si="10"/>
        <v>No</v>
      </c>
    </row>
    <row r="53" spans="1:12" x14ac:dyDescent="0.2">
      <c r="A53" s="168" t="s">
        <v>1585</v>
      </c>
      <c r="B53" s="22" t="s">
        <v>213</v>
      </c>
      <c r="C53" s="29">
        <v>34891792</v>
      </c>
      <c r="D53" s="27" t="str">
        <f t="shared" ref="D53:D122" si="11">IF($B53="N/A","N/A",IF(C53&gt;10,"No",IF(C53&lt;-10,"No","Yes")))</f>
        <v>N/A</v>
      </c>
      <c r="E53" s="29">
        <v>33589067</v>
      </c>
      <c r="F53" s="27" t="str">
        <f t="shared" ref="F53:F122" si="12">IF($B53="N/A","N/A",IF(E53&gt;10,"No",IF(E53&lt;-10,"No","Yes")))</f>
        <v>N/A</v>
      </c>
      <c r="G53" s="29">
        <v>36626945</v>
      </c>
      <c r="H53" s="27" t="str">
        <f t="shared" ref="H53:H122" si="13">IF($B53="N/A","N/A",IF(G53&gt;10,"No",IF(G53&lt;-10,"No","Yes")))</f>
        <v>N/A</v>
      </c>
      <c r="I53" s="8">
        <v>-3.73</v>
      </c>
      <c r="J53" s="8">
        <v>9.0440000000000005</v>
      </c>
      <c r="K53" s="28" t="s">
        <v>734</v>
      </c>
      <c r="L53" s="105" t="str">
        <f t="shared" ref="L53:L113" si="14">IF(J53="Div by 0", "N/A", IF(K53="N/A","N/A", IF(J53&gt;VALUE(MID(K53,1,2)), "No", IF(J53&lt;-1*VALUE(MID(K53,1,2)), "No", "Yes"))))</f>
        <v>Yes</v>
      </c>
    </row>
    <row r="54" spans="1:12" x14ac:dyDescent="0.2">
      <c r="A54" s="168" t="s">
        <v>595</v>
      </c>
      <c r="B54" s="22" t="s">
        <v>213</v>
      </c>
      <c r="C54" s="23">
        <v>17860</v>
      </c>
      <c r="D54" s="27" t="str">
        <f t="shared" si="11"/>
        <v>N/A</v>
      </c>
      <c r="E54" s="23">
        <v>17225</v>
      </c>
      <c r="F54" s="27" t="str">
        <f t="shared" si="12"/>
        <v>N/A</v>
      </c>
      <c r="G54" s="23">
        <v>16730</v>
      </c>
      <c r="H54" s="27" t="str">
        <f t="shared" si="13"/>
        <v>N/A</v>
      </c>
      <c r="I54" s="8">
        <v>-3.56</v>
      </c>
      <c r="J54" s="8">
        <v>-2.87</v>
      </c>
      <c r="K54" s="28" t="s">
        <v>734</v>
      </c>
      <c r="L54" s="105" t="str">
        <f t="shared" si="14"/>
        <v>Yes</v>
      </c>
    </row>
    <row r="55" spans="1:12" x14ac:dyDescent="0.2">
      <c r="A55" s="168" t="s">
        <v>1412</v>
      </c>
      <c r="B55" s="22" t="s">
        <v>213</v>
      </c>
      <c r="C55" s="29">
        <v>1953.6277716</v>
      </c>
      <c r="D55" s="27" t="str">
        <f t="shared" si="11"/>
        <v>N/A</v>
      </c>
      <c r="E55" s="29">
        <v>1950.0184035</v>
      </c>
      <c r="F55" s="27" t="str">
        <f t="shared" si="12"/>
        <v>N/A</v>
      </c>
      <c r="G55" s="29">
        <v>2189.2973699999998</v>
      </c>
      <c r="H55" s="27" t="str">
        <f t="shared" si="13"/>
        <v>N/A</v>
      </c>
      <c r="I55" s="8">
        <v>-0.185</v>
      </c>
      <c r="J55" s="8">
        <v>12.27</v>
      </c>
      <c r="K55" s="28" t="s">
        <v>734</v>
      </c>
      <c r="L55" s="105" t="str">
        <f t="shared" si="14"/>
        <v>Yes</v>
      </c>
    </row>
    <row r="56" spans="1:12" x14ac:dyDescent="0.2">
      <c r="A56" s="168" t="s">
        <v>1413</v>
      </c>
      <c r="B56" s="22" t="s">
        <v>213</v>
      </c>
      <c r="C56" s="23">
        <v>0.34826427770000001</v>
      </c>
      <c r="D56" s="27" t="str">
        <f t="shared" si="11"/>
        <v>N/A</v>
      </c>
      <c r="E56" s="23">
        <v>0.3540203193</v>
      </c>
      <c r="F56" s="27" t="str">
        <f t="shared" si="12"/>
        <v>N/A</v>
      </c>
      <c r="G56" s="23">
        <v>0.47214584580000002</v>
      </c>
      <c r="H56" s="27" t="str">
        <f t="shared" si="13"/>
        <v>N/A</v>
      </c>
      <c r="I56" s="8">
        <v>1.653</v>
      </c>
      <c r="J56" s="8">
        <v>33.369999999999997</v>
      </c>
      <c r="K56" s="28" t="s">
        <v>734</v>
      </c>
      <c r="L56" s="105" t="str">
        <f t="shared" si="14"/>
        <v>No</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949205</v>
      </c>
      <c r="D60" s="27" t="str">
        <f t="shared" si="11"/>
        <v>N/A</v>
      </c>
      <c r="E60" s="29">
        <v>973263</v>
      </c>
      <c r="F60" s="27" t="str">
        <f t="shared" si="12"/>
        <v>N/A</v>
      </c>
      <c r="G60" s="29">
        <v>1078594</v>
      </c>
      <c r="H60" s="27" t="str">
        <f t="shared" si="13"/>
        <v>N/A</v>
      </c>
      <c r="I60" s="8">
        <v>2.5350000000000001</v>
      </c>
      <c r="J60" s="8">
        <v>10.82</v>
      </c>
      <c r="K60" s="28" t="s">
        <v>734</v>
      </c>
      <c r="L60" s="105" t="str">
        <f t="shared" si="14"/>
        <v>Yes</v>
      </c>
    </row>
    <row r="61" spans="1:12" x14ac:dyDescent="0.2">
      <c r="A61" s="137" t="s">
        <v>599</v>
      </c>
      <c r="B61" s="30" t="s">
        <v>213</v>
      </c>
      <c r="C61" s="1">
        <v>507</v>
      </c>
      <c r="D61" s="7" t="str">
        <f t="shared" si="11"/>
        <v>N/A</v>
      </c>
      <c r="E61" s="1">
        <v>589</v>
      </c>
      <c r="F61" s="7" t="str">
        <f t="shared" si="12"/>
        <v>N/A</v>
      </c>
      <c r="G61" s="1">
        <v>610</v>
      </c>
      <c r="H61" s="7" t="str">
        <f t="shared" si="13"/>
        <v>N/A</v>
      </c>
      <c r="I61" s="36">
        <v>16.170000000000002</v>
      </c>
      <c r="J61" s="36">
        <v>3.5649999999999999</v>
      </c>
      <c r="K61" s="30" t="s">
        <v>734</v>
      </c>
      <c r="L61" s="105" t="str">
        <f t="shared" si="14"/>
        <v>Yes</v>
      </c>
    </row>
    <row r="62" spans="1:12" ht="25.5" x14ac:dyDescent="0.2">
      <c r="A62" s="137" t="s">
        <v>1415</v>
      </c>
      <c r="B62" s="30" t="s">
        <v>213</v>
      </c>
      <c r="C62" s="10">
        <v>1872.1992110000001</v>
      </c>
      <c r="D62" s="7" t="str">
        <f t="shared" si="11"/>
        <v>N/A</v>
      </c>
      <c r="E62" s="10">
        <v>1652.3989813000001</v>
      </c>
      <c r="F62" s="7" t="str">
        <f t="shared" si="12"/>
        <v>N/A</v>
      </c>
      <c r="G62" s="10">
        <v>1768.1868852</v>
      </c>
      <c r="H62" s="7" t="str">
        <f t="shared" si="13"/>
        <v>N/A</v>
      </c>
      <c r="I62" s="36">
        <v>-11.7</v>
      </c>
      <c r="J62" s="36">
        <v>7.0069999999999997</v>
      </c>
      <c r="K62" s="30" t="s">
        <v>734</v>
      </c>
      <c r="L62" s="105" t="str">
        <f t="shared" si="14"/>
        <v>Yes</v>
      </c>
    </row>
    <row r="63" spans="1:12" x14ac:dyDescent="0.2">
      <c r="A63" s="137" t="s">
        <v>600</v>
      </c>
      <c r="B63" s="30" t="s">
        <v>213</v>
      </c>
      <c r="C63" s="10">
        <v>80410806</v>
      </c>
      <c r="D63" s="7" t="str">
        <f t="shared" si="11"/>
        <v>N/A</v>
      </c>
      <c r="E63" s="10">
        <v>81366997</v>
      </c>
      <c r="F63" s="7" t="str">
        <f t="shared" si="12"/>
        <v>N/A</v>
      </c>
      <c r="G63" s="10">
        <v>53653692</v>
      </c>
      <c r="H63" s="7" t="str">
        <f t="shared" si="13"/>
        <v>N/A</v>
      </c>
      <c r="I63" s="36">
        <v>1.1890000000000001</v>
      </c>
      <c r="J63" s="36">
        <v>-34.1</v>
      </c>
      <c r="K63" s="30" t="s">
        <v>734</v>
      </c>
      <c r="L63" s="105" t="str">
        <f t="shared" si="14"/>
        <v>No</v>
      </c>
    </row>
    <row r="64" spans="1:12" x14ac:dyDescent="0.2">
      <c r="A64" s="137" t="s">
        <v>601</v>
      </c>
      <c r="B64" s="30" t="s">
        <v>213</v>
      </c>
      <c r="C64" s="1">
        <v>912</v>
      </c>
      <c r="D64" s="7" t="str">
        <f t="shared" si="11"/>
        <v>N/A</v>
      </c>
      <c r="E64" s="1">
        <v>893</v>
      </c>
      <c r="F64" s="7" t="str">
        <f t="shared" si="12"/>
        <v>N/A</v>
      </c>
      <c r="G64" s="1">
        <v>889</v>
      </c>
      <c r="H64" s="7" t="str">
        <f t="shared" si="13"/>
        <v>N/A</v>
      </c>
      <c r="I64" s="36">
        <v>-2.08</v>
      </c>
      <c r="J64" s="36">
        <v>-0.44800000000000001</v>
      </c>
      <c r="K64" s="30" t="s">
        <v>734</v>
      </c>
      <c r="L64" s="105" t="str">
        <f t="shared" si="14"/>
        <v>Yes</v>
      </c>
    </row>
    <row r="65" spans="1:12" x14ac:dyDescent="0.2">
      <c r="A65" s="137" t="s">
        <v>1416</v>
      </c>
      <c r="B65" s="30" t="s">
        <v>213</v>
      </c>
      <c r="C65" s="10">
        <v>88169.743421000006</v>
      </c>
      <c r="D65" s="7" t="str">
        <f t="shared" si="11"/>
        <v>N/A</v>
      </c>
      <c r="E65" s="10">
        <v>91116.458006999994</v>
      </c>
      <c r="F65" s="7" t="str">
        <f t="shared" si="12"/>
        <v>N/A</v>
      </c>
      <c r="G65" s="10">
        <v>60352.859392999999</v>
      </c>
      <c r="H65" s="7" t="str">
        <f t="shared" si="13"/>
        <v>N/A</v>
      </c>
      <c r="I65" s="36">
        <v>3.3420000000000001</v>
      </c>
      <c r="J65" s="36">
        <v>-33.799999999999997</v>
      </c>
      <c r="K65" s="30" t="s">
        <v>734</v>
      </c>
      <c r="L65" s="105" t="str">
        <f t="shared" si="14"/>
        <v>No</v>
      </c>
    </row>
    <row r="66" spans="1:12" x14ac:dyDescent="0.2">
      <c r="A66" s="137" t="s">
        <v>602</v>
      </c>
      <c r="B66" s="30" t="s">
        <v>213</v>
      </c>
      <c r="C66" s="10">
        <v>521222059</v>
      </c>
      <c r="D66" s="7" t="str">
        <f t="shared" si="11"/>
        <v>N/A</v>
      </c>
      <c r="E66" s="10">
        <v>499306838</v>
      </c>
      <c r="F66" s="7" t="str">
        <f t="shared" si="12"/>
        <v>N/A</v>
      </c>
      <c r="G66" s="10">
        <v>497529623</v>
      </c>
      <c r="H66" s="7" t="str">
        <f t="shared" si="13"/>
        <v>N/A</v>
      </c>
      <c r="I66" s="36">
        <v>-4.2</v>
      </c>
      <c r="J66" s="36">
        <v>-0.35599999999999998</v>
      </c>
      <c r="K66" s="30" t="s">
        <v>734</v>
      </c>
      <c r="L66" s="105" t="str">
        <f t="shared" si="14"/>
        <v>Yes</v>
      </c>
    </row>
    <row r="67" spans="1:12" x14ac:dyDescent="0.2">
      <c r="A67" s="137" t="s">
        <v>603</v>
      </c>
      <c r="B67" s="30" t="s">
        <v>213</v>
      </c>
      <c r="C67" s="1">
        <v>16599</v>
      </c>
      <c r="D67" s="7" t="str">
        <f t="shared" si="11"/>
        <v>N/A</v>
      </c>
      <c r="E67" s="1">
        <v>16114</v>
      </c>
      <c r="F67" s="7" t="str">
        <f t="shared" si="12"/>
        <v>N/A</v>
      </c>
      <c r="G67" s="1">
        <v>15925</v>
      </c>
      <c r="H67" s="7" t="str">
        <f t="shared" si="13"/>
        <v>N/A</v>
      </c>
      <c r="I67" s="36">
        <v>-2.92</v>
      </c>
      <c r="J67" s="36">
        <v>-1.17</v>
      </c>
      <c r="K67" s="30" t="s">
        <v>734</v>
      </c>
      <c r="L67" s="105" t="str">
        <f t="shared" si="14"/>
        <v>Yes</v>
      </c>
    </row>
    <row r="68" spans="1:12" x14ac:dyDescent="0.2">
      <c r="A68" s="137" t="s">
        <v>1417</v>
      </c>
      <c r="B68" s="30" t="s">
        <v>213</v>
      </c>
      <c r="C68" s="10">
        <v>31400.810831999999</v>
      </c>
      <c r="D68" s="7" t="str">
        <f t="shared" si="11"/>
        <v>N/A</v>
      </c>
      <c r="E68" s="10">
        <v>30985.902816999998</v>
      </c>
      <c r="F68" s="7" t="str">
        <f t="shared" si="12"/>
        <v>N/A</v>
      </c>
      <c r="G68" s="10">
        <v>31242.04854</v>
      </c>
      <c r="H68" s="7" t="str">
        <f t="shared" si="13"/>
        <v>N/A</v>
      </c>
      <c r="I68" s="36">
        <v>-1.32</v>
      </c>
      <c r="J68" s="36">
        <v>0.82669999999999999</v>
      </c>
      <c r="K68" s="30" t="s">
        <v>734</v>
      </c>
      <c r="L68" s="105" t="str">
        <f t="shared" si="14"/>
        <v>Yes</v>
      </c>
    </row>
    <row r="69" spans="1:12" ht="25.5" x14ac:dyDescent="0.2">
      <c r="A69" s="137" t="s">
        <v>604</v>
      </c>
      <c r="B69" s="30" t="s">
        <v>213</v>
      </c>
      <c r="C69" s="10">
        <v>27713216</v>
      </c>
      <c r="D69" s="7" t="str">
        <f t="shared" si="11"/>
        <v>N/A</v>
      </c>
      <c r="E69" s="10">
        <v>26323146</v>
      </c>
      <c r="F69" s="7" t="str">
        <f t="shared" si="12"/>
        <v>N/A</v>
      </c>
      <c r="G69" s="10">
        <v>26990418</v>
      </c>
      <c r="H69" s="7" t="str">
        <f t="shared" si="13"/>
        <v>N/A</v>
      </c>
      <c r="I69" s="36">
        <v>-5.0199999999999996</v>
      </c>
      <c r="J69" s="36">
        <v>2.5350000000000001</v>
      </c>
      <c r="K69" s="30" t="s">
        <v>734</v>
      </c>
      <c r="L69" s="105" t="str">
        <f t="shared" si="14"/>
        <v>Yes</v>
      </c>
    </row>
    <row r="70" spans="1:12" x14ac:dyDescent="0.2">
      <c r="A70" s="137" t="s">
        <v>605</v>
      </c>
      <c r="B70" s="30" t="s">
        <v>213</v>
      </c>
      <c r="C70" s="1">
        <v>59023</v>
      </c>
      <c r="D70" s="7" t="str">
        <f t="shared" si="11"/>
        <v>N/A</v>
      </c>
      <c r="E70" s="1">
        <v>57845</v>
      </c>
      <c r="F70" s="7" t="str">
        <f t="shared" si="12"/>
        <v>N/A</v>
      </c>
      <c r="G70" s="1">
        <v>58518</v>
      </c>
      <c r="H70" s="7" t="str">
        <f t="shared" si="13"/>
        <v>N/A</v>
      </c>
      <c r="I70" s="36">
        <v>-2</v>
      </c>
      <c r="J70" s="36">
        <v>1.163</v>
      </c>
      <c r="K70" s="30" t="s">
        <v>734</v>
      </c>
      <c r="L70" s="105" t="str">
        <f t="shared" si="14"/>
        <v>Yes</v>
      </c>
    </row>
    <row r="71" spans="1:12" x14ac:dyDescent="0.2">
      <c r="A71" s="137" t="s">
        <v>1418</v>
      </c>
      <c r="B71" s="30" t="s">
        <v>213</v>
      </c>
      <c r="C71" s="10">
        <v>469.53248733999999</v>
      </c>
      <c r="D71" s="7" t="str">
        <f t="shared" si="11"/>
        <v>N/A</v>
      </c>
      <c r="E71" s="10">
        <v>455.0634627</v>
      </c>
      <c r="F71" s="7" t="str">
        <f t="shared" si="12"/>
        <v>N/A</v>
      </c>
      <c r="G71" s="10">
        <v>461.23274889999999</v>
      </c>
      <c r="H71" s="7" t="str">
        <f t="shared" si="13"/>
        <v>N/A</v>
      </c>
      <c r="I71" s="36">
        <v>-3.08</v>
      </c>
      <c r="J71" s="36">
        <v>1.3560000000000001</v>
      </c>
      <c r="K71" s="30" t="s">
        <v>734</v>
      </c>
      <c r="L71" s="105" t="str">
        <f t="shared" si="14"/>
        <v>Yes</v>
      </c>
    </row>
    <row r="72" spans="1:12" x14ac:dyDescent="0.2">
      <c r="A72" s="137" t="s">
        <v>606</v>
      </c>
      <c r="B72" s="30" t="s">
        <v>213</v>
      </c>
      <c r="C72" s="10">
        <v>6008373</v>
      </c>
      <c r="D72" s="7" t="str">
        <f t="shared" si="11"/>
        <v>N/A</v>
      </c>
      <c r="E72" s="10">
        <v>5060038</v>
      </c>
      <c r="F72" s="7" t="str">
        <f t="shared" si="12"/>
        <v>N/A</v>
      </c>
      <c r="G72" s="10">
        <v>5063919</v>
      </c>
      <c r="H72" s="7" t="str">
        <f t="shared" si="13"/>
        <v>N/A</v>
      </c>
      <c r="I72" s="36">
        <v>-15.8</v>
      </c>
      <c r="J72" s="36">
        <v>7.6700000000000004E-2</v>
      </c>
      <c r="K72" s="30" t="s">
        <v>734</v>
      </c>
      <c r="L72" s="105" t="str">
        <f t="shared" si="14"/>
        <v>Yes</v>
      </c>
    </row>
    <row r="73" spans="1:12" x14ac:dyDescent="0.2">
      <c r="A73" s="137" t="s">
        <v>607</v>
      </c>
      <c r="B73" s="30" t="s">
        <v>213</v>
      </c>
      <c r="C73" s="1">
        <v>12612</v>
      </c>
      <c r="D73" s="7" t="str">
        <f t="shared" si="11"/>
        <v>N/A</v>
      </c>
      <c r="E73" s="1">
        <v>11831</v>
      </c>
      <c r="F73" s="7" t="str">
        <f t="shared" si="12"/>
        <v>N/A</v>
      </c>
      <c r="G73" s="1">
        <v>12395</v>
      </c>
      <c r="H73" s="7" t="str">
        <f t="shared" si="13"/>
        <v>N/A</v>
      </c>
      <c r="I73" s="36">
        <v>-6.19</v>
      </c>
      <c r="J73" s="36">
        <v>4.7670000000000003</v>
      </c>
      <c r="K73" s="30" t="s">
        <v>734</v>
      </c>
      <c r="L73" s="105" t="str">
        <f t="shared" si="14"/>
        <v>Yes</v>
      </c>
    </row>
    <row r="74" spans="1:12" x14ac:dyDescent="0.2">
      <c r="A74" s="137" t="s">
        <v>1419</v>
      </c>
      <c r="B74" s="30" t="s">
        <v>213</v>
      </c>
      <c r="C74" s="10">
        <v>476.40128449000002</v>
      </c>
      <c r="D74" s="7" t="str">
        <f t="shared" si="11"/>
        <v>N/A</v>
      </c>
      <c r="E74" s="10">
        <v>427.69317894</v>
      </c>
      <c r="F74" s="7" t="str">
        <f t="shared" si="12"/>
        <v>N/A</v>
      </c>
      <c r="G74" s="10">
        <v>408.54530052000001</v>
      </c>
      <c r="H74" s="7" t="str">
        <f t="shared" si="13"/>
        <v>N/A</v>
      </c>
      <c r="I74" s="36">
        <v>-10.199999999999999</v>
      </c>
      <c r="J74" s="36">
        <v>-4.4800000000000004</v>
      </c>
      <c r="K74" s="30" t="s">
        <v>734</v>
      </c>
      <c r="L74" s="105" t="str">
        <f t="shared" si="14"/>
        <v>Yes</v>
      </c>
    </row>
    <row r="75" spans="1:12" ht="25.5" x14ac:dyDescent="0.2">
      <c r="A75" s="137" t="s">
        <v>608</v>
      </c>
      <c r="B75" s="30" t="s">
        <v>213</v>
      </c>
      <c r="C75" s="10">
        <v>2940757</v>
      </c>
      <c r="D75" s="7" t="str">
        <f t="shared" si="11"/>
        <v>N/A</v>
      </c>
      <c r="E75" s="10">
        <v>2651490</v>
      </c>
      <c r="F75" s="7" t="str">
        <f t="shared" si="12"/>
        <v>N/A</v>
      </c>
      <c r="G75" s="10">
        <v>2621362</v>
      </c>
      <c r="H75" s="7" t="str">
        <f t="shared" si="13"/>
        <v>N/A</v>
      </c>
      <c r="I75" s="36">
        <v>-9.84</v>
      </c>
      <c r="J75" s="36">
        <v>-1.1399999999999999</v>
      </c>
      <c r="K75" s="30" t="s">
        <v>734</v>
      </c>
      <c r="L75" s="105" t="str">
        <f t="shared" si="14"/>
        <v>Yes</v>
      </c>
    </row>
    <row r="76" spans="1:12" x14ac:dyDescent="0.2">
      <c r="A76" s="168" t="s">
        <v>609</v>
      </c>
      <c r="B76" s="22" t="s">
        <v>213</v>
      </c>
      <c r="C76" s="23">
        <v>27486</v>
      </c>
      <c r="D76" s="27" t="str">
        <f t="shared" si="11"/>
        <v>N/A</v>
      </c>
      <c r="E76" s="23">
        <v>26433</v>
      </c>
      <c r="F76" s="27" t="str">
        <f t="shared" si="12"/>
        <v>N/A</v>
      </c>
      <c r="G76" s="23">
        <v>26565</v>
      </c>
      <c r="H76" s="27" t="str">
        <f t="shared" si="13"/>
        <v>N/A</v>
      </c>
      <c r="I76" s="8">
        <v>-3.83</v>
      </c>
      <c r="J76" s="8">
        <v>0.49940000000000001</v>
      </c>
      <c r="K76" s="28" t="s">
        <v>734</v>
      </c>
      <c r="L76" s="105" t="str">
        <f t="shared" si="14"/>
        <v>Yes</v>
      </c>
    </row>
    <row r="77" spans="1:12" ht="25.5" x14ac:dyDescent="0.2">
      <c r="A77" s="168" t="s">
        <v>1420</v>
      </c>
      <c r="B77" s="22" t="s">
        <v>213</v>
      </c>
      <c r="C77" s="29">
        <v>106.99108637</v>
      </c>
      <c r="D77" s="27" t="str">
        <f t="shared" si="11"/>
        <v>N/A</v>
      </c>
      <c r="E77" s="29">
        <v>100.30983997</v>
      </c>
      <c r="F77" s="27" t="str">
        <f t="shared" si="12"/>
        <v>N/A</v>
      </c>
      <c r="G77" s="29">
        <v>98.677282137999995</v>
      </c>
      <c r="H77" s="27" t="str">
        <f t="shared" si="13"/>
        <v>N/A</v>
      </c>
      <c r="I77" s="8">
        <v>-6.24</v>
      </c>
      <c r="J77" s="8">
        <v>-1.63</v>
      </c>
      <c r="K77" s="28" t="s">
        <v>734</v>
      </c>
      <c r="L77" s="105" t="str">
        <f t="shared" si="14"/>
        <v>Yes</v>
      </c>
    </row>
    <row r="78" spans="1:12" ht="25.5" x14ac:dyDescent="0.2">
      <c r="A78" s="168" t="s">
        <v>610</v>
      </c>
      <c r="B78" s="22" t="s">
        <v>213</v>
      </c>
      <c r="C78" s="29">
        <v>17212573</v>
      </c>
      <c r="D78" s="27" t="str">
        <f t="shared" si="11"/>
        <v>N/A</v>
      </c>
      <c r="E78" s="29">
        <v>16263864</v>
      </c>
      <c r="F78" s="27" t="str">
        <f t="shared" si="12"/>
        <v>N/A</v>
      </c>
      <c r="G78" s="29">
        <v>17057654</v>
      </c>
      <c r="H78" s="27" t="str">
        <f t="shared" si="13"/>
        <v>N/A</v>
      </c>
      <c r="I78" s="8">
        <v>-5.51</v>
      </c>
      <c r="J78" s="8">
        <v>4.8810000000000002</v>
      </c>
      <c r="K78" s="28" t="s">
        <v>734</v>
      </c>
      <c r="L78" s="105" t="str">
        <f t="shared" si="14"/>
        <v>Yes</v>
      </c>
    </row>
    <row r="79" spans="1:12" x14ac:dyDescent="0.2">
      <c r="A79" s="168" t="s">
        <v>611</v>
      </c>
      <c r="B79" s="22" t="s">
        <v>213</v>
      </c>
      <c r="C79" s="23">
        <v>33471</v>
      </c>
      <c r="D79" s="27" t="str">
        <f t="shared" si="11"/>
        <v>N/A</v>
      </c>
      <c r="E79" s="23">
        <v>32171</v>
      </c>
      <c r="F79" s="27" t="str">
        <f t="shared" si="12"/>
        <v>N/A</v>
      </c>
      <c r="G79" s="23">
        <v>32662</v>
      </c>
      <c r="H79" s="27" t="str">
        <f t="shared" si="13"/>
        <v>N/A</v>
      </c>
      <c r="I79" s="8">
        <v>-3.88</v>
      </c>
      <c r="J79" s="8">
        <v>1.526</v>
      </c>
      <c r="K79" s="28" t="s">
        <v>734</v>
      </c>
      <c r="L79" s="105" t="str">
        <f t="shared" si="14"/>
        <v>Yes</v>
      </c>
    </row>
    <row r="80" spans="1:12" x14ac:dyDescent="0.2">
      <c r="A80" s="168" t="s">
        <v>1421</v>
      </c>
      <c r="B80" s="22" t="s">
        <v>213</v>
      </c>
      <c r="C80" s="29">
        <v>514.25332376999995</v>
      </c>
      <c r="D80" s="27" t="str">
        <f t="shared" si="11"/>
        <v>N/A</v>
      </c>
      <c r="E80" s="29">
        <v>505.54424792999998</v>
      </c>
      <c r="F80" s="27" t="str">
        <f t="shared" si="12"/>
        <v>N/A</v>
      </c>
      <c r="G80" s="29">
        <v>522.24768845000006</v>
      </c>
      <c r="H80" s="27" t="str">
        <f t="shared" si="13"/>
        <v>N/A</v>
      </c>
      <c r="I80" s="8">
        <v>-1.69</v>
      </c>
      <c r="J80" s="8">
        <v>3.3039999999999998</v>
      </c>
      <c r="K80" s="28" t="s">
        <v>734</v>
      </c>
      <c r="L80" s="105" t="str">
        <f t="shared" si="14"/>
        <v>Yes</v>
      </c>
    </row>
    <row r="81" spans="1:12" x14ac:dyDescent="0.2">
      <c r="A81" s="168" t="s">
        <v>612</v>
      </c>
      <c r="B81" s="22" t="s">
        <v>213</v>
      </c>
      <c r="C81" s="29">
        <v>26995672</v>
      </c>
      <c r="D81" s="27" t="str">
        <f t="shared" si="11"/>
        <v>N/A</v>
      </c>
      <c r="E81" s="29">
        <v>27268867</v>
      </c>
      <c r="F81" s="27" t="str">
        <f t="shared" si="12"/>
        <v>N/A</v>
      </c>
      <c r="G81" s="29">
        <v>27998311</v>
      </c>
      <c r="H81" s="27" t="str">
        <f t="shared" si="13"/>
        <v>N/A</v>
      </c>
      <c r="I81" s="8">
        <v>1.012</v>
      </c>
      <c r="J81" s="8">
        <v>2.6749999999999998</v>
      </c>
      <c r="K81" s="28" t="s">
        <v>734</v>
      </c>
      <c r="L81" s="105" t="str">
        <f t="shared" si="14"/>
        <v>Yes</v>
      </c>
    </row>
    <row r="82" spans="1:12" x14ac:dyDescent="0.2">
      <c r="A82" s="168" t="s">
        <v>613</v>
      </c>
      <c r="B82" s="22" t="s">
        <v>213</v>
      </c>
      <c r="C82" s="23">
        <v>17929</v>
      </c>
      <c r="D82" s="27" t="str">
        <f t="shared" si="11"/>
        <v>N/A</v>
      </c>
      <c r="E82" s="23">
        <v>18595</v>
      </c>
      <c r="F82" s="27" t="str">
        <f t="shared" si="12"/>
        <v>N/A</v>
      </c>
      <c r="G82" s="23">
        <v>19207</v>
      </c>
      <c r="H82" s="27" t="str">
        <f t="shared" si="13"/>
        <v>N/A</v>
      </c>
      <c r="I82" s="8">
        <v>3.7149999999999999</v>
      </c>
      <c r="J82" s="8">
        <v>3.2909999999999999</v>
      </c>
      <c r="K82" s="28" t="s">
        <v>734</v>
      </c>
      <c r="L82" s="105" t="str">
        <f t="shared" si="14"/>
        <v>Yes</v>
      </c>
    </row>
    <row r="83" spans="1:12" x14ac:dyDescent="0.2">
      <c r="A83" s="168" t="s">
        <v>1422</v>
      </c>
      <c r="B83" s="22" t="s">
        <v>213</v>
      </c>
      <c r="C83" s="29">
        <v>1505.6987004</v>
      </c>
      <c r="D83" s="27" t="str">
        <f t="shared" si="11"/>
        <v>N/A</v>
      </c>
      <c r="E83" s="29">
        <v>1466.4623286000001</v>
      </c>
      <c r="F83" s="27" t="str">
        <f t="shared" si="12"/>
        <v>N/A</v>
      </c>
      <c r="G83" s="29">
        <v>1457.7139064</v>
      </c>
      <c r="H83" s="27" t="str">
        <f t="shared" si="13"/>
        <v>N/A</v>
      </c>
      <c r="I83" s="8">
        <v>-2.61</v>
      </c>
      <c r="J83" s="8">
        <v>-0.59699999999999998</v>
      </c>
      <c r="K83" s="28" t="s">
        <v>734</v>
      </c>
      <c r="L83" s="105" t="str">
        <f t="shared" si="14"/>
        <v>Yes</v>
      </c>
    </row>
    <row r="84" spans="1:12" ht="25.5" x14ac:dyDescent="0.2">
      <c r="A84" s="168" t="s">
        <v>614</v>
      </c>
      <c r="B84" s="22" t="s">
        <v>213</v>
      </c>
      <c r="C84" s="29">
        <v>6807701</v>
      </c>
      <c r="D84" s="27" t="str">
        <f t="shared" si="11"/>
        <v>N/A</v>
      </c>
      <c r="E84" s="29">
        <v>6506704</v>
      </c>
      <c r="F84" s="27" t="str">
        <f t="shared" si="12"/>
        <v>N/A</v>
      </c>
      <c r="G84" s="29">
        <v>6021654</v>
      </c>
      <c r="H84" s="27" t="str">
        <f t="shared" si="13"/>
        <v>N/A</v>
      </c>
      <c r="I84" s="8">
        <v>-4.42</v>
      </c>
      <c r="J84" s="8">
        <v>-7.45</v>
      </c>
      <c r="K84" s="28" t="s">
        <v>734</v>
      </c>
      <c r="L84" s="105" t="str">
        <f t="shared" si="14"/>
        <v>Yes</v>
      </c>
    </row>
    <row r="85" spans="1:12" x14ac:dyDescent="0.2">
      <c r="A85" s="168" t="s">
        <v>615</v>
      </c>
      <c r="B85" s="22" t="s">
        <v>213</v>
      </c>
      <c r="C85" s="23">
        <v>1973</v>
      </c>
      <c r="D85" s="27" t="str">
        <f t="shared" si="11"/>
        <v>N/A</v>
      </c>
      <c r="E85" s="23">
        <v>1887</v>
      </c>
      <c r="F85" s="27" t="str">
        <f t="shared" si="12"/>
        <v>N/A</v>
      </c>
      <c r="G85" s="23">
        <v>1751</v>
      </c>
      <c r="H85" s="27" t="str">
        <f t="shared" si="13"/>
        <v>N/A</v>
      </c>
      <c r="I85" s="8">
        <v>-4.3600000000000003</v>
      </c>
      <c r="J85" s="8">
        <v>-7.21</v>
      </c>
      <c r="K85" s="28" t="s">
        <v>734</v>
      </c>
      <c r="L85" s="105" t="str">
        <f t="shared" si="14"/>
        <v>Yes</v>
      </c>
    </row>
    <row r="86" spans="1:12" ht="25.5" x14ac:dyDescent="0.2">
      <c r="A86" s="168" t="s">
        <v>1423</v>
      </c>
      <c r="B86" s="22" t="s">
        <v>213</v>
      </c>
      <c r="C86" s="29">
        <v>3450.4313228999999</v>
      </c>
      <c r="D86" s="27" t="str">
        <f t="shared" si="11"/>
        <v>N/A</v>
      </c>
      <c r="E86" s="29">
        <v>3448.1738209</v>
      </c>
      <c r="F86" s="27" t="str">
        <f t="shared" si="12"/>
        <v>N/A</v>
      </c>
      <c r="G86" s="29">
        <v>3438.9800114</v>
      </c>
      <c r="H86" s="27" t="str">
        <f t="shared" si="13"/>
        <v>N/A</v>
      </c>
      <c r="I86" s="8">
        <v>-6.5000000000000002E-2</v>
      </c>
      <c r="J86" s="8">
        <v>-0.26700000000000002</v>
      </c>
      <c r="K86" s="28" t="s">
        <v>734</v>
      </c>
      <c r="L86" s="105" t="str">
        <f t="shared" si="14"/>
        <v>Yes</v>
      </c>
    </row>
    <row r="87" spans="1:12" ht="25.5" x14ac:dyDescent="0.2">
      <c r="A87" s="168" t="s">
        <v>616</v>
      </c>
      <c r="B87" s="22" t="s">
        <v>213</v>
      </c>
      <c r="C87" s="29">
        <v>12615791</v>
      </c>
      <c r="D87" s="27" t="str">
        <f t="shared" si="11"/>
        <v>N/A</v>
      </c>
      <c r="E87" s="29">
        <v>11717847</v>
      </c>
      <c r="F87" s="27" t="str">
        <f t="shared" si="12"/>
        <v>N/A</v>
      </c>
      <c r="G87" s="29">
        <v>13048727</v>
      </c>
      <c r="H87" s="27" t="str">
        <f t="shared" si="13"/>
        <v>N/A</v>
      </c>
      <c r="I87" s="8">
        <v>-7.12</v>
      </c>
      <c r="J87" s="8">
        <v>11.36</v>
      </c>
      <c r="K87" s="28" t="s">
        <v>734</v>
      </c>
      <c r="L87" s="105" t="str">
        <f t="shared" si="14"/>
        <v>Yes</v>
      </c>
    </row>
    <row r="88" spans="1:12" x14ac:dyDescent="0.2">
      <c r="A88" s="168" t="s">
        <v>617</v>
      </c>
      <c r="B88" s="22" t="s">
        <v>213</v>
      </c>
      <c r="C88" s="23">
        <v>47790</v>
      </c>
      <c r="D88" s="27" t="str">
        <f t="shared" si="11"/>
        <v>N/A</v>
      </c>
      <c r="E88" s="23">
        <v>46445</v>
      </c>
      <c r="F88" s="27" t="str">
        <f t="shared" si="12"/>
        <v>N/A</v>
      </c>
      <c r="G88" s="23">
        <v>47681</v>
      </c>
      <c r="H88" s="27" t="str">
        <f t="shared" si="13"/>
        <v>N/A</v>
      </c>
      <c r="I88" s="8">
        <v>-2.81</v>
      </c>
      <c r="J88" s="8">
        <v>2.661</v>
      </c>
      <c r="K88" s="28" t="s">
        <v>734</v>
      </c>
      <c r="L88" s="105" t="str">
        <f t="shared" si="14"/>
        <v>Yes</v>
      </c>
    </row>
    <row r="89" spans="1:12" x14ac:dyDescent="0.2">
      <c r="A89" s="168" t="s">
        <v>1424</v>
      </c>
      <c r="B89" s="22" t="s">
        <v>213</v>
      </c>
      <c r="C89" s="29">
        <v>263.98390877000003</v>
      </c>
      <c r="D89" s="27" t="str">
        <f t="shared" si="11"/>
        <v>N/A</v>
      </c>
      <c r="E89" s="29">
        <v>252.29512326</v>
      </c>
      <c r="F89" s="27" t="str">
        <f t="shared" si="12"/>
        <v>N/A</v>
      </c>
      <c r="G89" s="29">
        <v>273.66722593999998</v>
      </c>
      <c r="H89" s="27" t="str">
        <f t="shared" si="13"/>
        <v>N/A</v>
      </c>
      <c r="I89" s="8">
        <v>-4.43</v>
      </c>
      <c r="J89" s="8">
        <v>8.4710000000000001</v>
      </c>
      <c r="K89" s="28" t="s">
        <v>734</v>
      </c>
      <c r="L89" s="105" t="str">
        <f t="shared" si="14"/>
        <v>Yes</v>
      </c>
    </row>
    <row r="90" spans="1:12" x14ac:dyDescent="0.2">
      <c r="A90" s="168" t="s">
        <v>618</v>
      </c>
      <c r="B90" s="22" t="s">
        <v>213</v>
      </c>
      <c r="C90" s="29">
        <v>9681358</v>
      </c>
      <c r="D90" s="27" t="str">
        <f t="shared" si="11"/>
        <v>N/A</v>
      </c>
      <c r="E90" s="29">
        <v>7097546</v>
      </c>
      <c r="F90" s="27" t="str">
        <f t="shared" si="12"/>
        <v>N/A</v>
      </c>
      <c r="G90" s="29">
        <v>10811992</v>
      </c>
      <c r="H90" s="27" t="str">
        <f t="shared" si="13"/>
        <v>N/A</v>
      </c>
      <c r="I90" s="8">
        <v>-26.7</v>
      </c>
      <c r="J90" s="8">
        <v>52.33</v>
      </c>
      <c r="K90" s="28" t="s">
        <v>734</v>
      </c>
      <c r="L90" s="105" t="str">
        <f t="shared" si="14"/>
        <v>No</v>
      </c>
    </row>
    <row r="91" spans="1:12" x14ac:dyDescent="0.2">
      <c r="A91" s="168" t="s">
        <v>619</v>
      </c>
      <c r="B91" s="22" t="s">
        <v>213</v>
      </c>
      <c r="C91" s="23">
        <v>28697</v>
      </c>
      <c r="D91" s="27" t="str">
        <f t="shared" si="11"/>
        <v>N/A</v>
      </c>
      <c r="E91" s="23">
        <v>13910</v>
      </c>
      <c r="F91" s="27" t="str">
        <f t="shared" si="12"/>
        <v>N/A</v>
      </c>
      <c r="G91" s="23">
        <v>14880</v>
      </c>
      <c r="H91" s="27" t="str">
        <f t="shared" si="13"/>
        <v>N/A</v>
      </c>
      <c r="I91" s="8">
        <v>-51.5</v>
      </c>
      <c r="J91" s="8">
        <v>6.9729999999999999</v>
      </c>
      <c r="K91" s="28" t="s">
        <v>734</v>
      </c>
      <c r="L91" s="105" t="str">
        <f t="shared" si="14"/>
        <v>Yes</v>
      </c>
    </row>
    <row r="92" spans="1:12" x14ac:dyDescent="0.2">
      <c r="A92" s="168" t="s">
        <v>1425</v>
      </c>
      <c r="B92" s="22" t="s">
        <v>213</v>
      </c>
      <c r="C92" s="29">
        <v>337.36481164999998</v>
      </c>
      <c r="D92" s="27" t="str">
        <f t="shared" si="11"/>
        <v>N/A</v>
      </c>
      <c r="E92" s="29">
        <v>510.24773543999999</v>
      </c>
      <c r="F92" s="27" t="str">
        <f t="shared" si="12"/>
        <v>N/A</v>
      </c>
      <c r="G92" s="29">
        <v>726.61236558999997</v>
      </c>
      <c r="H92" s="27" t="str">
        <f t="shared" si="13"/>
        <v>N/A</v>
      </c>
      <c r="I92" s="8">
        <v>51.25</v>
      </c>
      <c r="J92" s="8">
        <v>42.4</v>
      </c>
      <c r="K92" s="28" t="s">
        <v>734</v>
      </c>
      <c r="L92" s="105" t="str">
        <f t="shared" si="14"/>
        <v>No</v>
      </c>
    </row>
    <row r="93" spans="1:12" ht="25.5" x14ac:dyDescent="0.2">
      <c r="A93" s="168" t="s">
        <v>620</v>
      </c>
      <c r="B93" s="22" t="s">
        <v>213</v>
      </c>
      <c r="C93" s="29">
        <v>134651816</v>
      </c>
      <c r="D93" s="27" t="str">
        <f t="shared" si="11"/>
        <v>N/A</v>
      </c>
      <c r="E93" s="29">
        <v>125524391</v>
      </c>
      <c r="F93" s="27" t="str">
        <f t="shared" si="12"/>
        <v>N/A</v>
      </c>
      <c r="G93" s="29">
        <v>125119752</v>
      </c>
      <c r="H93" s="27" t="str">
        <f t="shared" si="13"/>
        <v>N/A</v>
      </c>
      <c r="I93" s="8">
        <v>-6.78</v>
      </c>
      <c r="J93" s="8">
        <v>-0.32200000000000001</v>
      </c>
      <c r="K93" s="28" t="s">
        <v>734</v>
      </c>
      <c r="L93" s="105" t="str">
        <f t="shared" si="14"/>
        <v>Yes</v>
      </c>
    </row>
    <row r="94" spans="1:12" x14ac:dyDescent="0.2">
      <c r="A94" s="172" t="s">
        <v>621</v>
      </c>
      <c r="B94" s="23" t="s">
        <v>213</v>
      </c>
      <c r="C94" s="23">
        <v>37493</v>
      </c>
      <c r="D94" s="27" t="str">
        <f t="shared" si="11"/>
        <v>N/A</v>
      </c>
      <c r="E94" s="23">
        <v>35653</v>
      </c>
      <c r="F94" s="27" t="str">
        <f t="shared" si="12"/>
        <v>N/A</v>
      </c>
      <c r="G94" s="23">
        <v>35023</v>
      </c>
      <c r="H94" s="27" t="str">
        <f t="shared" si="13"/>
        <v>N/A</v>
      </c>
      <c r="I94" s="8">
        <v>-4.91</v>
      </c>
      <c r="J94" s="8">
        <v>-1.77</v>
      </c>
      <c r="K94" s="31" t="s">
        <v>734</v>
      </c>
      <c r="L94" s="105" t="str">
        <f t="shared" si="14"/>
        <v>Yes</v>
      </c>
    </row>
    <row r="95" spans="1:12" ht="25.5" x14ac:dyDescent="0.2">
      <c r="A95" s="168" t="s">
        <v>1426</v>
      </c>
      <c r="B95" s="22" t="s">
        <v>213</v>
      </c>
      <c r="C95" s="29">
        <v>3591.3854852999998</v>
      </c>
      <c r="D95" s="27" t="str">
        <f t="shared" si="11"/>
        <v>N/A</v>
      </c>
      <c r="E95" s="29">
        <v>3520.7245112999999</v>
      </c>
      <c r="F95" s="27" t="str">
        <f t="shared" si="12"/>
        <v>N/A</v>
      </c>
      <c r="G95" s="29">
        <v>3572.5024127000001</v>
      </c>
      <c r="H95" s="27" t="str">
        <f t="shared" si="13"/>
        <v>N/A</v>
      </c>
      <c r="I95" s="8">
        <v>-1.97</v>
      </c>
      <c r="J95" s="8">
        <v>1.4710000000000001</v>
      </c>
      <c r="K95" s="28" t="s">
        <v>734</v>
      </c>
      <c r="L95" s="105" t="str">
        <f t="shared" si="14"/>
        <v>Yes</v>
      </c>
    </row>
    <row r="96" spans="1:12" ht="25.5" x14ac:dyDescent="0.2">
      <c r="A96" s="168" t="s">
        <v>622</v>
      </c>
      <c r="B96" s="22" t="s">
        <v>213</v>
      </c>
      <c r="C96" s="29">
        <v>5835543</v>
      </c>
      <c r="D96" s="27" t="str">
        <f t="shared" si="11"/>
        <v>N/A</v>
      </c>
      <c r="E96" s="29">
        <v>7034904</v>
      </c>
      <c r="F96" s="27" t="str">
        <f t="shared" si="12"/>
        <v>N/A</v>
      </c>
      <c r="G96" s="29">
        <v>6941376</v>
      </c>
      <c r="H96" s="27" t="str">
        <f t="shared" si="13"/>
        <v>N/A</v>
      </c>
      <c r="I96" s="8">
        <v>20.55</v>
      </c>
      <c r="J96" s="8">
        <v>-1.33</v>
      </c>
      <c r="K96" s="28" t="s">
        <v>734</v>
      </c>
      <c r="L96" s="105" t="str">
        <f t="shared" si="14"/>
        <v>Yes</v>
      </c>
    </row>
    <row r="97" spans="1:12" x14ac:dyDescent="0.2">
      <c r="A97" s="168" t="s">
        <v>623</v>
      </c>
      <c r="B97" s="22" t="s">
        <v>213</v>
      </c>
      <c r="C97" s="23">
        <v>2559</v>
      </c>
      <c r="D97" s="27" t="str">
        <f t="shared" si="11"/>
        <v>N/A</v>
      </c>
      <c r="E97" s="23">
        <v>8996</v>
      </c>
      <c r="F97" s="27" t="str">
        <f t="shared" si="12"/>
        <v>N/A</v>
      </c>
      <c r="G97" s="23">
        <v>12539</v>
      </c>
      <c r="H97" s="27" t="str">
        <f t="shared" si="13"/>
        <v>N/A</v>
      </c>
      <c r="I97" s="8">
        <v>251.5</v>
      </c>
      <c r="J97" s="8">
        <v>39.380000000000003</v>
      </c>
      <c r="K97" s="28" t="s">
        <v>734</v>
      </c>
      <c r="L97" s="105" t="str">
        <f t="shared" si="14"/>
        <v>No</v>
      </c>
    </row>
    <row r="98" spans="1:12" ht="25.5" x14ac:dyDescent="0.2">
      <c r="A98" s="168" t="s">
        <v>1427</v>
      </c>
      <c r="B98" s="22" t="s">
        <v>213</v>
      </c>
      <c r="C98" s="29">
        <v>2280.3997654999998</v>
      </c>
      <c r="D98" s="27" t="str">
        <f t="shared" si="11"/>
        <v>N/A</v>
      </c>
      <c r="E98" s="29">
        <v>782.00355714</v>
      </c>
      <c r="F98" s="27" t="str">
        <f t="shared" si="12"/>
        <v>N/A</v>
      </c>
      <c r="G98" s="29">
        <v>553.58290135000004</v>
      </c>
      <c r="H98" s="27" t="str">
        <f t="shared" si="13"/>
        <v>N/A</v>
      </c>
      <c r="I98" s="8">
        <v>-65.7</v>
      </c>
      <c r="J98" s="8">
        <v>-29.2</v>
      </c>
      <c r="K98" s="28" t="s">
        <v>734</v>
      </c>
      <c r="L98" s="105" t="str">
        <f t="shared" si="14"/>
        <v>Yes</v>
      </c>
    </row>
    <row r="99" spans="1:12" ht="25.5" x14ac:dyDescent="0.2">
      <c r="A99" s="168" t="s">
        <v>624</v>
      </c>
      <c r="B99" s="22" t="s">
        <v>213</v>
      </c>
      <c r="C99" s="29">
        <v>66807236</v>
      </c>
      <c r="D99" s="27" t="str">
        <f t="shared" si="11"/>
        <v>N/A</v>
      </c>
      <c r="E99" s="29">
        <v>67690769</v>
      </c>
      <c r="F99" s="27" t="str">
        <f t="shared" si="12"/>
        <v>N/A</v>
      </c>
      <c r="G99" s="29">
        <v>70804543</v>
      </c>
      <c r="H99" s="27" t="str">
        <f t="shared" si="13"/>
        <v>N/A</v>
      </c>
      <c r="I99" s="8">
        <v>1.323</v>
      </c>
      <c r="J99" s="8">
        <v>4.5999999999999996</v>
      </c>
      <c r="K99" s="28" t="s">
        <v>734</v>
      </c>
      <c r="L99" s="105" t="str">
        <f t="shared" si="14"/>
        <v>Yes</v>
      </c>
    </row>
    <row r="100" spans="1:12" x14ac:dyDescent="0.2">
      <c r="A100" s="168" t="s">
        <v>625</v>
      </c>
      <c r="B100" s="22" t="s">
        <v>213</v>
      </c>
      <c r="C100" s="23">
        <v>11513</v>
      </c>
      <c r="D100" s="27" t="str">
        <f t="shared" si="11"/>
        <v>N/A</v>
      </c>
      <c r="E100" s="23">
        <v>11487</v>
      </c>
      <c r="F100" s="27" t="str">
        <f t="shared" si="12"/>
        <v>N/A</v>
      </c>
      <c r="G100" s="23">
        <v>11869</v>
      </c>
      <c r="H100" s="27" t="str">
        <f t="shared" si="13"/>
        <v>N/A</v>
      </c>
      <c r="I100" s="8">
        <v>-0.22600000000000001</v>
      </c>
      <c r="J100" s="8">
        <v>3.3250000000000002</v>
      </c>
      <c r="K100" s="28" t="s">
        <v>734</v>
      </c>
      <c r="L100" s="105" t="str">
        <f t="shared" si="14"/>
        <v>Yes</v>
      </c>
    </row>
    <row r="101" spans="1:12" ht="25.5" x14ac:dyDescent="0.2">
      <c r="A101" s="168" t="s">
        <v>1428</v>
      </c>
      <c r="B101" s="22" t="s">
        <v>213</v>
      </c>
      <c r="C101" s="29">
        <v>5802.7652219000001</v>
      </c>
      <c r="D101" s="27" t="str">
        <f t="shared" si="11"/>
        <v>N/A</v>
      </c>
      <c r="E101" s="29">
        <v>5892.8152694</v>
      </c>
      <c r="F101" s="27" t="str">
        <f t="shared" si="12"/>
        <v>N/A</v>
      </c>
      <c r="G101" s="29">
        <v>5965.5019799000002</v>
      </c>
      <c r="H101" s="27" t="str">
        <f t="shared" si="13"/>
        <v>N/A</v>
      </c>
      <c r="I101" s="8">
        <v>1.552</v>
      </c>
      <c r="J101" s="8">
        <v>1.2330000000000001</v>
      </c>
      <c r="K101" s="28" t="s">
        <v>734</v>
      </c>
      <c r="L101" s="105" t="str">
        <f t="shared" si="14"/>
        <v>Yes</v>
      </c>
    </row>
    <row r="102" spans="1:12" ht="25.5" x14ac:dyDescent="0.2">
      <c r="A102" s="168" t="s">
        <v>626</v>
      </c>
      <c r="B102" s="22" t="s">
        <v>213</v>
      </c>
      <c r="C102" s="29">
        <v>773069</v>
      </c>
      <c r="D102" s="27" t="str">
        <f t="shared" si="11"/>
        <v>N/A</v>
      </c>
      <c r="E102" s="29">
        <v>1478340</v>
      </c>
      <c r="F102" s="27" t="str">
        <f t="shared" si="12"/>
        <v>N/A</v>
      </c>
      <c r="G102" s="29">
        <v>1626815</v>
      </c>
      <c r="H102" s="27" t="str">
        <f t="shared" si="13"/>
        <v>N/A</v>
      </c>
      <c r="I102" s="8">
        <v>91.23</v>
      </c>
      <c r="J102" s="8">
        <v>10.039999999999999</v>
      </c>
      <c r="K102" s="28" t="s">
        <v>734</v>
      </c>
      <c r="L102" s="105" t="str">
        <f t="shared" si="14"/>
        <v>Yes</v>
      </c>
    </row>
    <row r="103" spans="1:12" ht="25.5" x14ac:dyDescent="0.2">
      <c r="A103" s="168" t="s">
        <v>627</v>
      </c>
      <c r="B103" s="22" t="s">
        <v>213</v>
      </c>
      <c r="C103" s="23">
        <v>6884</v>
      </c>
      <c r="D103" s="27" t="str">
        <f t="shared" si="11"/>
        <v>N/A</v>
      </c>
      <c r="E103" s="23">
        <v>6644</v>
      </c>
      <c r="F103" s="27" t="str">
        <f t="shared" si="12"/>
        <v>N/A</v>
      </c>
      <c r="G103" s="23">
        <v>6745</v>
      </c>
      <c r="H103" s="27" t="str">
        <f t="shared" si="13"/>
        <v>N/A</v>
      </c>
      <c r="I103" s="8">
        <v>-3.49</v>
      </c>
      <c r="J103" s="8">
        <v>1.52</v>
      </c>
      <c r="K103" s="28" t="s">
        <v>734</v>
      </c>
      <c r="L103" s="105" t="str">
        <f t="shared" si="14"/>
        <v>Yes</v>
      </c>
    </row>
    <row r="104" spans="1:12" ht="25.5" x14ac:dyDescent="0.2">
      <c r="A104" s="168" t="s">
        <v>1429</v>
      </c>
      <c r="B104" s="22" t="s">
        <v>213</v>
      </c>
      <c r="C104" s="29">
        <v>112.29938989</v>
      </c>
      <c r="D104" s="27" t="str">
        <f t="shared" si="11"/>
        <v>N/A</v>
      </c>
      <c r="E104" s="29">
        <v>222.50752559</v>
      </c>
      <c r="F104" s="27" t="str">
        <f t="shared" si="12"/>
        <v>N/A</v>
      </c>
      <c r="G104" s="29">
        <v>241.18828762000001</v>
      </c>
      <c r="H104" s="27" t="str">
        <f t="shared" si="13"/>
        <v>N/A</v>
      </c>
      <c r="I104" s="8">
        <v>98.14</v>
      </c>
      <c r="J104" s="8">
        <v>8.3960000000000008</v>
      </c>
      <c r="K104" s="28" t="s">
        <v>734</v>
      </c>
      <c r="L104" s="105" t="str">
        <f t="shared" si="14"/>
        <v>Yes</v>
      </c>
    </row>
    <row r="105" spans="1:12" ht="25.5" x14ac:dyDescent="0.2">
      <c r="A105" s="168" t="s">
        <v>628</v>
      </c>
      <c r="B105" s="22" t="s">
        <v>213</v>
      </c>
      <c r="C105" s="29">
        <v>2040</v>
      </c>
      <c r="D105" s="27" t="str">
        <f t="shared" si="11"/>
        <v>N/A</v>
      </c>
      <c r="E105" s="29">
        <v>0</v>
      </c>
      <c r="F105" s="27" t="str">
        <f t="shared" si="12"/>
        <v>N/A</v>
      </c>
      <c r="G105" s="29">
        <v>9020</v>
      </c>
      <c r="H105" s="27" t="str">
        <f t="shared" si="13"/>
        <v>N/A</v>
      </c>
      <c r="I105" s="8">
        <v>-100</v>
      </c>
      <c r="J105" s="8" t="s">
        <v>1748</v>
      </c>
      <c r="K105" s="28" t="s">
        <v>734</v>
      </c>
      <c r="L105" s="105" t="str">
        <f t="shared" si="14"/>
        <v>N/A</v>
      </c>
    </row>
    <row r="106" spans="1:12" x14ac:dyDescent="0.2">
      <c r="A106" s="168" t="s">
        <v>629</v>
      </c>
      <c r="B106" s="22" t="s">
        <v>213</v>
      </c>
      <c r="C106" s="23">
        <v>17</v>
      </c>
      <c r="D106" s="27" t="str">
        <f t="shared" si="11"/>
        <v>N/A</v>
      </c>
      <c r="E106" s="23">
        <v>0</v>
      </c>
      <c r="F106" s="27" t="str">
        <f t="shared" si="12"/>
        <v>N/A</v>
      </c>
      <c r="G106" s="23">
        <v>163</v>
      </c>
      <c r="H106" s="27" t="str">
        <f t="shared" si="13"/>
        <v>N/A</v>
      </c>
      <c r="I106" s="8">
        <v>-100</v>
      </c>
      <c r="J106" s="8" t="s">
        <v>1748</v>
      </c>
      <c r="K106" s="28" t="s">
        <v>734</v>
      </c>
      <c r="L106" s="105" t="str">
        <f t="shared" si="14"/>
        <v>N/A</v>
      </c>
    </row>
    <row r="107" spans="1:12" ht="25.5" x14ac:dyDescent="0.2">
      <c r="A107" s="168" t="s">
        <v>1430</v>
      </c>
      <c r="B107" s="22" t="s">
        <v>213</v>
      </c>
      <c r="C107" s="29">
        <v>120</v>
      </c>
      <c r="D107" s="27" t="str">
        <f t="shared" si="11"/>
        <v>N/A</v>
      </c>
      <c r="E107" s="29" t="s">
        <v>1748</v>
      </c>
      <c r="F107" s="27" t="str">
        <f t="shared" si="12"/>
        <v>N/A</v>
      </c>
      <c r="G107" s="29">
        <v>55.337423313000002</v>
      </c>
      <c r="H107" s="27" t="str">
        <f t="shared" si="13"/>
        <v>N/A</v>
      </c>
      <c r="I107" s="8" t="s">
        <v>1748</v>
      </c>
      <c r="J107" s="8" t="s">
        <v>1748</v>
      </c>
      <c r="K107" s="28" t="s">
        <v>734</v>
      </c>
      <c r="L107" s="105" t="str">
        <f t="shared" si="14"/>
        <v>N/A</v>
      </c>
    </row>
    <row r="108" spans="1:12" ht="25.5" x14ac:dyDescent="0.2">
      <c r="A108" s="168" t="s">
        <v>630</v>
      </c>
      <c r="B108" s="22" t="s">
        <v>213</v>
      </c>
      <c r="C108" s="29">
        <v>267837</v>
      </c>
      <c r="D108" s="27" t="str">
        <f t="shared" si="11"/>
        <v>N/A</v>
      </c>
      <c r="E108" s="29">
        <v>267892</v>
      </c>
      <c r="F108" s="27" t="str">
        <f t="shared" si="12"/>
        <v>N/A</v>
      </c>
      <c r="G108" s="29">
        <v>255874</v>
      </c>
      <c r="H108" s="27" t="str">
        <f t="shared" si="13"/>
        <v>N/A</v>
      </c>
      <c r="I108" s="8">
        <v>2.0500000000000001E-2</v>
      </c>
      <c r="J108" s="8">
        <v>-4.49</v>
      </c>
      <c r="K108" s="28" t="s">
        <v>734</v>
      </c>
      <c r="L108" s="105" t="str">
        <f t="shared" si="14"/>
        <v>Yes</v>
      </c>
    </row>
    <row r="109" spans="1:12" x14ac:dyDescent="0.2">
      <c r="A109" s="168" t="s">
        <v>631</v>
      </c>
      <c r="B109" s="22" t="s">
        <v>213</v>
      </c>
      <c r="C109" s="23">
        <v>1050</v>
      </c>
      <c r="D109" s="27" t="str">
        <f t="shared" si="11"/>
        <v>N/A</v>
      </c>
      <c r="E109" s="23">
        <v>1006</v>
      </c>
      <c r="F109" s="27" t="str">
        <f t="shared" si="12"/>
        <v>N/A</v>
      </c>
      <c r="G109" s="23">
        <v>927</v>
      </c>
      <c r="H109" s="27" t="str">
        <f t="shared" si="13"/>
        <v>N/A</v>
      </c>
      <c r="I109" s="8">
        <v>-4.1900000000000004</v>
      </c>
      <c r="J109" s="8">
        <v>-7.85</v>
      </c>
      <c r="K109" s="28" t="s">
        <v>734</v>
      </c>
      <c r="L109" s="105" t="str">
        <f t="shared" si="14"/>
        <v>Yes</v>
      </c>
    </row>
    <row r="110" spans="1:12" ht="25.5" x14ac:dyDescent="0.2">
      <c r="A110" s="168" t="s">
        <v>1431</v>
      </c>
      <c r="B110" s="22" t="s">
        <v>213</v>
      </c>
      <c r="C110" s="29">
        <v>255.08285713999999</v>
      </c>
      <c r="D110" s="27" t="str">
        <f t="shared" si="11"/>
        <v>N/A</v>
      </c>
      <c r="E110" s="29">
        <v>266.29423458999997</v>
      </c>
      <c r="F110" s="27" t="str">
        <f t="shared" si="12"/>
        <v>N/A</v>
      </c>
      <c r="G110" s="29">
        <v>276.02373247000003</v>
      </c>
      <c r="H110" s="27" t="str">
        <f t="shared" si="13"/>
        <v>N/A</v>
      </c>
      <c r="I110" s="8">
        <v>4.3949999999999996</v>
      </c>
      <c r="J110" s="8">
        <v>3.6539999999999999</v>
      </c>
      <c r="K110" s="28" t="s">
        <v>734</v>
      </c>
      <c r="L110" s="105" t="str">
        <f t="shared" si="14"/>
        <v>Yes</v>
      </c>
    </row>
    <row r="111" spans="1:12" ht="25.5" x14ac:dyDescent="0.2">
      <c r="A111" s="168" t="s">
        <v>632</v>
      </c>
      <c r="B111" s="22" t="s">
        <v>213</v>
      </c>
      <c r="C111" s="29">
        <v>25963022</v>
      </c>
      <c r="D111" s="27" t="str">
        <f t="shared" si="11"/>
        <v>N/A</v>
      </c>
      <c r="E111" s="29">
        <v>24839670</v>
      </c>
      <c r="F111" s="27" t="str">
        <f t="shared" si="12"/>
        <v>N/A</v>
      </c>
      <c r="G111" s="29">
        <v>26426797</v>
      </c>
      <c r="H111" s="27" t="str">
        <f t="shared" si="13"/>
        <v>N/A</v>
      </c>
      <c r="I111" s="8">
        <v>-4.33</v>
      </c>
      <c r="J111" s="8">
        <v>6.3890000000000002</v>
      </c>
      <c r="K111" s="28" t="s">
        <v>734</v>
      </c>
      <c r="L111" s="105" t="str">
        <f t="shared" si="14"/>
        <v>Yes</v>
      </c>
    </row>
    <row r="112" spans="1:12" x14ac:dyDescent="0.2">
      <c r="A112" s="168" t="s">
        <v>633</v>
      </c>
      <c r="B112" s="22" t="s">
        <v>213</v>
      </c>
      <c r="C112" s="23">
        <v>2013</v>
      </c>
      <c r="D112" s="27" t="str">
        <f t="shared" si="11"/>
        <v>N/A</v>
      </c>
      <c r="E112" s="23">
        <v>1970</v>
      </c>
      <c r="F112" s="27" t="str">
        <f t="shared" si="12"/>
        <v>N/A</v>
      </c>
      <c r="G112" s="23">
        <v>1863</v>
      </c>
      <c r="H112" s="27" t="str">
        <f t="shared" si="13"/>
        <v>N/A</v>
      </c>
      <c r="I112" s="8">
        <v>-2.14</v>
      </c>
      <c r="J112" s="8">
        <v>-5.43</v>
      </c>
      <c r="K112" s="28" t="s">
        <v>734</v>
      </c>
      <c r="L112" s="105" t="str">
        <f t="shared" si="14"/>
        <v>Yes</v>
      </c>
    </row>
    <row r="113" spans="1:12" x14ac:dyDescent="0.2">
      <c r="A113" s="168" t="s">
        <v>1432</v>
      </c>
      <c r="B113" s="22" t="s">
        <v>213</v>
      </c>
      <c r="C113" s="29">
        <v>12897.676105</v>
      </c>
      <c r="D113" s="27" t="str">
        <f t="shared" si="11"/>
        <v>N/A</v>
      </c>
      <c r="E113" s="29">
        <v>12608.969542999999</v>
      </c>
      <c r="F113" s="27" t="str">
        <f t="shared" si="12"/>
        <v>N/A</v>
      </c>
      <c r="G113" s="29">
        <v>14185.076220999999</v>
      </c>
      <c r="H113" s="27" t="str">
        <f t="shared" si="13"/>
        <v>N/A</v>
      </c>
      <c r="I113" s="8">
        <v>-2.2400000000000002</v>
      </c>
      <c r="J113" s="8">
        <v>12.5</v>
      </c>
      <c r="K113" s="28" t="s">
        <v>734</v>
      </c>
      <c r="L113" s="105" t="str">
        <f t="shared" si="14"/>
        <v>Yes</v>
      </c>
    </row>
    <row r="114" spans="1:12" ht="25.5" x14ac:dyDescent="0.2">
      <c r="A114" s="168" t="s">
        <v>634</v>
      </c>
      <c r="B114" s="22" t="s">
        <v>213</v>
      </c>
      <c r="C114" s="29">
        <v>214215</v>
      </c>
      <c r="D114" s="27" t="str">
        <f t="shared" si="11"/>
        <v>N/A</v>
      </c>
      <c r="E114" s="29">
        <v>189216</v>
      </c>
      <c r="F114" s="27" t="str">
        <f t="shared" si="12"/>
        <v>N/A</v>
      </c>
      <c r="G114" s="29">
        <v>270812</v>
      </c>
      <c r="H114" s="27" t="str">
        <f t="shared" si="13"/>
        <v>N/A</v>
      </c>
      <c r="I114" s="8">
        <v>-11.7</v>
      </c>
      <c r="J114" s="8">
        <v>43.12</v>
      </c>
      <c r="K114" s="28" t="s">
        <v>734</v>
      </c>
      <c r="L114" s="105" t="str">
        <f>IF(J114="Div by 0", "N/A", IF(OR(J114="N/A",K114="N/A"),"N/A", IF(J114&gt;VALUE(MID(K114,1,2)), "No", IF(J114&lt;-1*VALUE(MID(K114,1,2)), "No", "Yes"))))</f>
        <v>No</v>
      </c>
    </row>
    <row r="115" spans="1:12" x14ac:dyDescent="0.2">
      <c r="A115" s="168" t="s">
        <v>635</v>
      </c>
      <c r="B115" s="22" t="s">
        <v>213</v>
      </c>
      <c r="C115" s="23">
        <v>2678</v>
      </c>
      <c r="D115" s="27" t="str">
        <f t="shared" si="11"/>
        <v>N/A</v>
      </c>
      <c r="E115" s="23">
        <v>2349</v>
      </c>
      <c r="F115" s="27" t="str">
        <f t="shared" si="12"/>
        <v>N/A</v>
      </c>
      <c r="G115" s="23">
        <v>3263</v>
      </c>
      <c r="H115" s="27" t="str">
        <f t="shared" si="13"/>
        <v>N/A</v>
      </c>
      <c r="I115" s="8">
        <v>-12.3</v>
      </c>
      <c r="J115" s="8">
        <v>38.909999999999997</v>
      </c>
      <c r="K115" s="28" t="s">
        <v>734</v>
      </c>
      <c r="L115" s="105" t="str">
        <f t="shared" ref="L115:L119" si="15">IF(J115="Div by 0", "N/A", IF(OR(J115="N/A",K115="N/A"),"N/A", IF(J115&gt;VALUE(MID(K115,1,2)), "No", IF(J115&lt;-1*VALUE(MID(K115,1,2)), "No", "Yes"))))</f>
        <v>No</v>
      </c>
    </row>
    <row r="116" spans="1:12" ht="25.5" x14ac:dyDescent="0.2">
      <c r="A116" s="168" t="s">
        <v>1433</v>
      </c>
      <c r="B116" s="22" t="s">
        <v>213</v>
      </c>
      <c r="C116" s="29">
        <v>79.990664675000005</v>
      </c>
      <c r="D116" s="27" t="str">
        <f t="shared" si="11"/>
        <v>N/A</v>
      </c>
      <c r="E116" s="29">
        <v>80.551724137999997</v>
      </c>
      <c r="F116" s="27" t="str">
        <f t="shared" si="12"/>
        <v>N/A</v>
      </c>
      <c r="G116" s="29">
        <v>82.994790069999993</v>
      </c>
      <c r="H116" s="27" t="str">
        <f t="shared" si="13"/>
        <v>N/A</v>
      </c>
      <c r="I116" s="8">
        <v>0.70140000000000002</v>
      </c>
      <c r="J116" s="8">
        <v>3.0329999999999999</v>
      </c>
      <c r="K116" s="28" t="s">
        <v>734</v>
      </c>
      <c r="L116" s="105" t="str">
        <f t="shared" si="15"/>
        <v>Yes</v>
      </c>
    </row>
    <row r="117" spans="1:12" ht="25.5" x14ac:dyDescent="0.2">
      <c r="A117" s="168" t="s">
        <v>636</v>
      </c>
      <c r="B117" s="22" t="s">
        <v>213</v>
      </c>
      <c r="C117" s="29">
        <v>1406808</v>
      </c>
      <c r="D117" s="27" t="str">
        <f t="shared" si="11"/>
        <v>N/A</v>
      </c>
      <c r="E117" s="29">
        <v>1334605</v>
      </c>
      <c r="F117" s="27" t="str">
        <f t="shared" si="12"/>
        <v>N/A</v>
      </c>
      <c r="G117" s="29">
        <v>1433775</v>
      </c>
      <c r="H117" s="27" t="str">
        <f t="shared" si="13"/>
        <v>N/A</v>
      </c>
      <c r="I117" s="8">
        <v>-5.13</v>
      </c>
      <c r="J117" s="8">
        <v>7.431</v>
      </c>
      <c r="K117" s="28" t="s">
        <v>734</v>
      </c>
      <c r="L117" s="105" t="str">
        <f t="shared" si="15"/>
        <v>Yes</v>
      </c>
    </row>
    <row r="118" spans="1:12" x14ac:dyDescent="0.2">
      <c r="A118" s="168" t="s">
        <v>637</v>
      </c>
      <c r="B118" s="22" t="s">
        <v>213</v>
      </c>
      <c r="C118" s="23">
        <v>12</v>
      </c>
      <c r="D118" s="27" t="str">
        <f t="shared" si="11"/>
        <v>N/A</v>
      </c>
      <c r="E118" s="23">
        <v>14</v>
      </c>
      <c r="F118" s="27" t="str">
        <f t="shared" si="12"/>
        <v>N/A</v>
      </c>
      <c r="G118" s="23">
        <v>12</v>
      </c>
      <c r="H118" s="27" t="str">
        <f t="shared" si="13"/>
        <v>N/A</v>
      </c>
      <c r="I118" s="8">
        <v>16.670000000000002</v>
      </c>
      <c r="J118" s="8">
        <v>-14.3</v>
      </c>
      <c r="K118" s="28" t="s">
        <v>734</v>
      </c>
      <c r="L118" s="105" t="str">
        <f t="shared" si="15"/>
        <v>Yes</v>
      </c>
    </row>
    <row r="119" spans="1:12" ht="25.5" x14ac:dyDescent="0.2">
      <c r="A119" s="168" t="s">
        <v>1434</v>
      </c>
      <c r="B119" s="22" t="s">
        <v>213</v>
      </c>
      <c r="C119" s="29">
        <v>117234</v>
      </c>
      <c r="D119" s="27" t="str">
        <f t="shared" si="11"/>
        <v>N/A</v>
      </c>
      <c r="E119" s="29">
        <v>95328.928570999997</v>
      </c>
      <c r="F119" s="27" t="str">
        <f t="shared" si="12"/>
        <v>N/A</v>
      </c>
      <c r="G119" s="29">
        <v>119481.25</v>
      </c>
      <c r="H119" s="27" t="str">
        <f t="shared" si="13"/>
        <v>N/A</v>
      </c>
      <c r="I119" s="8">
        <v>-18.7</v>
      </c>
      <c r="J119" s="8">
        <v>25.34</v>
      </c>
      <c r="K119" s="28" t="s">
        <v>734</v>
      </c>
      <c r="L119" s="105" t="str">
        <f t="shared" si="15"/>
        <v>Yes</v>
      </c>
    </row>
    <row r="120" spans="1:12" ht="25.5" x14ac:dyDescent="0.2">
      <c r="A120" s="168" t="s">
        <v>638</v>
      </c>
      <c r="B120" s="22" t="s">
        <v>213</v>
      </c>
      <c r="C120" s="29">
        <v>25602126</v>
      </c>
      <c r="D120" s="27" t="str">
        <f t="shared" si="11"/>
        <v>N/A</v>
      </c>
      <c r="E120" s="29">
        <v>24968962</v>
      </c>
      <c r="F120" s="27" t="str">
        <f t="shared" si="12"/>
        <v>N/A</v>
      </c>
      <c r="G120" s="29">
        <v>25616654</v>
      </c>
      <c r="H120" s="27" t="str">
        <f t="shared" si="13"/>
        <v>N/A</v>
      </c>
      <c r="I120" s="8">
        <v>-2.4700000000000002</v>
      </c>
      <c r="J120" s="8">
        <v>2.5939999999999999</v>
      </c>
      <c r="K120" s="28" t="s">
        <v>734</v>
      </c>
      <c r="L120" s="105" t="str">
        <f t="shared" ref="L120:L131" si="16">IF(J120="Div by 0", "N/A", IF(K120="N/A","N/A", IF(J120&gt;VALUE(MID(K120,1,2)), "No", IF(J120&lt;-1*VALUE(MID(K120,1,2)), "No", "Yes"))))</f>
        <v>Yes</v>
      </c>
    </row>
    <row r="121" spans="1:12" ht="25.5" x14ac:dyDescent="0.2">
      <c r="A121" s="168" t="s">
        <v>639</v>
      </c>
      <c r="B121" s="22" t="s">
        <v>213</v>
      </c>
      <c r="C121" s="23">
        <v>43221</v>
      </c>
      <c r="D121" s="27" t="str">
        <f t="shared" si="11"/>
        <v>N/A</v>
      </c>
      <c r="E121" s="23">
        <v>41491</v>
      </c>
      <c r="F121" s="27" t="str">
        <f t="shared" si="12"/>
        <v>N/A</v>
      </c>
      <c r="G121" s="23">
        <v>41798</v>
      </c>
      <c r="H121" s="27" t="str">
        <f t="shared" si="13"/>
        <v>N/A</v>
      </c>
      <c r="I121" s="8">
        <v>-4</v>
      </c>
      <c r="J121" s="8">
        <v>0.7399</v>
      </c>
      <c r="K121" s="28" t="s">
        <v>734</v>
      </c>
      <c r="L121" s="105" t="str">
        <f t="shared" si="16"/>
        <v>Yes</v>
      </c>
    </row>
    <row r="122" spans="1:12" ht="25.5" x14ac:dyDescent="0.2">
      <c r="A122" s="168" t="s">
        <v>1435</v>
      </c>
      <c r="B122" s="22" t="s">
        <v>213</v>
      </c>
      <c r="C122" s="29">
        <v>592.35385575999999</v>
      </c>
      <c r="D122" s="27" t="str">
        <f t="shared" si="11"/>
        <v>N/A</v>
      </c>
      <c r="E122" s="29">
        <v>601.79224409999995</v>
      </c>
      <c r="F122" s="27" t="str">
        <f t="shared" si="12"/>
        <v>N/A</v>
      </c>
      <c r="G122" s="29">
        <v>612.86793625999996</v>
      </c>
      <c r="H122" s="27" t="str">
        <f t="shared" si="13"/>
        <v>N/A</v>
      </c>
      <c r="I122" s="8">
        <v>1.593</v>
      </c>
      <c r="J122" s="8">
        <v>1.84</v>
      </c>
      <c r="K122" s="28" t="s">
        <v>734</v>
      </c>
      <c r="L122" s="105" t="str">
        <f t="shared" si="16"/>
        <v>Yes</v>
      </c>
    </row>
    <row r="123" spans="1:12" ht="25.5" x14ac:dyDescent="0.2">
      <c r="A123" s="168" t="s">
        <v>640</v>
      </c>
      <c r="B123" s="22" t="s">
        <v>213</v>
      </c>
      <c r="C123" s="29">
        <v>13094599</v>
      </c>
      <c r="D123" s="27" t="str">
        <f t="shared" ref="D123:D131" si="17">IF($B123="N/A","N/A",IF(C123&gt;10,"No",IF(C123&lt;-10,"No","Yes")))</f>
        <v>N/A</v>
      </c>
      <c r="E123" s="29">
        <v>14891343</v>
      </c>
      <c r="F123" s="27" t="str">
        <f t="shared" ref="F123:F131" si="18">IF($B123="N/A","N/A",IF(E123&gt;10,"No",IF(E123&lt;-10,"No","Yes")))</f>
        <v>N/A</v>
      </c>
      <c r="G123" s="29">
        <v>17444103</v>
      </c>
      <c r="H123" s="27" t="str">
        <f t="shared" ref="H123:H131" si="19">IF($B123="N/A","N/A",IF(G123&gt;10,"No",IF(G123&lt;-10,"No","Yes")))</f>
        <v>N/A</v>
      </c>
      <c r="I123" s="8">
        <v>13.72</v>
      </c>
      <c r="J123" s="8">
        <v>17.14</v>
      </c>
      <c r="K123" s="28" t="s">
        <v>734</v>
      </c>
      <c r="L123" s="105" t="str">
        <f t="shared" si="16"/>
        <v>Yes</v>
      </c>
    </row>
    <row r="124" spans="1:12" x14ac:dyDescent="0.2">
      <c r="A124" s="168" t="s">
        <v>641</v>
      </c>
      <c r="B124" s="22" t="s">
        <v>213</v>
      </c>
      <c r="C124" s="23">
        <v>868</v>
      </c>
      <c r="D124" s="27" t="str">
        <f t="shared" si="17"/>
        <v>N/A</v>
      </c>
      <c r="E124" s="23">
        <v>914</v>
      </c>
      <c r="F124" s="27" t="str">
        <f t="shared" si="18"/>
        <v>N/A</v>
      </c>
      <c r="G124" s="23">
        <v>1054</v>
      </c>
      <c r="H124" s="27" t="str">
        <f t="shared" si="19"/>
        <v>N/A</v>
      </c>
      <c r="I124" s="8">
        <v>5.3</v>
      </c>
      <c r="J124" s="8">
        <v>15.32</v>
      </c>
      <c r="K124" s="28" t="s">
        <v>734</v>
      </c>
      <c r="L124" s="105" t="str">
        <f t="shared" si="16"/>
        <v>Yes</v>
      </c>
    </row>
    <row r="125" spans="1:12" ht="25.5" x14ac:dyDescent="0.2">
      <c r="A125" s="168" t="s">
        <v>1436</v>
      </c>
      <c r="B125" s="22" t="s">
        <v>213</v>
      </c>
      <c r="C125" s="29">
        <v>15085.943547999999</v>
      </c>
      <c r="D125" s="27" t="str">
        <f t="shared" si="17"/>
        <v>N/A</v>
      </c>
      <c r="E125" s="29">
        <v>16292.497812</v>
      </c>
      <c r="F125" s="27" t="str">
        <f t="shared" si="18"/>
        <v>N/A</v>
      </c>
      <c r="G125" s="29">
        <v>16550.382353000001</v>
      </c>
      <c r="H125" s="27" t="str">
        <f t="shared" si="19"/>
        <v>N/A</v>
      </c>
      <c r="I125" s="8">
        <v>7.9980000000000002</v>
      </c>
      <c r="J125" s="8">
        <v>1.583</v>
      </c>
      <c r="K125" s="28" t="s">
        <v>734</v>
      </c>
      <c r="L125" s="105" t="str">
        <f t="shared" si="16"/>
        <v>Yes</v>
      </c>
    </row>
    <row r="126" spans="1:12" ht="25.5" x14ac:dyDescent="0.2">
      <c r="A126" s="168" t="s">
        <v>642</v>
      </c>
      <c r="B126" s="22" t="s">
        <v>213</v>
      </c>
      <c r="C126" s="29">
        <v>129787610</v>
      </c>
      <c r="D126" s="27" t="str">
        <f t="shared" si="17"/>
        <v>N/A</v>
      </c>
      <c r="E126" s="29">
        <v>131672287</v>
      </c>
      <c r="F126" s="27" t="str">
        <f t="shared" si="18"/>
        <v>N/A</v>
      </c>
      <c r="G126" s="29">
        <v>143032870</v>
      </c>
      <c r="H126" s="27" t="str">
        <f t="shared" si="19"/>
        <v>N/A</v>
      </c>
      <c r="I126" s="8">
        <v>1.452</v>
      </c>
      <c r="J126" s="8">
        <v>8.6280000000000001</v>
      </c>
      <c r="K126" s="28" t="s">
        <v>734</v>
      </c>
      <c r="L126" s="105" t="str">
        <f t="shared" si="16"/>
        <v>Yes</v>
      </c>
    </row>
    <row r="127" spans="1:12" x14ac:dyDescent="0.2">
      <c r="A127" s="168" t="s">
        <v>643</v>
      </c>
      <c r="B127" s="22" t="s">
        <v>213</v>
      </c>
      <c r="C127" s="23">
        <v>12798</v>
      </c>
      <c r="D127" s="27" t="str">
        <f t="shared" si="17"/>
        <v>N/A</v>
      </c>
      <c r="E127" s="23">
        <v>11671</v>
      </c>
      <c r="F127" s="27" t="str">
        <f t="shared" si="18"/>
        <v>N/A</v>
      </c>
      <c r="G127" s="23">
        <v>11945</v>
      </c>
      <c r="H127" s="27" t="str">
        <f t="shared" si="19"/>
        <v>N/A</v>
      </c>
      <c r="I127" s="8">
        <v>-8.81</v>
      </c>
      <c r="J127" s="8">
        <v>2.3479999999999999</v>
      </c>
      <c r="K127" s="28" t="s">
        <v>734</v>
      </c>
      <c r="L127" s="105" t="str">
        <f t="shared" si="16"/>
        <v>Yes</v>
      </c>
    </row>
    <row r="128" spans="1:12" ht="25.5" x14ac:dyDescent="0.2">
      <c r="A128" s="168" t="s">
        <v>1437</v>
      </c>
      <c r="B128" s="22" t="s">
        <v>213</v>
      </c>
      <c r="C128" s="29">
        <v>10141.241599999999</v>
      </c>
      <c r="D128" s="27" t="str">
        <f t="shared" si="17"/>
        <v>N/A</v>
      </c>
      <c r="E128" s="29">
        <v>11282.005569000001</v>
      </c>
      <c r="F128" s="27" t="str">
        <f t="shared" si="18"/>
        <v>N/A</v>
      </c>
      <c r="G128" s="29">
        <v>11974.287987</v>
      </c>
      <c r="H128" s="27" t="str">
        <f t="shared" si="19"/>
        <v>N/A</v>
      </c>
      <c r="I128" s="8">
        <v>11.25</v>
      </c>
      <c r="J128" s="8">
        <v>6.1360000000000001</v>
      </c>
      <c r="K128" s="28" t="s">
        <v>734</v>
      </c>
      <c r="L128" s="105" t="str">
        <f t="shared" si="16"/>
        <v>Yes</v>
      </c>
    </row>
    <row r="129" spans="1:12" ht="25.5" x14ac:dyDescent="0.2">
      <c r="A129" s="168" t="s">
        <v>644</v>
      </c>
      <c r="B129" s="22" t="s">
        <v>213</v>
      </c>
      <c r="C129" s="29">
        <v>2749036</v>
      </c>
      <c r="D129" s="27" t="str">
        <f t="shared" si="17"/>
        <v>N/A</v>
      </c>
      <c r="E129" s="29">
        <v>2401007</v>
      </c>
      <c r="F129" s="27" t="str">
        <f t="shared" si="18"/>
        <v>N/A</v>
      </c>
      <c r="G129" s="29">
        <v>2164192</v>
      </c>
      <c r="H129" s="27" t="str">
        <f t="shared" si="19"/>
        <v>N/A</v>
      </c>
      <c r="I129" s="8">
        <v>-12.7</v>
      </c>
      <c r="J129" s="8">
        <v>-9.86</v>
      </c>
      <c r="K129" s="28" t="s">
        <v>734</v>
      </c>
      <c r="L129" s="105" t="str">
        <f t="shared" si="16"/>
        <v>Yes</v>
      </c>
    </row>
    <row r="130" spans="1:12" x14ac:dyDescent="0.2">
      <c r="A130" s="168" t="s">
        <v>645</v>
      </c>
      <c r="B130" s="22" t="s">
        <v>213</v>
      </c>
      <c r="C130" s="23">
        <v>322</v>
      </c>
      <c r="D130" s="27" t="str">
        <f t="shared" si="17"/>
        <v>N/A</v>
      </c>
      <c r="E130" s="23">
        <v>289</v>
      </c>
      <c r="F130" s="27" t="str">
        <f t="shared" si="18"/>
        <v>N/A</v>
      </c>
      <c r="G130" s="23">
        <v>256</v>
      </c>
      <c r="H130" s="27" t="str">
        <f t="shared" si="19"/>
        <v>N/A</v>
      </c>
      <c r="I130" s="8">
        <v>-10.199999999999999</v>
      </c>
      <c r="J130" s="8">
        <v>-11.4</v>
      </c>
      <c r="K130" s="28" t="s">
        <v>734</v>
      </c>
      <c r="L130" s="105" t="str">
        <f t="shared" si="16"/>
        <v>Yes</v>
      </c>
    </row>
    <row r="131" spans="1:12" ht="25.5" x14ac:dyDescent="0.2">
      <c r="A131" s="168" t="s">
        <v>1438</v>
      </c>
      <c r="B131" s="22" t="s">
        <v>213</v>
      </c>
      <c r="C131" s="29">
        <v>8537.3788820000009</v>
      </c>
      <c r="D131" s="27" t="str">
        <f t="shared" si="17"/>
        <v>N/A</v>
      </c>
      <c r="E131" s="29">
        <v>8307.9826990000001</v>
      </c>
      <c r="F131" s="27" t="str">
        <f t="shared" si="18"/>
        <v>N/A</v>
      </c>
      <c r="G131" s="29">
        <v>8453.875</v>
      </c>
      <c r="H131" s="27" t="str">
        <f t="shared" si="19"/>
        <v>N/A</v>
      </c>
      <c r="I131" s="8">
        <v>-2.69</v>
      </c>
      <c r="J131" s="8">
        <v>1.756</v>
      </c>
      <c r="K131" s="28" t="s">
        <v>734</v>
      </c>
      <c r="L131" s="105" t="str">
        <f t="shared" si="16"/>
        <v>Yes</v>
      </c>
    </row>
    <row r="132" spans="1:12" x14ac:dyDescent="0.2">
      <c r="A132" s="168" t="s">
        <v>1439</v>
      </c>
      <c r="B132" s="22" t="s">
        <v>213</v>
      </c>
      <c r="C132" s="29">
        <v>456.56737588999999</v>
      </c>
      <c r="D132" s="27" t="str">
        <f t="shared" ref="D132:D143" si="20">IF($B132="N/A","N/A",IF(C132&gt;10,"No",IF(C132&lt;-10,"No","Yes")))</f>
        <v>N/A</v>
      </c>
      <c r="E132" s="29">
        <v>445.06515172000002</v>
      </c>
      <c r="F132" s="27" t="str">
        <f t="shared" ref="F132:F143" si="21">IF($B132="N/A","N/A",IF(E132&gt;10,"No",IF(E132&lt;-10,"No","Yes")))</f>
        <v>N/A</v>
      </c>
      <c r="G132" s="29">
        <v>453.11871388999998</v>
      </c>
      <c r="H132" s="27" t="str">
        <f t="shared" ref="H132:H143" si="22">IF($B132="N/A","N/A",IF(G132&gt;10,"No",IF(G132&lt;-10,"No","Yes")))</f>
        <v>N/A</v>
      </c>
      <c r="I132" s="8">
        <v>-2.52</v>
      </c>
      <c r="J132" s="8">
        <v>1.81</v>
      </c>
      <c r="K132" s="28" t="s">
        <v>734</v>
      </c>
      <c r="L132" s="105" t="str">
        <f t="shared" ref="L132:L143" si="23">IF(J132="Div by 0", "N/A", IF(K132="N/A","N/A", IF(J132&gt;VALUE(MID(K132,1,2)), "No", IF(J132&lt;-1*VALUE(MID(K132,1,2)), "No", "Yes"))))</f>
        <v>Yes</v>
      </c>
    </row>
    <row r="133" spans="1:12" x14ac:dyDescent="0.2">
      <c r="A133" s="168" t="s">
        <v>1440</v>
      </c>
      <c r="B133" s="22" t="s">
        <v>213</v>
      </c>
      <c r="C133" s="29">
        <v>441.59134670999998</v>
      </c>
      <c r="D133" s="27" t="str">
        <f t="shared" si="20"/>
        <v>N/A</v>
      </c>
      <c r="E133" s="29">
        <v>423.5405399</v>
      </c>
      <c r="F133" s="27" t="str">
        <f t="shared" si="21"/>
        <v>N/A</v>
      </c>
      <c r="G133" s="29">
        <v>419.39726092000001</v>
      </c>
      <c r="H133" s="27" t="str">
        <f t="shared" si="22"/>
        <v>N/A</v>
      </c>
      <c r="I133" s="8">
        <v>-4.09</v>
      </c>
      <c r="J133" s="8">
        <v>-0.97799999999999998</v>
      </c>
      <c r="K133" s="28" t="s">
        <v>734</v>
      </c>
      <c r="L133" s="105" t="str">
        <f t="shared" si="23"/>
        <v>Yes</v>
      </c>
    </row>
    <row r="134" spans="1:12" x14ac:dyDescent="0.2">
      <c r="A134" s="168" t="s">
        <v>1441</v>
      </c>
      <c r="B134" s="22" t="s">
        <v>213</v>
      </c>
      <c r="C134" s="29">
        <v>465.17231543999998</v>
      </c>
      <c r="D134" s="27" t="str">
        <f t="shared" si="20"/>
        <v>N/A</v>
      </c>
      <c r="E134" s="29">
        <v>466.92930122000001</v>
      </c>
      <c r="F134" s="27" t="str">
        <f t="shared" si="21"/>
        <v>N/A</v>
      </c>
      <c r="G134" s="29">
        <v>465.72126975999998</v>
      </c>
      <c r="H134" s="27" t="str">
        <f t="shared" si="22"/>
        <v>N/A</v>
      </c>
      <c r="I134" s="8">
        <v>0.37769999999999998</v>
      </c>
      <c r="J134" s="8">
        <v>-0.25900000000000001</v>
      </c>
      <c r="K134" s="28" t="s">
        <v>734</v>
      </c>
      <c r="L134" s="105" t="str">
        <f t="shared" si="23"/>
        <v>Yes</v>
      </c>
    </row>
    <row r="135" spans="1:12" x14ac:dyDescent="0.2">
      <c r="A135" s="168" t="s">
        <v>1442</v>
      </c>
      <c r="B135" s="22" t="s">
        <v>213</v>
      </c>
      <c r="C135" s="29">
        <v>7884.9293397000001</v>
      </c>
      <c r="D135" s="27" t="str">
        <f t="shared" si="20"/>
        <v>N/A</v>
      </c>
      <c r="E135" s="29">
        <v>7706.9974559000002</v>
      </c>
      <c r="F135" s="27" t="str">
        <f t="shared" si="21"/>
        <v>N/A</v>
      </c>
      <c r="G135" s="29">
        <v>6832.1342645000004</v>
      </c>
      <c r="H135" s="27" t="str">
        <f t="shared" si="22"/>
        <v>N/A</v>
      </c>
      <c r="I135" s="8">
        <v>-2.2599999999999998</v>
      </c>
      <c r="J135" s="8">
        <v>-11.4</v>
      </c>
      <c r="K135" s="28" t="s">
        <v>734</v>
      </c>
      <c r="L135" s="105" t="str">
        <f t="shared" si="23"/>
        <v>Yes</v>
      </c>
    </row>
    <row r="136" spans="1:12" x14ac:dyDescent="0.2">
      <c r="A136" s="168" t="s">
        <v>1443</v>
      </c>
      <c r="B136" s="22" t="s">
        <v>213</v>
      </c>
      <c r="C136" s="29">
        <v>10619.750655</v>
      </c>
      <c r="D136" s="27" t="str">
        <f t="shared" si="20"/>
        <v>N/A</v>
      </c>
      <c r="E136" s="29">
        <v>10301.02276</v>
      </c>
      <c r="F136" s="27" t="str">
        <f t="shared" si="21"/>
        <v>N/A</v>
      </c>
      <c r="G136" s="29">
        <v>10409.822577000001</v>
      </c>
      <c r="H136" s="27" t="str">
        <f t="shared" si="22"/>
        <v>N/A</v>
      </c>
      <c r="I136" s="8">
        <v>-3</v>
      </c>
      <c r="J136" s="8">
        <v>1.056</v>
      </c>
      <c r="K136" s="28" t="s">
        <v>734</v>
      </c>
      <c r="L136" s="105" t="str">
        <f t="shared" si="23"/>
        <v>Yes</v>
      </c>
    </row>
    <row r="137" spans="1:12" x14ac:dyDescent="0.2">
      <c r="A137" s="168" t="s">
        <v>1444</v>
      </c>
      <c r="B137" s="22" t="s">
        <v>213</v>
      </c>
      <c r="C137" s="29">
        <v>4393.6927814999999</v>
      </c>
      <c r="D137" s="27" t="str">
        <f t="shared" si="20"/>
        <v>N/A</v>
      </c>
      <c r="E137" s="29">
        <v>4447.2957794000004</v>
      </c>
      <c r="F137" s="27" t="str">
        <f t="shared" si="21"/>
        <v>N/A</v>
      </c>
      <c r="G137" s="29">
        <v>3442.6678984999999</v>
      </c>
      <c r="H137" s="27" t="str">
        <f t="shared" si="22"/>
        <v>N/A</v>
      </c>
      <c r="I137" s="8">
        <v>1.22</v>
      </c>
      <c r="J137" s="8">
        <v>-22.6</v>
      </c>
      <c r="K137" s="28" t="s">
        <v>734</v>
      </c>
      <c r="L137" s="105" t="str">
        <f t="shared" si="23"/>
        <v>Yes</v>
      </c>
    </row>
    <row r="138" spans="1:12" x14ac:dyDescent="0.2">
      <c r="A138" s="168" t="s">
        <v>1445</v>
      </c>
      <c r="B138" s="22" t="s">
        <v>213</v>
      </c>
      <c r="C138" s="29">
        <v>126.68286619</v>
      </c>
      <c r="D138" s="27" t="str">
        <f t="shared" si="20"/>
        <v>N/A</v>
      </c>
      <c r="E138" s="29">
        <v>94.044600504000002</v>
      </c>
      <c r="F138" s="27" t="str">
        <f t="shared" si="21"/>
        <v>N/A</v>
      </c>
      <c r="G138" s="29">
        <v>133.75715364000001</v>
      </c>
      <c r="H138" s="27" t="str">
        <f t="shared" si="22"/>
        <v>N/A</v>
      </c>
      <c r="I138" s="8">
        <v>-25.8</v>
      </c>
      <c r="J138" s="8">
        <v>42.23</v>
      </c>
      <c r="K138" s="28" t="s">
        <v>734</v>
      </c>
      <c r="L138" s="105" t="str">
        <f t="shared" si="23"/>
        <v>No</v>
      </c>
    </row>
    <row r="139" spans="1:12" x14ac:dyDescent="0.2">
      <c r="A139" s="168" t="s">
        <v>1446</v>
      </c>
      <c r="B139" s="22" t="s">
        <v>213</v>
      </c>
      <c r="C139" s="29">
        <v>56.588748404999997</v>
      </c>
      <c r="D139" s="27" t="str">
        <f t="shared" si="20"/>
        <v>N/A</v>
      </c>
      <c r="E139" s="29">
        <v>41.492819457000003</v>
      </c>
      <c r="F139" s="27" t="str">
        <f t="shared" si="21"/>
        <v>N/A</v>
      </c>
      <c r="G139" s="29">
        <v>43.765255987000003</v>
      </c>
      <c r="H139" s="27" t="str">
        <f t="shared" si="22"/>
        <v>N/A</v>
      </c>
      <c r="I139" s="8">
        <v>-26.7</v>
      </c>
      <c r="J139" s="8">
        <v>5.4770000000000003</v>
      </c>
      <c r="K139" s="28" t="s">
        <v>734</v>
      </c>
      <c r="L139" s="105" t="str">
        <f t="shared" si="23"/>
        <v>Yes</v>
      </c>
    </row>
    <row r="140" spans="1:12" x14ac:dyDescent="0.2">
      <c r="A140" s="168" t="s">
        <v>1447</v>
      </c>
      <c r="B140" s="22" t="s">
        <v>213</v>
      </c>
      <c r="C140" s="29">
        <v>212.28224656</v>
      </c>
      <c r="D140" s="27" t="str">
        <f t="shared" si="20"/>
        <v>N/A</v>
      </c>
      <c r="E140" s="29">
        <v>151.87526607000001</v>
      </c>
      <c r="F140" s="27" t="str">
        <f t="shared" si="21"/>
        <v>N/A</v>
      </c>
      <c r="G140" s="29">
        <v>174.32904221999999</v>
      </c>
      <c r="H140" s="27" t="str">
        <f t="shared" si="22"/>
        <v>N/A</v>
      </c>
      <c r="I140" s="8">
        <v>-28.5</v>
      </c>
      <c r="J140" s="8">
        <v>14.78</v>
      </c>
      <c r="K140" s="28" t="s">
        <v>734</v>
      </c>
      <c r="L140" s="105" t="str">
        <f t="shared" si="23"/>
        <v>Yes</v>
      </c>
    </row>
    <row r="141" spans="1:12" x14ac:dyDescent="0.2">
      <c r="A141" s="168" t="s">
        <v>1448</v>
      </c>
      <c r="B141" s="22" t="s">
        <v>213</v>
      </c>
      <c r="C141" s="29">
        <v>6665.3869827999997</v>
      </c>
      <c r="D141" s="27" t="str">
        <f t="shared" si="20"/>
        <v>N/A</v>
      </c>
      <c r="E141" s="29">
        <v>6626.5835299</v>
      </c>
      <c r="F141" s="27" t="str">
        <f t="shared" si="21"/>
        <v>N/A</v>
      </c>
      <c r="G141" s="29">
        <v>6462.4308141000001</v>
      </c>
      <c r="H141" s="27" t="str">
        <f t="shared" si="22"/>
        <v>N/A</v>
      </c>
      <c r="I141" s="8">
        <v>-0.58199999999999996</v>
      </c>
      <c r="J141" s="8">
        <v>-2.48</v>
      </c>
      <c r="K141" s="28" t="s">
        <v>734</v>
      </c>
      <c r="L141" s="105" t="str">
        <f t="shared" si="23"/>
        <v>Yes</v>
      </c>
    </row>
    <row r="142" spans="1:12" x14ac:dyDescent="0.2">
      <c r="A142" s="168" t="s">
        <v>1449</v>
      </c>
      <c r="B142" s="22" t="s">
        <v>213</v>
      </c>
      <c r="C142" s="29">
        <v>5689.6045237999997</v>
      </c>
      <c r="D142" s="27" t="str">
        <f t="shared" si="20"/>
        <v>N/A</v>
      </c>
      <c r="E142" s="29">
        <v>5590.8642440000003</v>
      </c>
      <c r="F142" s="27" t="str">
        <f t="shared" si="21"/>
        <v>N/A</v>
      </c>
      <c r="G142" s="29">
        <v>5686.8638056999998</v>
      </c>
      <c r="H142" s="27" t="str">
        <f t="shared" si="22"/>
        <v>N/A</v>
      </c>
      <c r="I142" s="8">
        <v>-1.74</v>
      </c>
      <c r="J142" s="8">
        <v>1.7170000000000001</v>
      </c>
      <c r="K142" s="28" t="s">
        <v>734</v>
      </c>
      <c r="L142" s="105" t="str">
        <f t="shared" si="23"/>
        <v>Yes</v>
      </c>
    </row>
    <row r="143" spans="1:12" x14ac:dyDescent="0.2">
      <c r="A143" s="168" t="s">
        <v>1450</v>
      </c>
      <c r="B143" s="22" t="s">
        <v>213</v>
      </c>
      <c r="C143" s="29">
        <v>7986.0399914999998</v>
      </c>
      <c r="D143" s="27" t="str">
        <f t="shared" si="20"/>
        <v>N/A</v>
      </c>
      <c r="E143" s="29">
        <v>7991.5375844</v>
      </c>
      <c r="F143" s="27" t="str">
        <f t="shared" si="21"/>
        <v>N/A</v>
      </c>
      <c r="G143" s="29">
        <v>8291.0200521000006</v>
      </c>
      <c r="H143" s="27" t="str">
        <f t="shared" si="22"/>
        <v>N/A</v>
      </c>
      <c r="I143" s="8">
        <v>6.88E-2</v>
      </c>
      <c r="J143" s="8">
        <v>3.7469999999999999</v>
      </c>
      <c r="K143" s="28" t="s">
        <v>734</v>
      </c>
      <c r="L143" s="105" t="str">
        <f t="shared" si="23"/>
        <v>Yes</v>
      </c>
    </row>
    <row r="144" spans="1:12" x14ac:dyDescent="0.2">
      <c r="A144" s="168" t="s">
        <v>89</v>
      </c>
      <c r="B144" s="22" t="s">
        <v>213</v>
      </c>
      <c r="C144" s="4">
        <v>23.370233702</v>
      </c>
      <c r="D144" s="27" t="str">
        <f t="shared" ref="D144:D161" si="24">IF($B144="N/A","N/A",IF(C144&gt;10,"No",IF(C144&lt;-10,"No","Yes")))</f>
        <v>N/A</v>
      </c>
      <c r="E144" s="4">
        <v>22.823638532</v>
      </c>
      <c r="F144" s="27" t="str">
        <f t="shared" ref="F144:F161" si="25">IF($B144="N/A","N/A",IF(E144&gt;10,"No",IF(E144&lt;-10,"No","Yes")))</f>
        <v>N/A</v>
      </c>
      <c r="G144" s="4">
        <v>20.696992564999999</v>
      </c>
      <c r="H144" s="27" t="str">
        <f t="shared" ref="H144:H161" si="26">IF($B144="N/A","N/A",IF(G144&gt;10,"No",IF(G144&lt;-10,"No","Yes")))</f>
        <v>N/A</v>
      </c>
      <c r="I144" s="8">
        <v>-2.34</v>
      </c>
      <c r="J144" s="8">
        <v>-9.32</v>
      </c>
      <c r="K144" s="28" t="s">
        <v>734</v>
      </c>
      <c r="L144" s="105" t="str">
        <f t="shared" ref="L144:L161" si="27">IF(J144="Div by 0", "N/A", IF(K144="N/A","N/A", IF(J144&gt;VALUE(MID(K144,1,2)), "No", IF(J144&lt;-1*VALUE(MID(K144,1,2)), "No", "Yes"))))</f>
        <v>Yes</v>
      </c>
    </row>
    <row r="145" spans="1:12" x14ac:dyDescent="0.2">
      <c r="A145" s="168" t="s">
        <v>474</v>
      </c>
      <c r="B145" s="22" t="s">
        <v>213</v>
      </c>
      <c r="C145" s="4">
        <v>26.491126318999999</v>
      </c>
      <c r="D145" s="27" t="str">
        <f t="shared" si="24"/>
        <v>N/A</v>
      </c>
      <c r="E145" s="4">
        <v>25.707999147999999</v>
      </c>
      <c r="F145" s="27" t="str">
        <f t="shared" si="25"/>
        <v>N/A</v>
      </c>
      <c r="G145" s="4">
        <v>24.338373169</v>
      </c>
      <c r="H145" s="27" t="str">
        <f t="shared" si="26"/>
        <v>N/A</v>
      </c>
      <c r="I145" s="8">
        <v>-2.96</v>
      </c>
      <c r="J145" s="8">
        <v>-5.33</v>
      </c>
      <c r="K145" s="28" t="s">
        <v>734</v>
      </c>
      <c r="L145" s="105" t="str">
        <f t="shared" si="27"/>
        <v>Yes</v>
      </c>
    </row>
    <row r="146" spans="1:12" x14ac:dyDescent="0.2">
      <c r="A146" s="168" t="s">
        <v>475</v>
      </c>
      <c r="B146" s="22" t="s">
        <v>213</v>
      </c>
      <c r="C146" s="4">
        <v>19.264496162</v>
      </c>
      <c r="D146" s="27" t="str">
        <f t="shared" si="24"/>
        <v>N/A</v>
      </c>
      <c r="E146" s="4">
        <v>19.087149546999999</v>
      </c>
      <c r="F146" s="27" t="str">
        <f t="shared" si="25"/>
        <v>N/A</v>
      </c>
      <c r="G146" s="4">
        <v>17.995395893000001</v>
      </c>
      <c r="H146" s="27" t="str">
        <f t="shared" si="26"/>
        <v>N/A</v>
      </c>
      <c r="I146" s="8">
        <v>-0.92100000000000004</v>
      </c>
      <c r="J146" s="8">
        <v>-5.72</v>
      </c>
      <c r="K146" s="28" t="s">
        <v>734</v>
      </c>
      <c r="L146" s="105" t="str">
        <f t="shared" si="27"/>
        <v>Yes</v>
      </c>
    </row>
    <row r="147" spans="1:12" x14ac:dyDescent="0.2">
      <c r="A147" s="168" t="s">
        <v>1451</v>
      </c>
      <c r="B147" s="22" t="s">
        <v>213</v>
      </c>
      <c r="C147" s="4">
        <v>23.385935987</v>
      </c>
      <c r="D147" s="27" t="str">
        <f t="shared" si="24"/>
        <v>N/A</v>
      </c>
      <c r="E147" s="4">
        <v>23.085994435</v>
      </c>
      <c r="F147" s="27" t="str">
        <f t="shared" si="25"/>
        <v>N/A</v>
      </c>
      <c r="G147" s="4">
        <v>21.332871476000001</v>
      </c>
      <c r="H147" s="27" t="str">
        <f t="shared" si="26"/>
        <v>N/A</v>
      </c>
      <c r="I147" s="8">
        <v>-1.28</v>
      </c>
      <c r="J147" s="8">
        <v>-7.59</v>
      </c>
      <c r="K147" s="28" t="s">
        <v>734</v>
      </c>
      <c r="L147" s="105" t="str">
        <f t="shared" si="27"/>
        <v>Yes</v>
      </c>
    </row>
    <row r="148" spans="1:12" x14ac:dyDescent="0.2">
      <c r="A148" s="168" t="s">
        <v>1452</v>
      </c>
      <c r="B148" s="22" t="s">
        <v>213</v>
      </c>
      <c r="C148" s="4">
        <v>34.293005452000003</v>
      </c>
      <c r="D148" s="27" t="str">
        <f t="shared" si="24"/>
        <v>N/A</v>
      </c>
      <c r="E148" s="4">
        <v>33.759197483000001</v>
      </c>
      <c r="F148" s="27" t="str">
        <f t="shared" si="25"/>
        <v>N/A</v>
      </c>
      <c r="G148" s="4">
        <v>33.334124516000003</v>
      </c>
      <c r="H148" s="27" t="str">
        <f t="shared" si="26"/>
        <v>N/A</v>
      </c>
      <c r="I148" s="8">
        <v>-1.56</v>
      </c>
      <c r="J148" s="8">
        <v>-1.26</v>
      </c>
      <c r="K148" s="28" t="s">
        <v>734</v>
      </c>
      <c r="L148" s="105" t="str">
        <f t="shared" si="27"/>
        <v>Yes</v>
      </c>
    </row>
    <row r="149" spans="1:12" x14ac:dyDescent="0.2">
      <c r="A149" s="168" t="s">
        <v>1453</v>
      </c>
      <c r="B149" s="22" t="s">
        <v>213</v>
      </c>
      <c r="C149" s="4">
        <v>9.3667506144000008</v>
      </c>
      <c r="D149" s="27" t="str">
        <f t="shared" si="24"/>
        <v>N/A</v>
      </c>
      <c r="E149" s="4">
        <v>9.5907072918999994</v>
      </c>
      <c r="F149" s="27" t="str">
        <f t="shared" si="25"/>
        <v>N/A</v>
      </c>
      <c r="G149" s="4">
        <v>9.6504513237000005</v>
      </c>
      <c r="H149" s="27" t="str">
        <f t="shared" si="26"/>
        <v>N/A</v>
      </c>
      <c r="I149" s="8">
        <v>2.391</v>
      </c>
      <c r="J149" s="8">
        <v>0.62290000000000001</v>
      </c>
      <c r="K149" s="28" t="s">
        <v>734</v>
      </c>
      <c r="L149" s="105" t="str">
        <f t="shared" si="27"/>
        <v>Yes</v>
      </c>
    </row>
    <row r="150" spans="1:12" x14ac:dyDescent="0.2">
      <c r="A150" s="168" t="s">
        <v>90</v>
      </c>
      <c r="B150" s="22" t="s">
        <v>213</v>
      </c>
      <c r="C150" s="4">
        <v>37.550705293999997</v>
      </c>
      <c r="D150" s="27" t="str">
        <f t="shared" si="24"/>
        <v>N/A</v>
      </c>
      <c r="E150" s="4">
        <v>18.431164701</v>
      </c>
      <c r="F150" s="27" t="str">
        <f t="shared" si="25"/>
        <v>N/A</v>
      </c>
      <c r="G150" s="4">
        <v>18.408323332999998</v>
      </c>
      <c r="H150" s="27" t="str">
        <f t="shared" si="26"/>
        <v>N/A</v>
      </c>
      <c r="I150" s="8">
        <v>-50.9</v>
      </c>
      <c r="J150" s="8">
        <v>-0.124</v>
      </c>
      <c r="K150" s="28" t="s">
        <v>734</v>
      </c>
      <c r="L150" s="105" t="str">
        <f t="shared" si="27"/>
        <v>Yes</v>
      </c>
    </row>
    <row r="151" spans="1:12" x14ac:dyDescent="0.2">
      <c r="A151" s="168" t="s">
        <v>476</v>
      </c>
      <c r="B151" s="22" t="s">
        <v>213</v>
      </c>
      <c r="C151" s="4">
        <v>33.269922283</v>
      </c>
      <c r="D151" s="27" t="str">
        <f t="shared" si="24"/>
        <v>N/A</v>
      </c>
      <c r="E151" s="4">
        <v>15.927319185</v>
      </c>
      <c r="F151" s="27" t="str">
        <f t="shared" si="25"/>
        <v>N/A</v>
      </c>
      <c r="G151" s="4">
        <v>14.682775154</v>
      </c>
      <c r="H151" s="27" t="str">
        <f t="shared" si="26"/>
        <v>N/A</v>
      </c>
      <c r="I151" s="8">
        <v>-52.1</v>
      </c>
      <c r="J151" s="8">
        <v>-7.81</v>
      </c>
      <c r="K151" s="28" t="s">
        <v>734</v>
      </c>
      <c r="L151" s="105" t="str">
        <f t="shared" si="27"/>
        <v>Yes</v>
      </c>
    </row>
    <row r="152" spans="1:12" x14ac:dyDescent="0.2">
      <c r="A152" s="168" t="s">
        <v>477</v>
      </c>
      <c r="B152" s="22" t="s">
        <v>213</v>
      </c>
      <c r="C152" s="4">
        <v>42.913493340000002</v>
      </c>
      <c r="D152" s="27" t="str">
        <f t="shared" si="24"/>
        <v>N/A</v>
      </c>
      <c r="E152" s="4">
        <v>21.194429240000002</v>
      </c>
      <c r="F152" s="27" t="str">
        <f t="shared" si="25"/>
        <v>N/A</v>
      </c>
      <c r="G152" s="4">
        <v>19.546253105000002</v>
      </c>
      <c r="H152" s="27" t="str">
        <f t="shared" si="26"/>
        <v>N/A</v>
      </c>
      <c r="I152" s="8">
        <v>-50.6</v>
      </c>
      <c r="J152" s="8">
        <v>-7.78</v>
      </c>
      <c r="K152" s="28" t="s">
        <v>734</v>
      </c>
      <c r="L152" s="105" t="str">
        <f t="shared" si="27"/>
        <v>Yes</v>
      </c>
    </row>
    <row r="153" spans="1:12" x14ac:dyDescent="0.2">
      <c r="A153" s="168" t="s">
        <v>117</v>
      </c>
      <c r="B153" s="22" t="s">
        <v>213</v>
      </c>
      <c r="C153" s="4">
        <v>93.382795529999996</v>
      </c>
      <c r="D153" s="27" t="str">
        <f t="shared" si="24"/>
        <v>N/A</v>
      </c>
      <c r="E153" s="4">
        <v>93.011792764999996</v>
      </c>
      <c r="F153" s="27" t="str">
        <f t="shared" si="25"/>
        <v>N/A</v>
      </c>
      <c r="G153" s="4">
        <v>90.157485186000002</v>
      </c>
      <c r="H153" s="27" t="str">
        <f t="shared" si="26"/>
        <v>N/A</v>
      </c>
      <c r="I153" s="8">
        <v>-0.39700000000000002</v>
      </c>
      <c r="J153" s="8">
        <v>-3.07</v>
      </c>
      <c r="K153" s="28" t="s">
        <v>734</v>
      </c>
      <c r="L153" s="105" t="str">
        <f t="shared" si="27"/>
        <v>Yes</v>
      </c>
    </row>
    <row r="154" spans="1:12" x14ac:dyDescent="0.2">
      <c r="A154" s="168" t="s">
        <v>478</v>
      </c>
      <c r="B154" s="22" t="s">
        <v>213</v>
      </c>
      <c r="C154" s="4">
        <v>93.529752928999997</v>
      </c>
      <c r="D154" s="27" t="str">
        <f t="shared" si="24"/>
        <v>N/A</v>
      </c>
      <c r="E154" s="4">
        <v>93.048950718</v>
      </c>
      <c r="F154" s="27" t="str">
        <f t="shared" si="25"/>
        <v>N/A</v>
      </c>
      <c r="G154" s="4">
        <v>93.18079324</v>
      </c>
      <c r="H154" s="27" t="str">
        <f t="shared" si="26"/>
        <v>N/A</v>
      </c>
      <c r="I154" s="8">
        <v>-0.51400000000000001</v>
      </c>
      <c r="J154" s="8">
        <v>0.14169999999999999</v>
      </c>
      <c r="K154" s="28" t="s">
        <v>734</v>
      </c>
      <c r="L154" s="105" t="str">
        <f t="shared" si="27"/>
        <v>Yes</v>
      </c>
    </row>
    <row r="155" spans="1:12" x14ac:dyDescent="0.2">
      <c r="A155" s="168" t="s">
        <v>479</v>
      </c>
      <c r="B155" s="22" t="s">
        <v>213</v>
      </c>
      <c r="C155" s="4">
        <v>93.260915738999998</v>
      </c>
      <c r="D155" s="27" t="str">
        <f t="shared" si="24"/>
        <v>N/A</v>
      </c>
      <c r="E155" s="4">
        <v>93.045672930999999</v>
      </c>
      <c r="F155" s="27" t="str">
        <f t="shared" si="25"/>
        <v>N/A</v>
      </c>
      <c r="G155" s="4">
        <v>92.703095656000002</v>
      </c>
      <c r="H155" s="27" t="str">
        <f t="shared" si="26"/>
        <v>N/A</v>
      </c>
      <c r="I155" s="8">
        <v>-0.23100000000000001</v>
      </c>
      <c r="J155" s="8">
        <v>-0.36799999999999999</v>
      </c>
      <c r="K155" s="28" t="s">
        <v>734</v>
      </c>
      <c r="L155" s="105" t="str">
        <f t="shared" si="27"/>
        <v>Yes</v>
      </c>
    </row>
    <row r="156" spans="1:12" x14ac:dyDescent="0.2">
      <c r="A156" s="168" t="s">
        <v>1454</v>
      </c>
      <c r="B156" s="22" t="s">
        <v>213</v>
      </c>
      <c r="C156" s="23">
        <v>0.34826427770000001</v>
      </c>
      <c r="D156" s="27" t="str">
        <f t="shared" si="24"/>
        <v>N/A</v>
      </c>
      <c r="E156" s="23">
        <v>0.3540203193</v>
      </c>
      <c r="F156" s="27" t="str">
        <f t="shared" si="25"/>
        <v>N/A</v>
      </c>
      <c r="G156" s="23">
        <v>0.47214584580000002</v>
      </c>
      <c r="H156" s="27" t="str">
        <f t="shared" si="26"/>
        <v>N/A</v>
      </c>
      <c r="I156" s="8">
        <v>1.653</v>
      </c>
      <c r="J156" s="8">
        <v>33.369999999999997</v>
      </c>
      <c r="K156" s="28" t="s">
        <v>734</v>
      </c>
      <c r="L156" s="105" t="str">
        <f t="shared" si="27"/>
        <v>No</v>
      </c>
    </row>
    <row r="157" spans="1:12" x14ac:dyDescent="0.2">
      <c r="A157" s="168" t="s">
        <v>1455</v>
      </c>
      <c r="B157" s="22" t="s">
        <v>213</v>
      </c>
      <c r="C157" s="23">
        <v>0.1343375077</v>
      </c>
      <c r="D157" s="27" t="str">
        <f t="shared" si="24"/>
        <v>N/A</v>
      </c>
      <c r="E157" s="23">
        <v>0.14642002579999999</v>
      </c>
      <c r="F157" s="27" t="str">
        <f t="shared" si="25"/>
        <v>N/A</v>
      </c>
      <c r="G157" s="23">
        <v>0.1556465769</v>
      </c>
      <c r="H157" s="27" t="str">
        <f t="shared" si="26"/>
        <v>N/A</v>
      </c>
      <c r="I157" s="8">
        <v>8.9939999999999998</v>
      </c>
      <c r="J157" s="8">
        <v>6.3010000000000002</v>
      </c>
      <c r="K157" s="28" t="s">
        <v>734</v>
      </c>
      <c r="L157" s="105" t="str">
        <f t="shared" si="27"/>
        <v>Yes</v>
      </c>
    </row>
    <row r="158" spans="1:12" x14ac:dyDescent="0.2">
      <c r="A158" s="168" t="s">
        <v>1456</v>
      </c>
      <c r="B158" s="22" t="s">
        <v>213</v>
      </c>
      <c r="C158" s="23">
        <v>0.6826271854</v>
      </c>
      <c r="D158" s="27" t="str">
        <f t="shared" si="24"/>
        <v>N/A</v>
      </c>
      <c r="E158" s="23">
        <v>0.67946471239999995</v>
      </c>
      <c r="F158" s="27" t="str">
        <f t="shared" si="25"/>
        <v>N/A</v>
      </c>
      <c r="G158" s="23">
        <v>0.63524659149999996</v>
      </c>
      <c r="H158" s="27" t="str">
        <f t="shared" si="26"/>
        <v>N/A</v>
      </c>
      <c r="I158" s="8">
        <v>-0.46300000000000002</v>
      </c>
      <c r="J158" s="8">
        <v>-6.51</v>
      </c>
      <c r="K158" s="28" t="s">
        <v>734</v>
      </c>
      <c r="L158" s="105" t="str">
        <f t="shared" si="27"/>
        <v>Yes</v>
      </c>
    </row>
    <row r="159" spans="1:12" x14ac:dyDescent="0.2">
      <c r="A159" s="168" t="s">
        <v>1457</v>
      </c>
      <c r="B159" s="22" t="s">
        <v>213</v>
      </c>
      <c r="C159" s="23">
        <v>209.86828559</v>
      </c>
      <c r="D159" s="27" t="str">
        <f t="shared" si="24"/>
        <v>N/A</v>
      </c>
      <c r="E159" s="23">
        <v>205.02950122999999</v>
      </c>
      <c r="F159" s="27" t="str">
        <f t="shared" si="25"/>
        <v>N/A</v>
      </c>
      <c r="G159" s="23">
        <v>205.94595222000001</v>
      </c>
      <c r="H159" s="27" t="str">
        <f t="shared" si="26"/>
        <v>N/A</v>
      </c>
      <c r="I159" s="8">
        <v>-2.31</v>
      </c>
      <c r="J159" s="8">
        <v>0.44700000000000001</v>
      </c>
      <c r="K159" s="28" t="s">
        <v>734</v>
      </c>
      <c r="L159" s="105" t="str">
        <f t="shared" si="27"/>
        <v>Yes</v>
      </c>
    </row>
    <row r="160" spans="1:12" x14ac:dyDescent="0.2">
      <c r="A160" s="168" t="s">
        <v>1458</v>
      </c>
      <c r="B160" s="22" t="s">
        <v>213</v>
      </c>
      <c r="C160" s="23">
        <v>209.76491679</v>
      </c>
      <c r="D160" s="27" t="str">
        <f t="shared" si="24"/>
        <v>N/A</v>
      </c>
      <c r="E160" s="23">
        <v>205.11332259</v>
      </c>
      <c r="F160" s="27" t="str">
        <f t="shared" si="25"/>
        <v>N/A</v>
      </c>
      <c r="G160" s="23">
        <v>208.31444033</v>
      </c>
      <c r="H160" s="27" t="str">
        <f t="shared" si="26"/>
        <v>N/A</v>
      </c>
      <c r="I160" s="8">
        <v>-2.2200000000000002</v>
      </c>
      <c r="J160" s="8">
        <v>1.5609999999999999</v>
      </c>
      <c r="K160" s="28" t="s">
        <v>734</v>
      </c>
      <c r="L160" s="105" t="str">
        <f t="shared" si="27"/>
        <v>Yes</v>
      </c>
    </row>
    <row r="161" spans="1:12" x14ac:dyDescent="0.2">
      <c r="A161" s="168" t="s">
        <v>1459</v>
      </c>
      <c r="B161" s="22" t="s">
        <v>213</v>
      </c>
      <c r="C161" s="23">
        <v>210.54518949999999</v>
      </c>
      <c r="D161" s="27" t="str">
        <f t="shared" si="24"/>
        <v>N/A</v>
      </c>
      <c r="E161" s="23">
        <v>204.65028534999999</v>
      </c>
      <c r="F161" s="27" t="str">
        <f t="shared" si="25"/>
        <v>N/A</v>
      </c>
      <c r="G161" s="23">
        <v>196.39736346999999</v>
      </c>
      <c r="H161" s="27" t="str">
        <f t="shared" si="26"/>
        <v>N/A</v>
      </c>
      <c r="I161" s="8">
        <v>-2.8</v>
      </c>
      <c r="J161" s="8">
        <v>-4.03</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11</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11</v>
      </c>
      <c r="H164" s="27" t="str">
        <f t="shared" si="30"/>
        <v>N/A</v>
      </c>
      <c r="I164" s="8" t="s">
        <v>1748</v>
      </c>
      <c r="J164" s="8" t="s">
        <v>1748</v>
      </c>
      <c r="K164" s="10" t="s">
        <v>213</v>
      </c>
      <c r="L164" s="105" t="str">
        <f t="shared" si="31"/>
        <v>N/A</v>
      </c>
    </row>
    <row r="165" spans="1:12" ht="25.5" x14ac:dyDescent="0.2">
      <c r="A165" s="168" t="s">
        <v>1460</v>
      </c>
      <c r="B165" s="22" t="s">
        <v>213</v>
      </c>
      <c r="C165" s="23">
        <v>0</v>
      </c>
      <c r="D165" s="27" t="str">
        <f t="shared" si="28"/>
        <v>N/A</v>
      </c>
      <c r="E165" s="23">
        <v>0</v>
      </c>
      <c r="F165" s="27" t="str">
        <f t="shared" si="29"/>
        <v>N/A</v>
      </c>
      <c r="G165" s="23">
        <v>11</v>
      </c>
      <c r="H165" s="27" t="str">
        <f t="shared" si="30"/>
        <v>N/A</v>
      </c>
      <c r="I165" s="8" t="s">
        <v>1748</v>
      </c>
      <c r="J165" s="8" t="s">
        <v>1748</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0</v>
      </c>
      <c r="H166" s="27" t="str">
        <f t="shared" si="30"/>
        <v>N/A</v>
      </c>
      <c r="I166" s="8">
        <v>-50</v>
      </c>
      <c r="J166" s="8">
        <v>-100</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11</v>
      </c>
      <c r="H167" s="27" t="str">
        <f t="shared" si="30"/>
        <v>N/A</v>
      </c>
      <c r="I167" s="8">
        <v>0</v>
      </c>
      <c r="J167" s="8">
        <v>33.33</v>
      </c>
      <c r="K167" s="10" t="s">
        <v>213</v>
      </c>
      <c r="L167" s="105" t="str">
        <f t="shared" si="31"/>
        <v>N/A</v>
      </c>
    </row>
    <row r="168" spans="1:12" x14ac:dyDescent="0.2">
      <c r="A168" s="168" t="s">
        <v>125</v>
      </c>
      <c r="B168" s="22" t="s">
        <v>213</v>
      </c>
      <c r="C168" s="29">
        <v>381053</v>
      </c>
      <c r="D168" s="27" t="str">
        <f t="shared" si="28"/>
        <v>N/A</v>
      </c>
      <c r="E168" s="29">
        <v>268793</v>
      </c>
      <c r="F168" s="27" t="str">
        <f t="shared" si="29"/>
        <v>N/A</v>
      </c>
      <c r="G168" s="29">
        <v>1303290</v>
      </c>
      <c r="H168" s="27" t="str">
        <f t="shared" si="30"/>
        <v>N/A</v>
      </c>
      <c r="I168" s="8">
        <v>-29.5</v>
      </c>
      <c r="J168" s="8">
        <v>384.9</v>
      </c>
      <c r="K168" s="10" t="s">
        <v>213</v>
      </c>
      <c r="L168" s="105" t="str">
        <f t="shared" si="31"/>
        <v>N/A</v>
      </c>
    </row>
    <row r="169" spans="1:12" x14ac:dyDescent="0.2">
      <c r="A169" s="168" t="s">
        <v>1596</v>
      </c>
      <c r="B169" s="22" t="s">
        <v>213</v>
      </c>
      <c r="C169" s="29">
        <v>163949</v>
      </c>
      <c r="D169" s="27" t="str">
        <f t="shared" si="28"/>
        <v>N/A</v>
      </c>
      <c r="E169" s="29">
        <v>123622</v>
      </c>
      <c r="F169" s="27" t="str">
        <f t="shared" si="29"/>
        <v>N/A</v>
      </c>
      <c r="G169" s="29">
        <v>1255822</v>
      </c>
      <c r="H169" s="27" t="str">
        <f t="shared" si="30"/>
        <v>N/A</v>
      </c>
      <c r="I169" s="8">
        <v>-24.6</v>
      </c>
      <c r="J169" s="8">
        <v>915.9</v>
      </c>
      <c r="K169" s="10" t="s">
        <v>213</v>
      </c>
      <c r="L169" s="105" t="str">
        <f t="shared" si="31"/>
        <v>N/A</v>
      </c>
    </row>
    <row r="170" spans="1:12" x14ac:dyDescent="0.2">
      <c r="A170" s="168" t="s">
        <v>1353</v>
      </c>
      <c r="B170" s="22" t="s">
        <v>213</v>
      </c>
      <c r="C170" s="29">
        <v>159210</v>
      </c>
      <c r="D170" s="27" t="str">
        <f t="shared" si="28"/>
        <v>N/A</v>
      </c>
      <c r="E170" s="29">
        <v>154080</v>
      </c>
      <c r="F170" s="27" t="str">
        <f t="shared" si="29"/>
        <v>N/A</v>
      </c>
      <c r="G170" s="29">
        <v>317721</v>
      </c>
      <c r="H170" s="27" t="str">
        <f t="shared" si="30"/>
        <v>N/A</v>
      </c>
      <c r="I170" s="8">
        <v>-3.22</v>
      </c>
      <c r="J170" s="8">
        <v>106.2</v>
      </c>
      <c r="K170" s="10" t="s">
        <v>213</v>
      </c>
      <c r="L170" s="105" t="str">
        <f t="shared" si="31"/>
        <v>N/A</v>
      </c>
    </row>
    <row r="171" spans="1:12" x14ac:dyDescent="0.2">
      <c r="A171" s="168" t="s">
        <v>1590</v>
      </c>
      <c r="B171" s="22" t="s">
        <v>213</v>
      </c>
      <c r="C171" s="29">
        <v>379244</v>
      </c>
      <c r="D171" s="27" t="str">
        <f t="shared" si="28"/>
        <v>N/A</v>
      </c>
      <c r="E171" s="29">
        <v>204974</v>
      </c>
      <c r="F171" s="27" t="str">
        <f t="shared" si="29"/>
        <v>N/A</v>
      </c>
      <c r="G171" s="29">
        <v>185302</v>
      </c>
      <c r="H171" s="27" t="str">
        <f t="shared" si="30"/>
        <v>N/A</v>
      </c>
      <c r="I171" s="8">
        <v>-46</v>
      </c>
      <c r="J171" s="8">
        <v>-9.6</v>
      </c>
      <c r="K171" s="10" t="s">
        <v>213</v>
      </c>
      <c r="L171" s="105" t="str">
        <f t="shared" si="31"/>
        <v>N/A</v>
      </c>
    </row>
    <row r="172" spans="1:12" x14ac:dyDescent="0.2">
      <c r="A172" s="168" t="s">
        <v>1591</v>
      </c>
      <c r="B172" s="22" t="s">
        <v>213</v>
      </c>
      <c r="C172" s="29">
        <v>300860</v>
      </c>
      <c r="D172" s="27" t="str">
        <f t="shared" si="28"/>
        <v>N/A</v>
      </c>
      <c r="E172" s="29">
        <v>262010</v>
      </c>
      <c r="F172" s="27" t="str">
        <f t="shared" si="29"/>
        <v>N/A</v>
      </c>
      <c r="G172" s="29">
        <v>276581</v>
      </c>
      <c r="H172" s="27" t="str">
        <f t="shared" si="30"/>
        <v>N/A</v>
      </c>
      <c r="I172" s="8">
        <v>-12.9</v>
      </c>
      <c r="J172" s="8">
        <v>5.5609999999999999</v>
      </c>
      <c r="K172" s="10" t="s">
        <v>213</v>
      </c>
      <c r="L172" s="105" t="str">
        <f t="shared" si="31"/>
        <v>N/A</v>
      </c>
    </row>
    <row r="173" spans="1:12" ht="25.5" x14ac:dyDescent="0.2">
      <c r="A173" s="168" t="s">
        <v>1354</v>
      </c>
      <c r="B173" s="22" t="s">
        <v>213</v>
      </c>
      <c r="C173" s="29">
        <v>208144</v>
      </c>
      <c r="D173" s="27" t="str">
        <f t="shared" ref="D173:D187" si="32">IF($B173="N/A","N/A",IF(C173&gt;10,"No",IF(C173&lt;-10,"No","Yes")))</f>
        <v>N/A</v>
      </c>
      <c r="E173" s="29">
        <v>158466</v>
      </c>
      <c r="F173" s="27" t="str">
        <f t="shared" ref="F173:F187" si="33">IF($B173="N/A","N/A",IF(E173&gt;10,"No",IF(E173&lt;-10,"No","Yes")))</f>
        <v>N/A</v>
      </c>
      <c r="G173" s="29">
        <v>125316</v>
      </c>
      <c r="H173" s="27" t="str">
        <f t="shared" ref="H173:H187" si="34">IF($B173="N/A","N/A",IF(G173&gt;10,"No",IF(G173&lt;-10,"No","Yes")))</f>
        <v>N/A</v>
      </c>
      <c r="I173" s="8">
        <v>-23.9</v>
      </c>
      <c r="J173" s="8">
        <v>-20.9</v>
      </c>
      <c r="K173" s="28" t="s">
        <v>734</v>
      </c>
      <c r="L173" s="105" t="str">
        <f t="shared" ref="L173:L187" si="35">IF(J173="Div by 0", "N/A", IF(K173="N/A","N/A", IF(J173&gt;VALUE(MID(K173,1,2)), "No", IF(J173&lt;-1*VALUE(MID(K173,1,2)), "No", "Yes"))))</f>
        <v>Yes</v>
      </c>
    </row>
    <row r="174" spans="1:12" x14ac:dyDescent="0.2">
      <c r="A174" s="168" t="s">
        <v>646</v>
      </c>
      <c r="B174" s="22" t="s">
        <v>213</v>
      </c>
      <c r="C174" s="23">
        <v>994</v>
      </c>
      <c r="D174" s="27" t="str">
        <f t="shared" si="32"/>
        <v>N/A</v>
      </c>
      <c r="E174" s="23">
        <v>925</v>
      </c>
      <c r="F174" s="27" t="str">
        <f t="shared" si="33"/>
        <v>N/A</v>
      </c>
      <c r="G174" s="23">
        <v>772</v>
      </c>
      <c r="H174" s="27" t="str">
        <f t="shared" si="34"/>
        <v>N/A</v>
      </c>
      <c r="I174" s="8">
        <v>-6.94</v>
      </c>
      <c r="J174" s="8">
        <v>-16.5</v>
      </c>
      <c r="K174" s="28" t="s">
        <v>734</v>
      </c>
      <c r="L174" s="105" t="str">
        <f t="shared" si="35"/>
        <v>Yes</v>
      </c>
    </row>
    <row r="175" spans="1:12" ht="25.5" x14ac:dyDescent="0.2">
      <c r="A175" s="168" t="s">
        <v>1355</v>
      </c>
      <c r="B175" s="22" t="s">
        <v>213</v>
      </c>
      <c r="C175" s="29">
        <v>209.40040241</v>
      </c>
      <c r="D175" s="27" t="str">
        <f t="shared" si="32"/>
        <v>N/A</v>
      </c>
      <c r="E175" s="29">
        <v>171.31459459000001</v>
      </c>
      <c r="F175" s="27" t="str">
        <f t="shared" si="33"/>
        <v>N/A</v>
      </c>
      <c r="G175" s="29">
        <v>162.32642487000001</v>
      </c>
      <c r="H175" s="27" t="str">
        <f t="shared" si="34"/>
        <v>N/A</v>
      </c>
      <c r="I175" s="8">
        <v>-18.2</v>
      </c>
      <c r="J175" s="8">
        <v>-5.25</v>
      </c>
      <c r="K175" s="28" t="s">
        <v>734</v>
      </c>
      <c r="L175" s="105" t="str">
        <f t="shared" si="35"/>
        <v>Yes</v>
      </c>
    </row>
    <row r="176" spans="1:12" ht="25.5" x14ac:dyDescent="0.2">
      <c r="A176" s="168" t="s">
        <v>1356</v>
      </c>
      <c r="B176" s="22" t="s">
        <v>213</v>
      </c>
      <c r="C176" s="29">
        <v>1272036</v>
      </c>
      <c r="D176" s="27" t="str">
        <f t="shared" si="32"/>
        <v>N/A</v>
      </c>
      <c r="E176" s="29">
        <v>1187618</v>
      </c>
      <c r="F176" s="27" t="str">
        <f t="shared" si="33"/>
        <v>N/A</v>
      </c>
      <c r="G176" s="29">
        <v>1232564</v>
      </c>
      <c r="H176" s="27" t="str">
        <f t="shared" si="34"/>
        <v>N/A</v>
      </c>
      <c r="I176" s="8">
        <v>-6.64</v>
      </c>
      <c r="J176" s="8">
        <v>3.7850000000000001</v>
      </c>
      <c r="K176" s="28" t="s">
        <v>734</v>
      </c>
      <c r="L176" s="105" t="str">
        <f t="shared" si="35"/>
        <v>Yes</v>
      </c>
    </row>
    <row r="177" spans="1:12" x14ac:dyDescent="0.2">
      <c r="A177" s="168" t="s">
        <v>513</v>
      </c>
      <c r="B177" s="22" t="s">
        <v>213</v>
      </c>
      <c r="C177" s="23">
        <v>8438</v>
      </c>
      <c r="D177" s="27" t="str">
        <f t="shared" si="32"/>
        <v>N/A</v>
      </c>
      <c r="E177" s="23">
        <v>7766</v>
      </c>
      <c r="F177" s="27" t="str">
        <f t="shared" si="33"/>
        <v>N/A</v>
      </c>
      <c r="G177" s="23">
        <v>7745</v>
      </c>
      <c r="H177" s="27" t="str">
        <f t="shared" si="34"/>
        <v>N/A</v>
      </c>
      <c r="I177" s="8">
        <v>-7.96</v>
      </c>
      <c r="J177" s="8">
        <v>-0.27</v>
      </c>
      <c r="K177" s="28" t="s">
        <v>734</v>
      </c>
      <c r="L177" s="105" t="str">
        <f t="shared" si="35"/>
        <v>Yes</v>
      </c>
    </row>
    <row r="178" spans="1:12" ht="25.5" x14ac:dyDescent="0.2">
      <c r="A178" s="168" t="s">
        <v>1357</v>
      </c>
      <c r="B178" s="22" t="s">
        <v>213</v>
      </c>
      <c r="C178" s="29">
        <v>150.75088883999999</v>
      </c>
      <c r="D178" s="27" t="str">
        <f t="shared" si="32"/>
        <v>N/A</v>
      </c>
      <c r="E178" s="29">
        <v>152.92531547999999</v>
      </c>
      <c r="F178" s="27" t="str">
        <f t="shared" si="33"/>
        <v>N/A</v>
      </c>
      <c r="G178" s="29">
        <v>159.14318915000001</v>
      </c>
      <c r="H178" s="27" t="str">
        <f t="shared" si="34"/>
        <v>N/A</v>
      </c>
      <c r="I178" s="8">
        <v>1.4419999999999999</v>
      </c>
      <c r="J178" s="8">
        <v>4.0659999999999998</v>
      </c>
      <c r="K178" s="28" t="s">
        <v>734</v>
      </c>
      <c r="L178" s="105" t="str">
        <f t="shared" si="35"/>
        <v>Yes</v>
      </c>
    </row>
    <row r="179" spans="1:12" ht="25.5" x14ac:dyDescent="0.2">
      <c r="A179" s="168" t="s">
        <v>1358</v>
      </c>
      <c r="B179" s="22" t="s">
        <v>213</v>
      </c>
      <c r="C179" s="29">
        <v>764079</v>
      </c>
      <c r="D179" s="27" t="str">
        <f t="shared" si="32"/>
        <v>N/A</v>
      </c>
      <c r="E179" s="29">
        <v>707502</v>
      </c>
      <c r="F179" s="27" t="str">
        <f t="shared" si="33"/>
        <v>N/A</v>
      </c>
      <c r="G179" s="29">
        <v>963170</v>
      </c>
      <c r="H179" s="27" t="str">
        <f t="shared" si="34"/>
        <v>N/A</v>
      </c>
      <c r="I179" s="8">
        <v>-7.4</v>
      </c>
      <c r="J179" s="8">
        <v>36.14</v>
      </c>
      <c r="K179" s="28" t="s">
        <v>734</v>
      </c>
      <c r="L179" s="105" t="str">
        <f t="shared" si="35"/>
        <v>No</v>
      </c>
    </row>
    <row r="180" spans="1:12" x14ac:dyDescent="0.2">
      <c r="A180" s="168" t="s">
        <v>514</v>
      </c>
      <c r="B180" s="22" t="s">
        <v>213</v>
      </c>
      <c r="C180" s="23">
        <v>4741</v>
      </c>
      <c r="D180" s="27" t="str">
        <f t="shared" si="32"/>
        <v>N/A</v>
      </c>
      <c r="E180" s="23">
        <v>4657</v>
      </c>
      <c r="F180" s="27" t="str">
        <f t="shared" si="33"/>
        <v>N/A</v>
      </c>
      <c r="G180" s="23">
        <v>5246</v>
      </c>
      <c r="H180" s="27" t="str">
        <f t="shared" si="34"/>
        <v>N/A</v>
      </c>
      <c r="I180" s="8">
        <v>-1.77</v>
      </c>
      <c r="J180" s="8">
        <v>12.65</v>
      </c>
      <c r="K180" s="28" t="s">
        <v>734</v>
      </c>
      <c r="L180" s="105" t="str">
        <f t="shared" si="35"/>
        <v>Yes</v>
      </c>
    </row>
    <row r="181" spans="1:12" ht="25.5" x14ac:dyDescent="0.2">
      <c r="A181" s="168" t="s">
        <v>1359</v>
      </c>
      <c r="B181" s="22" t="s">
        <v>213</v>
      </c>
      <c r="C181" s="29">
        <v>161.1641004</v>
      </c>
      <c r="D181" s="27" t="str">
        <f t="shared" si="32"/>
        <v>N/A</v>
      </c>
      <c r="E181" s="29">
        <v>151.92226754999999</v>
      </c>
      <c r="F181" s="27" t="str">
        <f t="shared" si="33"/>
        <v>N/A</v>
      </c>
      <c r="G181" s="29">
        <v>183.60083872999999</v>
      </c>
      <c r="H181" s="27" t="str">
        <f t="shared" si="34"/>
        <v>N/A</v>
      </c>
      <c r="I181" s="8">
        <v>-5.73</v>
      </c>
      <c r="J181" s="8">
        <v>20.85</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156380285</v>
      </c>
      <c r="D185" s="27" t="str">
        <f t="shared" si="32"/>
        <v>N/A</v>
      </c>
      <c r="E185" s="29">
        <v>153592760</v>
      </c>
      <c r="F185" s="27" t="str">
        <f t="shared" si="33"/>
        <v>N/A</v>
      </c>
      <c r="G185" s="29">
        <v>160920097</v>
      </c>
      <c r="H185" s="27" t="str">
        <f t="shared" si="34"/>
        <v>N/A</v>
      </c>
      <c r="I185" s="8">
        <v>-1.78</v>
      </c>
      <c r="J185" s="8">
        <v>4.7709999999999999</v>
      </c>
      <c r="K185" s="28" t="s">
        <v>734</v>
      </c>
      <c r="L185" s="105" t="str">
        <f t="shared" si="35"/>
        <v>Yes</v>
      </c>
    </row>
    <row r="186" spans="1:12" ht="25.5" x14ac:dyDescent="0.2">
      <c r="A186" s="168" t="s">
        <v>516</v>
      </c>
      <c r="B186" s="22" t="s">
        <v>213</v>
      </c>
      <c r="C186" s="23">
        <v>9098</v>
      </c>
      <c r="D186" s="27" t="str">
        <f t="shared" si="32"/>
        <v>N/A</v>
      </c>
      <c r="E186" s="23">
        <v>8482</v>
      </c>
      <c r="F186" s="27" t="str">
        <f t="shared" si="33"/>
        <v>N/A</v>
      </c>
      <c r="G186" s="23">
        <v>8418</v>
      </c>
      <c r="H186" s="27" t="str">
        <f t="shared" si="34"/>
        <v>N/A</v>
      </c>
      <c r="I186" s="8">
        <v>-6.77</v>
      </c>
      <c r="J186" s="8">
        <v>-0.755</v>
      </c>
      <c r="K186" s="28" t="s">
        <v>734</v>
      </c>
      <c r="L186" s="105" t="str">
        <f t="shared" si="35"/>
        <v>Yes</v>
      </c>
    </row>
    <row r="187" spans="1:12" ht="25.5" x14ac:dyDescent="0.2">
      <c r="A187" s="168" t="s">
        <v>1363</v>
      </c>
      <c r="B187" s="22" t="s">
        <v>213</v>
      </c>
      <c r="C187" s="29">
        <v>17188.424379</v>
      </c>
      <c r="D187" s="27" t="str">
        <f t="shared" si="32"/>
        <v>N/A</v>
      </c>
      <c r="E187" s="29">
        <v>18108.082998999998</v>
      </c>
      <c r="F187" s="27" t="str">
        <f t="shared" si="33"/>
        <v>N/A</v>
      </c>
      <c r="G187" s="29">
        <v>19116.191137999998</v>
      </c>
      <c r="H187" s="27" t="str">
        <f t="shared" si="34"/>
        <v>N/A</v>
      </c>
      <c r="I187" s="8">
        <v>5.35</v>
      </c>
      <c r="J187" s="8">
        <v>5.5670000000000002</v>
      </c>
      <c r="K187" s="28" t="s">
        <v>734</v>
      </c>
      <c r="L187" s="105" t="str">
        <f t="shared" si="35"/>
        <v>Yes</v>
      </c>
    </row>
    <row r="188" spans="1:12" x14ac:dyDescent="0.2">
      <c r="A188" s="137" t="s">
        <v>1364</v>
      </c>
      <c r="B188" s="22" t="s">
        <v>213</v>
      </c>
      <c r="C188" s="29">
        <v>244496629</v>
      </c>
      <c r="D188" s="27" t="str">
        <f t="shared" ref="D188:D203" si="36">IF($B188="N/A","N/A",IF(C188&gt;10,"No",IF(C188&lt;-10,"No","Yes")))</f>
        <v>N/A</v>
      </c>
      <c r="E188" s="29">
        <v>244016181</v>
      </c>
      <c r="F188" s="27" t="str">
        <f t="shared" ref="F188:F203" si="37">IF($B188="N/A","N/A",IF(E188&gt;10,"No",IF(E188&lt;-10,"No","Yes")))</f>
        <v>N/A</v>
      </c>
      <c r="G188" s="29">
        <v>256624172</v>
      </c>
      <c r="H188" s="27" t="str">
        <f t="shared" ref="H188:H203" si="38">IF($B188="N/A","N/A",IF(G188&gt;10,"No",IF(G188&lt;-10,"No","Yes")))</f>
        <v>N/A</v>
      </c>
      <c r="I188" s="8">
        <v>-0.19700000000000001</v>
      </c>
      <c r="J188" s="8">
        <v>5.1669999999999998</v>
      </c>
      <c r="K188" s="28" t="s">
        <v>734</v>
      </c>
      <c r="L188" s="105" t="str">
        <f t="shared" ref="L188:L203" si="39">IF(J188="Div by 0", "N/A", IF(K188="N/A","N/A", IF(J188&gt;VALUE(MID(K188,1,2)), "No", IF(J188&lt;-1*VALUE(MID(K188,1,2)), "No", "Yes"))))</f>
        <v>Yes</v>
      </c>
    </row>
    <row r="189" spans="1:12" x14ac:dyDescent="0.2">
      <c r="A189" s="137" t="s">
        <v>1461</v>
      </c>
      <c r="B189" s="22" t="s">
        <v>213</v>
      </c>
      <c r="C189" s="23">
        <v>16258</v>
      </c>
      <c r="D189" s="27" t="str">
        <f t="shared" si="36"/>
        <v>N/A</v>
      </c>
      <c r="E189" s="23">
        <v>16016</v>
      </c>
      <c r="F189" s="27" t="str">
        <f t="shared" si="37"/>
        <v>N/A</v>
      </c>
      <c r="G189" s="23">
        <v>16442</v>
      </c>
      <c r="H189" s="27" t="str">
        <f t="shared" si="38"/>
        <v>N/A</v>
      </c>
      <c r="I189" s="8">
        <v>-1.49</v>
      </c>
      <c r="J189" s="8">
        <v>2.66</v>
      </c>
      <c r="K189" s="28" t="s">
        <v>734</v>
      </c>
      <c r="L189" s="105" t="str">
        <f t="shared" si="39"/>
        <v>Yes</v>
      </c>
    </row>
    <row r="190" spans="1:12" x14ac:dyDescent="0.2">
      <c r="A190" s="137" t="s">
        <v>1462</v>
      </c>
      <c r="B190" s="22" t="s">
        <v>213</v>
      </c>
      <c r="C190" s="29">
        <v>15038.542810000001</v>
      </c>
      <c r="D190" s="27" t="str">
        <f t="shared" si="36"/>
        <v>N/A</v>
      </c>
      <c r="E190" s="29">
        <v>15235.775537</v>
      </c>
      <c r="F190" s="27" t="str">
        <f t="shared" si="37"/>
        <v>N/A</v>
      </c>
      <c r="G190" s="29">
        <v>15607.844058000001</v>
      </c>
      <c r="H190" s="27" t="str">
        <f t="shared" si="38"/>
        <v>N/A</v>
      </c>
      <c r="I190" s="8">
        <v>1.3120000000000001</v>
      </c>
      <c r="J190" s="8">
        <v>2.4420000000000002</v>
      </c>
      <c r="K190" s="28" t="s">
        <v>734</v>
      </c>
      <c r="L190" s="105" t="str">
        <f t="shared" si="39"/>
        <v>Yes</v>
      </c>
    </row>
    <row r="191" spans="1:12" x14ac:dyDescent="0.2">
      <c r="A191" s="137" t="s">
        <v>1463</v>
      </c>
      <c r="B191" s="22" t="s">
        <v>213</v>
      </c>
      <c r="C191" s="29">
        <v>11291.084105</v>
      </c>
      <c r="D191" s="27" t="str">
        <f t="shared" si="36"/>
        <v>N/A</v>
      </c>
      <c r="E191" s="29">
        <v>11282.317504000001</v>
      </c>
      <c r="F191" s="27" t="str">
        <f t="shared" si="37"/>
        <v>N/A</v>
      </c>
      <c r="G191" s="29">
        <v>11430.49689</v>
      </c>
      <c r="H191" s="27" t="str">
        <f t="shared" si="38"/>
        <v>N/A</v>
      </c>
      <c r="I191" s="8">
        <v>-7.8E-2</v>
      </c>
      <c r="J191" s="8">
        <v>1.3129999999999999</v>
      </c>
      <c r="K191" s="28" t="s">
        <v>734</v>
      </c>
      <c r="L191" s="105" t="str">
        <f t="shared" si="39"/>
        <v>Yes</v>
      </c>
    </row>
    <row r="192" spans="1:12" x14ac:dyDescent="0.2">
      <c r="A192" s="137" t="s">
        <v>1464</v>
      </c>
      <c r="B192" s="22" t="s">
        <v>213</v>
      </c>
      <c r="C192" s="29">
        <v>24916.373688</v>
      </c>
      <c r="D192" s="27" t="str">
        <f t="shared" si="36"/>
        <v>N/A</v>
      </c>
      <c r="E192" s="29">
        <v>24795.749252000001</v>
      </c>
      <c r="F192" s="27" t="str">
        <f t="shared" si="37"/>
        <v>N/A</v>
      </c>
      <c r="G192" s="29">
        <v>25600.972725</v>
      </c>
      <c r="H192" s="27" t="str">
        <f t="shared" si="38"/>
        <v>N/A</v>
      </c>
      <c r="I192" s="8">
        <v>-0.48399999999999999</v>
      </c>
      <c r="J192" s="8">
        <v>3.2469999999999999</v>
      </c>
      <c r="K192" s="28" t="s">
        <v>734</v>
      </c>
      <c r="L192" s="105" t="str">
        <f t="shared" si="39"/>
        <v>Yes</v>
      </c>
    </row>
    <row r="193" spans="1:12" x14ac:dyDescent="0.2">
      <c r="A193" s="168" t="s">
        <v>1465</v>
      </c>
      <c r="B193" s="22" t="s">
        <v>213</v>
      </c>
      <c r="C193" s="5">
        <v>21.273978697</v>
      </c>
      <c r="D193" s="27" t="str">
        <f t="shared" si="36"/>
        <v>N/A</v>
      </c>
      <c r="E193" s="5">
        <v>21.221677488000001</v>
      </c>
      <c r="F193" s="27" t="str">
        <f t="shared" si="37"/>
        <v>N/A</v>
      </c>
      <c r="G193" s="5">
        <v>20.340702436000001</v>
      </c>
      <c r="H193" s="27" t="str">
        <f t="shared" si="38"/>
        <v>N/A</v>
      </c>
      <c r="I193" s="8">
        <v>-0.246</v>
      </c>
      <c r="J193" s="8">
        <v>-4.1500000000000004</v>
      </c>
      <c r="K193" s="28" t="s">
        <v>734</v>
      </c>
      <c r="L193" s="105" t="str">
        <f t="shared" si="39"/>
        <v>Yes</v>
      </c>
    </row>
    <row r="194" spans="1:12" x14ac:dyDescent="0.2">
      <c r="A194" s="168" t="s">
        <v>1466</v>
      </c>
      <c r="B194" s="22" t="s">
        <v>213</v>
      </c>
      <c r="C194" s="5">
        <v>27.307736921</v>
      </c>
      <c r="D194" s="27" t="str">
        <f t="shared" si="36"/>
        <v>N/A</v>
      </c>
      <c r="E194" s="5">
        <v>26.803416377000001</v>
      </c>
      <c r="F194" s="27" t="str">
        <f t="shared" si="37"/>
        <v>N/A</v>
      </c>
      <c r="G194" s="5">
        <v>27.094063754</v>
      </c>
      <c r="H194" s="27" t="str">
        <f t="shared" si="38"/>
        <v>N/A</v>
      </c>
      <c r="I194" s="8">
        <v>-1.85</v>
      </c>
      <c r="J194" s="8">
        <v>1.0840000000000001</v>
      </c>
      <c r="K194" s="28" t="s">
        <v>734</v>
      </c>
      <c r="L194" s="105" t="str">
        <f t="shared" si="39"/>
        <v>Yes</v>
      </c>
    </row>
    <row r="195" spans="1:12" x14ac:dyDescent="0.2">
      <c r="A195" s="168" t="s">
        <v>1467</v>
      </c>
      <c r="B195" s="22" t="s">
        <v>213</v>
      </c>
      <c r="C195" s="5">
        <v>13.584367509</v>
      </c>
      <c r="D195" s="27" t="str">
        <f t="shared" si="36"/>
        <v>N/A</v>
      </c>
      <c r="E195" s="5">
        <v>14.237061363</v>
      </c>
      <c r="F195" s="27" t="str">
        <f t="shared" si="37"/>
        <v>N/A</v>
      </c>
      <c r="G195" s="5">
        <v>14.881565395999999</v>
      </c>
      <c r="H195" s="27" t="str">
        <f t="shared" si="38"/>
        <v>N/A</v>
      </c>
      <c r="I195" s="8">
        <v>4.8049999999999997</v>
      </c>
      <c r="J195" s="8">
        <v>4.5270000000000001</v>
      </c>
      <c r="K195" s="28" t="s">
        <v>734</v>
      </c>
      <c r="L195" s="105" t="str">
        <f t="shared" si="39"/>
        <v>Yes</v>
      </c>
    </row>
    <row r="196" spans="1:12" ht="25.5" x14ac:dyDescent="0.2">
      <c r="A196" s="137" t="s">
        <v>1376</v>
      </c>
      <c r="B196" s="22" t="s">
        <v>213</v>
      </c>
      <c r="C196" s="29">
        <v>156380285</v>
      </c>
      <c r="D196" s="27" t="str">
        <f t="shared" si="36"/>
        <v>N/A</v>
      </c>
      <c r="E196" s="29">
        <v>153592760</v>
      </c>
      <c r="F196" s="27" t="str">
        <f t="shared" si="37"/>
        <v>N/A</v>
      </c>
      <c r="G196" s="29">
        <v>160920097</v>
      </c>
      <c r="H196" s="27" t="str">
        <f t="shared" si="38"/>
        <v>N/A</v>
      </c>
      <c r="I196" s="8">
        <v>-1.78</v>
      </c>
      <c r="J196" s="8">
        <v>4.7709999999999999</v>
      </c>
      <c r="K196" s="28" t="s">
        <v>734</v>
      </c>
      <c r="L196" s="105" t="str">
        <f t="shared" si="39"/>
        <v>Yes</v>
      </c>
    </row>
    <row r="197" spans="1:12" x14ac:dyDescent="0.2">
      <c r="A197" s="137" t="s">
        <v>1468</v>
      </c>
      <c r="B197" s="22" t="s">
        <v>213</v>
      </c>
      <c r="C197" s="23">
        <v>9098</v>
      </c>
      <c r="D197" s="27" t="str">
        <f t="shared" si="36"/>
        <v>N/A</v>
      </c>
      <c r="E197" s="23">
        <v>8482</v>
      </c>
      <c r="F197" s="27" t="str">
        <f t="shared" si="37"/>
        <v>N/A</v>
      </c>
      <c r="G197" s="23">
        <v>8418</v>
      </c>
      <c r="H197" s="27" t="str">
        <f t="shared" si="38"/>
        <v>N/A</v>
      </c>
      <c r="I197" s="8">
        <v>-6.77</v>
      </c>
      <c r="J197" s="8">
        <v>-0.755</v>
      </c>
      <c r="K197" s="28" t="s">
        <v>734</v>
      </c>
      <c r="L197" s="105" t="str">
        <f t="shared" si="39"/>
        <v>Yes</v>
      </c>
    </row>
    <row r="198" spans="1:12" ht="25.5" x14ac:dyDescent="0.2">
      <c r="A198" s="137" t="s">
        <v>1469</v>
      </c>
      <c r="B198" s="22" t="s">
        <v>213</v>
      </c>
      <c r="C198" s="29">
        <v>17188.424379</v>
      </c>
      <c r="D198" s="27" t="str">
        <f t="shared" si="36"/>
        <v>N/A</v>
      </c>
      <c r="E198" s="29">
        <v>18108.082998999998</v>
      </c>
      <c r="F198" s="27" t="str">
        <f t="shared" si="37"/>
        <v>N/A</v>
      </c>
      <c r="G198" s="29">
        <v>19116.191137999998</v>
      </c>
      <c r="H198" s="27" t="str">
        <f t="shared" si="38"/>
        <v>N/A</v>
      </c>
      <c r="I198" s="8">
        <v>5.35</v>
      </c>
      <c r="J198" s="8">
        <v>5.5670000000000002</v>
      </c>
      <c r="K198" s="28" t="s">
        <v>734</v>
      </c>
      <c r="L198" s="105" t="str">
        <f t="shared" si="39"/>
        <v>Yes</v>
      </c>
    </row>
    <row r="199" spans="1:12" ht="25.5" x14ac:dyDescent="0.2">
      <c r="A199" s="137" t="s">
        <v>1470</v>
      </c>
      <c r="B199" s="22" t="s">
        <v>213</v>
      </c>
      <c r="C199" s="29">
        <v>9574.9261188</v>
      </c>
      <c r="D199" s="27" t="str">
        <f t="shared" si="36"/>
        <v>N/A</v>
      </c>
      <c r="E199" s="29">
        <v>9597.0032513000006</v>
      </c>
      <c r="F199" s="27" t="str">
        <f t="shared" si="37"/>
        <v>N/A</v>
      </c>
      <c r="G199" s="29">
        <v>9718.8684874999999</v>
      </c>
      <c r="H199" s="27" t="str">
        <f t="shared" si="38"/>
        <v>N/A</v>
      </c>
      <c r="I199" s="8">
        <v>0.2306</v>
      </c>
      <c r="J199" s="8">
        <v>1.27</v>
      </c>
      <c r="K199" s="28" t="s">
        <v>734</v>
      </c>
      <c r="L199" s="105" t="str">
        <f t="shared" si="39"/>
        <v>Yes</v>
      </c>
    </row>
    <row r="200" spans="1:12" ht="25.5" x14ac:dyDescent="0.2">
      <c r="A200" s="137" t="s">
        <v>1471</v>
      </c>
      <c r="B200" s="22" t="s">
        <v>213</v>
      </c>
      <c r="C200" s="29">
        <v>44347.821284999998</v>
      </c>
      <c r="D200" s="27" t="str">
        <f t="shared" si="36"/>
        <v>N/A</v>
      </c>
      <c r="E200" s="29">
        <v>45282.113692999999</v>
      </c>
      <c r="F200" s="27" t="str">
        <f t="shared" si="37"/>
        <v>N/A</v>
      </c>
      <c r="G200" s="29">
        <v>47677.919386000001</v>
      </c>
      <c r="H200" s="27" t="str">
        <f t="shared" si="38"/>
        <v>N/A</v>
      </c>
      <c r="I200" s="8">
        <v>2.1070000000000002</v>
      </c>
      <c r="J200" s="8">
        <v>5.2910000000000004</v>
      </c>
      <c r="K200" s="28" t="s">
        <v>734</v>
      </c>
      <c r="L200" s="105" t="str">
        <f t="shared" si="39"/>
        <v>Yes</v>
      </c>
    </row>
    <row r="201" spans="1:12" ht="25.5" x14ac:dyDescent="0.2">
      <c r="A201" s="137" t="s">
        <v>1472</v>
      </c>
      <c r="B201" s="22" t="s">
        <v>213</v>
      </c>
      <c r="C201" s="5">
        <v>11.904948836999999</v>
      </c>
      <c r="D201" s="27" t="str">
        <f t="shared" si="36"/>
        <v>N/A</v>
      </c>
      <c r="E201" s="5">
        <v>11.238902875000001</v>
      </c>
      <c r="F201" s="27" t="str">
        <f t="shared" si="37"/>
        <v>N/A</v>
      </c>
      <c r="G201" s="5">
        <v>10.414063562999999</v>
      </c>
      <c r="H201" s="27" t="str">
        <f t="shared" si="38"/>
        <v>N/A</v>
      </c>
      <c r="I201" s="8">
        <v>-5.59</v>
      </c>
      <c r="J201" s="8">
        <v>-7.34</v>
      </c>
      <c r="K201" s="28" t="s">
        <v>734</v>
      </c>
      <c r="L201" s="105" t="str">
        <f t="shared" si="39"/>
        <v>Yes</v>
      </c>
    </row>
    <row r="202" spans="1:12" ht="25.5" x14ac:dyDescent="0.2">
      <c r="A202" s="137" t="s">
        <v>1473</v>
      </c>
      <c r="B202" s="22" t="s">
        <v>213</v>
      </c>
      <c r="C202" s="5">
        <v>16.485326528000002</v>
      </c>
      <c r="D202" s="27" t="str">
        <f t="shared" si="36"/>
        <v>N/A</v>
      </c>
      <c r="E202" s="5">
        <v>15.281425225</v>
      </c>
      <c r="F202" s="27" t="str">
        <f t="shared" si="37"/>
        <v>N/A</v>
      </c>
      <c r="G202" s="5">
        <v>15.034060431</v>
      </c>
      <c r="H202" s="27" t="str">
        <f t="shared" si="38"/>
        <v>N/A</v>
      </c>
      <c r="I202" s="8">
        <v>-7.3</v>
      </c>
      <c r="J202" s="8">
        <v>-1.62</v>
      </c>
      <c r="K202" s="28" t="s">
        <v>734</v>
      </c>
      <c r="L202" s="105" t="str">
        <f t="shared" si="39"/>
        <v>Yes</v>
      </c>
    </row>
    <row r="203" spans="1:12" ht="25.5" x14ac:dyDescent="0.2">
      <c r="A203" s="173" t="s">
        <v>1474</v>
      </c>
      <c r="B203" s="113" t="s">
        <v>213</v>
      </c>
      <c r="C203" s="114">
        <v>6.0442394635000003</v>
      </c>
      <c r="D203" s="145" t="str">
        <f t="shared" si="36"/>
        <v>N/A</v>
      </c>
      <c r="E203" s="114">
        <v>6.1515538527000002</v>
      </c>
      <c r="F203" s="145" t="str">
        <f t="shared" si="37"/>
        <v>N/A</v>
      </c>
      <c r="G203" s="114">
        <v>6.3124734961</v>
      </c>
      <c r="H203" s="145" t="str">
        <f t="shared" si="38"/>
        <v>N/A</v>
      </c>
      <c r="I203" s="146">
        <v>1.7749999999999999</v>
      </c>
      <c r="J203" s="146">
        <v>2.6160000000000001</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660005</v>
      </c>
      <c r="D6" s="27" t="str">
        <f>IF($B6="N/A","N/A",IF(C6&gt;10,"No",IF(C6&lt;-10,"No","Yes")))</f>
        <v>N/A</v>
      </c>
      <c r="E6" s="23">
        <v>660601</v>
      </c>
      <c r="F6" s="27" t="str">
        <f>IF($B6="N/A","N/A",IF(E6&gt;10,"No",IF(E6&lt;-10,"No","Yes")))</f>
        <v>N/A</v>
      </c>
      <c r="G6" s="23">
        <v>896543</v>
      </c>
      <c r="H6" s="27" t="str">
        <f>IF($B6="N/A","N/A",IF(G6&gt;10,"No",IF(G6&lt;-10,"No","Yes")))</f>
        <v>N/A</v>
      </c>
      <c r="I6" s="8">
        <v>9.0300000000000005E-2</v>
      </c>
      <c r="J6" s="8">
        <v>35.72</v>
      </c>
      <c r="K6" s="28" t="s">
        <v>734</v>
      </c>
      <c r="L6" s="105" t="str">
        <f t="shared" ref="L6:L46" si="0">IF(J6="Div by 0", "N/A", IF(K6="N/A","N/A", IF(J6&gt;VALUE(MID(K6,1,2)), "No", IF(J6&lt;-1*VALUE(MID(K6,1,2)), "No", "Yes"))))</f>
        <v>No</v>
      </c>
    </row>
    <row r="7" spans="1:12" x14ac:dyDescent="0.2">
      <c r="A7" s="168" t="s">
        <v>10</v>
      </c>
      <c r="B7" s="22" t="s">
        <v>213</v>
      </c>
      <c r="C7" s="23">
        <v>605950</v>
      </c>
      <c r="D7" s="27" t="str">
        <f>IF($B7="N/A","N/A",IF(C7&gt;10,"No",IF(C7&lt;-10,"No","Yes")))</f>
        <v>N/A</v>
      </c>
      <c r="E7" s="23">
        <v>603494</v>
      </c>
      <c r="F7" s="27" t="str">
        <f>IF($B7="N/A","N/A",IF(E7&gt;10,"No",IF(E7&lt;-10,"No","Yes")))</f>
        <v>N/A</v>
      </c>
      <c r="G7" s="23">
        <v>713206</v>
      </c>
      <c r="H7" s="27" t="str">
        <f>IF($B7="N/A","N/A",IF(G7&gt;10,"No",IF(G7&lt;-10,"No","Yes")))</f>
        <v>N/A</v>
      </c>
      <c r="I7" s="8">
        <v>-0.40500000000000003</v>
      </c>
      <c r="J7" s="8">
        <v>18.18</v>
      </c>
      <c r="K7" s="28" t="s">
        <v>734</v>
      </c>
      <c r="L7" s="105" t="str">
        <f t="shared" si="0"/>
        <v>Yes</v>
      </c>
    </row>
    <row r="8" spans="1:12" x14ac:dyDescent="0.2">
      <c r="A8" s="168" t="s">
        <v>91</v>
      </c>
      <c r="B8" s="5" t="s">
        <v>297</v>
      </c>
      <c r="C8" s="4">
        <v>91.809910531</v>
      </c>
      <c r="D8" s="27" t="str">
        <f>IF($B8="N/A","N/A",IF(C8&gt;90,"No",IF(C8&lt;65,"No","Yes")))</f>
        <v>No</v>
      </c>
      <c r="E8" s="4">
        <v>91.355296162000002</v>
      </c>
      <c r="F8" s="27" t="str">
        <f>IF($B8="N/A","N/A",IF(E8&gt;90,"No",IF(E8&lt;65,"No","Yes")))</f>
        <v>No</v>
      </c>
      <c r="G8" s="4">
        <v>79.550674088999997</v>
      </c>
      <c r="H8" s="27" t="str">
        <f>IF($B8="N/A","N/A",IF(G8&gt;90,"No",IF(G8&lt;65,"No","Yes")))</f>
        <v>Yes</v>
      </c>
      <c r="I8" s="8">
        <v>-0.495</v>
      </c>
      <c r="J8" s="8">
        <v>-12.9</v>
      </c>
      <c r="K8" s="28" t="s">
        <v>734</v>
      </c>
      <c r="L8" s="105" t="str">
        <f t="shared" si="0"/>
        <v>Yes</v>
      </c>
    </row>
    <row r="9" spans="1:12" x14ac:dyDescent="0.2">
      <c r="A9" s="168" t="s">
        <v>92</v>
      </c>
      <c r="B9" s="5" t="s">
        <v>298</v>
      </c>
      <c r="C9" s="4">
        <v>94.979978733999999</v>
      </c>
      <c r="D9" s="27" t="str">
        <f>IF($B9="N/A","N/A",IF(C9&gt;100,"No",IF(C9&lt;90,"No","Yes")))</f>
        <v>Yes</v>
      </c>
      <c r="E9" s="4">
        <v>94.157674067000002</v>
      </c>
      <c r="F9" s="27" t="str">
        <f>IF($B9="N/A","N/A",IF(E9&gt;100,"No",IF(E9&lt;90,"No","Yes")))</f>
        <v>Yes</v>
      </c>
      <c r="G9" s="4">
        <v>93.830722726000005</v>
      </c>
      <c r="H9" s="27" t="str">
        <f>IF($B9="N/A","N/A",IF(G9&gt;100,"No",IF(G9&lt;90,"No","Yes")))</f>
        <v>Yes</v>
      </c>
      <c r="I9" s="8">
        <v>-0.86599999999999999</v>
      </c>
      <c r="J9" s="8">
        <v>-0.34699999999999998</v>
      </c>
      <c r="K9" s="28" t="s">
        <v>734</v>
      </c>
      <c r="L9" s="105" t="str">
        <f t="shared" si="0"/>
        <v>Yes</v>
      </c>
    </row>
    <row r="10" spans="1:12" x14ac:dyDescent="0.2">
      <c r="A10" s="168" t="s">
        <v>93</v>
      </c>
      <c r="B10" s="5" t="s">
        <v>299</v>
      </c>
      <c r="C10" s="4">
        <v>92.954368576999997</v>
      </c>
      <c r="D10" s="27" t="str">
        <f>IF($B10="N/A","N/A",IF(C10&gt;100,"No",IF(C10&lt;85,"No","Yes")))</f>
        <v>Yes</v>
      </c>
      <c r="E10" s="4">
        <v>92.621084422999999</v>
      </c>
      <c r="F10" s="27" t="str">
        <f>IF($B10="N/A","N/A",IF(E10&gt;100,"No",IF(E10&lt;85,"No","Yes")))</f>
        <v>Yes</v>
      </c>
      <c r="G10" s="4">
        <v>92.891590844000007</v>
      </c>
      <c r="H10" s="27" t="str">
        <f>IF($B10="N/A","N/A",IF(G10&gt;100,"No",IF(G10&lt;85,"No","Yes")))</f>
        <v>Yes</v>
      </c>
      <c r="I10" s="8">
        <v>-0.35899999999999999</v>
      </c>
      <c r="J10" s="8">
        <v>0.29210000000000003</v>
      </c>
      <c r="K10" s="28" t="s">
        <v>734</v>
      </c>
      <c r="L10" s="105" t="str">
        <f t="shared" si="0"/>
        <v>Yes</v>
      </c>
    </row>
    <row r="11" spans="1:12" x14ac:dyDescent="0.2">
      <c r="A11" s="168" t="s">
        <v>94</v>
      </c>
      <c r="B11" s="5" t="s">
        <v>300</v>
      </c>
      <c r="C11" s="4">
        <v>91.319876801000007</v>
      </c>
      <c r="D11" s="27" t="str">
        <f>IF($B11="N/A","N/A",IF(C11&gt;100,"No",IF(C11&lt;80,"No","Yes")))</f>
        <v>Yes</v>
      </c>
      <c r="E11" s="4">
        <v>90.919814525000007</v>
      </c>
      <c r="F11" s="27" t="str">
        <f>IF($B11="N/A","N/A",IF(E11&gt;100,"No",IF(E11&lt;80,"No","Yes")))</f>
        <v>Yes</v>
      </c>
      <c r="G11" s="4">
        <v>92.695825409999998</v>
      </c>
      <c r="H11" s="27" t="str">
        <f>IF($B11="N/A","N/A",IF(G11&gt;100,"No",IF(G11&lt;80,"No","Yes")))</f>
        <v>Yes</v>
      </c>
      <c r="I11" s="8">
        <v>-0.438</v>
      </c>
      <c r="J11" s="8">
        <v>1.9530000000000001</v>
      </c>
      <c r="K11" s="28" t="s">
        <v>734</v>
      </c>
      <c r="L11" s="105" t="str">
        <f t="shared" si="0"/>
        <v>Yes</v>
      </c>
    </row>
    <row r="12" spans="1:12" x14ac:dyDescent="0.2">
      <c r="A12" s="168" t="s">
        <v>95</v>
      </c>
      <c r="B12" s="5" t="s">
        <v>300</v>
      </c>
      <c r="C12" s="4">
        <v>90.446539762</v>
      </c>
      <c r="D12" s="27" t="str">
        <f>IF($B12="N/A","N/A",IF(C12&gt;100,"No",IF(C12&lt;80,"No","Yes")))</f>
        <v>Yes</v>
      </c>
      <c r="E12" s="4">
        <v>89.509386015000004</v>
      </c>
      <c r="F12" s="27" t="str">
        <f>IF($B12="N/A","N/A",IF(E12&gt;100,"No",IF(E12&lt;80,"No","Yes")))</f>
        <v>Yes</v>
      </c>
      <c r="G12" s="4">
        <v>83.192779997000002</v>
      </c>
      <c r="H12" s="27" t="str">
        <f>IF($B12="N/A","N/A",IF(G12&gt;100,"No",IF(G12&lt;80,"No","Yes")))</f>
        <v>Yes</v>
      </c>
      <c r="I12" s="8">
        <v>-1.04</v>
      </c>
      <c r="J12" s="8">
        <v>-7.06</v>
      </c>
      <c r="K12" s="28" t="s">
        <v>734</v>
      </c>
      <c r="L12" s="105" t="str">
        <f t="shared" si="0"/>
        <v>Yes</v>
      </c>
    </row>
    <row r="13" spans="1:12" x14ac:dyDescent="0.2">
      <c r="A13" s="104" t="s">
        <v>96</v>
      </c>
      <c r="B13" s="22" t="s">
        <v>213</v>
      </c>
      <c r="C13" s="23">
        <v>567386.36</v>
      </c>
      <c r="D13" s="27" t="str">
        <f t="shared" ref="D13:D44" si="1">IF($B13="N/A","N/A",IF(C13&gt;10,"No",IF(C13&lt;-10,"No","Yes")))</f>
        <v>N/A</v>
      </c>
      <c r="E13" s="23">
        <v>571044.75</v>
      </c>
      <c r="F13" s="27" t="str">
        <f t="shared" ref="F13:F44" si="2">IF($B13="N/A","N/A",IF(E13&gt;10,"No",IF(E13&lt;-10,"No","Yes")))</f>
        <v>N/A</v>
      </c>
      <c r="G13" s="23">
        <v>780424.27</v>
      </c>
      <c r="H13" s="27" t="str">
        <f t="shared" ref="H13:H44" si="3">IF($B13="N/A","N/A",IF(G13&gt;10,"No",IF(G13&lt;-10,"No","Yes")))</f>
        <v>N/A</v>
      </c>
      <c r="I13" s="8">
        <v>0.64480000000000004</v>
      </c>
      <c r="J13" s="8">
        <v>36.67</v>
      </c>
      <c r="K13" s="28" t="s">
        <v>734</v>
      </c>
      <c r="L13" s="105" t="str">
        <f t="shared" si="0"/>
        <v>No</v>
      </c>
    </row>
    <row r="14" spans="1:12" x14ac:dyDescent="0.2">
      <c r="A14" s="104" t="s">
        <v>100</v>
      </c>
      <c r="B14" s="22" t="s">
        <v>213</v>
      </c>
      <c r="C14" s="23">
        <v>44203</v>
      </c>
      <c r="D14" s="27" t="str">
        <f t="shared" si="1"/>
        <v>N/A</v>
      </c>
      <c r="E14" s="23">
        <v>43647</v>
      </c>
      <c r="F14" s="27" t="str">
        <f t="shared" si="2"/>
        <v>N/A</v>
      </c>
      <c r="G14" s="23">
        <v>43668</v>
      </c>
      <c r="H14" s="27" t="str">
        <f t="shared" si="3"/>
        <v>N/A</v>
      </c>
      <c r="I14" s="8">
        <v>-1.26</v>
      </c>
      <c r="J14" s="8">
        <v>4.8099999999999997E-2</v>
      </c>
      <c r="K14" s="28" t="s">
        <v>734</v>
      </c>
      <c r="L14" s="105" t="str">
        <f t="shared" si="0"/>
        <v>Yes</v>
      </c>
    </row>
    <row r="15" spans="1:12" x14ac:dyDescent="0.2">
      <c r="A15" s="104" t="s">
        <v>975</v>
      </c>
      <c r="B15" s="22" t="s">
        <v>213</v>
      </c>
      <c r="C15" s="23">
        <v>17135</v>
      </c>
      <c r="D15" s="27" t="str">
        <f t="shared" si="1"/>
        <v>N/A</v>
      </c>
      <c r="E15" s="23">
        <v>16863</v>
      </c>
      <c r="F15" s="27" t="str">
        <f t="shared" si="2"/>
        <v>N/A</v>
      </c>
      <c r="G15" s="23">
        <v>16700</v>
      </c>
      <c r="H15" s="27" t="str">
        <f t="shared" si="3"/>
        <v>N/A</v>
      </c>
      <c r="I15" s="8">
        <v>-1.59</v>
      </c>
      <c r="J15" s="8">
        <v>-0.96699999999999997</v>
      </c>
      <c r="K15" s="28" t="s">
        <v>734</v>
      </c>
      <c r="L15" s="105" t="str">
        <f t="shared" si="0"/>
        <v>Yes</v>
      </c>
    </row>
    <row r="16" spans="1:12" x14ac:dyDescent="0.2">
      <c r="A16" s="104" t="s">
        <v>976</v>
      </c>
      <c r="B16" s="22" t="s">
        <v>213</v>
      </c>
      <c r="C16" s="23">
        <v>287</v>
      </c>
      <c r="D16" s="27" t="str">
        <f t="shared" si="1"/>
        <v>N/A</v>
      </c>
      <c r="E16" s="23">
        <v>226</v>
      </c>
      <c r="F16" s="27" t="str">
        <f t="shared" si="2"/>
        <v>N/A</v>
      </c>
      <c r="G16" s="23">
        <v>121</v>
      </c>
      <c r="H16" s="27" t="str">
        <f t="shared" si="3"/>
        <v>N/A</v>
      </c>
      <c r="I16" s="8">
        <v>-21.3</v>
      </c>
      <c r="J16" s="8">
        <v>-46.5</v>
      </c>
      <c r="K16" s="28" t="s">
        <v>734</v>
      </c>
      <c r="L16" s="105" t="str">
        <f t="shared" si="0"/>
        <v>No</v>
      </c>
    </row>
    <row r="17" spans="1:12" x14ac:dyDescent="0.2">
      <c r="A17" s="104" t="s">
        <v>977</v>
      </c>
      <c r="B17" s="22" t="s">
        <v>213</v>
      </c>
      <c r="C17" s="23">
        <v>6036</v>
      </c>
      <c r="D17" s="27" t="str">
        <f t="shared" si="1"/>
        <v>N/A</v>
      </c>
      <c r="E17" s="23">
        <v>6364</v>
      </c>
      <c r="F17" s="27" t="str">
        <f t="shared" si="2"/>
        <v>N/A</v>
      </c>
      <c r="G17" s="23">
        <v>6858</v>
      </c>
      <c r="H17" s="27" t="str">
        <f t="shared" si="3"/>
        <v>N/A</v>
      </c>
      <c r="I17" s="8">
        <v>5.4340000000000002</v>
      </c>
      <c r="J17" s="8">
        <v>7.7619999999999996</v>
      </c>
      <c r="K17" s="28" t="s">
        <v>734</v>
      </c>
      <c r="L17" s="105" t="str">
        <f t="shared" si="0"/>
        <v>Yes</v>
      </c>
    </row>
    <row r="18" spans="1:12" x14ac:dyDescent="0.2">
      <c r="A18" s="104" t="s">
        <v>978</v>
      </c>
      <c r="B18" s="22" t="s">
        <v>213</v>
      </c>
      <c r="C18" s="23">
        <v>20745</v>
      </c>
      <c r="D18" s="27" t="str">
        <f t="shared" si="1"/>
        <v>N/A</v>
      </c>
      <c r="E18" s="23">
        <v>20194</v>
      </c>
      <c r="F18" s="27" t="str">
        <f t="shared" si="2"/>
        <v>N/A</v>
      </c>
      <c r="G18" s="23">
        <v>19989</v>
      </c>
      <c r="H18" s="27" t="str">
        <f t="shared" si="3"/>
        <v>N/A</v>
      </c>
      <c r="I18" s="8">
        <v>-2.66</v>
      </c>
      <c r="J18" s="8">
        <v>-1.02</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125922</v>
      </c>
      <c r="D20" s="27" t="str">
        <f t="shared" si="1"/>
        <v>N/A</v>
      </c>
      <c r="E20" s="23">
        <v>126482</v>
      </c>
      <c r="F20" s="27" t="str">
        <f t="shared" si="2"/>
        <v>N/A</v>
      </c>
      <c r="G20" s="23">
        <v>122545</v>
      </c>
      <c r="H20" s="27" t="str">
        <f t="shared" si="3"/>
        <v>N/A</v>
      </c>
      <c r="I20" s="8">
        <v>0.44469999999999998</v>
      </c>
      <c r="J20" s="8">
        <v>-3.11</v>
      </c>
      <c r="K20" s="28" t="s">
        <v>734</v>
      </c>
      <c r="L20" s="105" t="str">
        <f t="shared" si="0"/>
        <v>Yes</v>
      </c>
    </row>
    <row r="21" spans="1:12" x14ac:dyDescent="0.2">
      <c r="A21" s="104" t="s">
        <v>980</v>
      </c>
      <c r="B21" s="22" t="s">
        <v>213</v>
      </c>
      <c r="C21" s="23">
        <v>109454</v>
      </c>
      <c r="D21" s="27" t="str">
        <f t="shared" si="1"/>
        <v>N/A</v>
      </c>
      <c r="E21" s="23">
        <v>110456</v>
      </c>
      <c r="F21" s="27" t="str">
        <f t="shared" si="2"/>
        <v>N/A</v>
      </c>
      <c r="G21" s="23">
        <v>108447</v>
      </c>
      <c r="H21" s="27" t="str">
        <f t="shared" si="3"/>
        <v>N/A</v>
      </c>
      <c r="I21" s="8">
        <v>0.91549999999999998</v>
      </c>
      <c r="J21" s="8">
        <v>-1.82</v>
      </c>
      <c r="K21" s="28" t="s">
        <v>734</v>
      </c>
      <c r="L21" s="105" t="str">
        <f t="shared" si="0"/>
        <v>Yes</v>
      </c>
    </row>
    <row r="22" spans="1:12" x14ac:dyDescent="0.2">
      <c r="A22" s="104" t="s">
        <v>981</v>
      </c>
      <c r="B22" s="22" t="s">
        <v>213</v>
      </c>
      <c r="C22" s="23">
        <v>2651</v>
      </c>
      <c r="D22" s="27" t="str">
        <f t="shared" si="1"/>
        <v>N/A</v>
      </c>
      <c r="E22" s="23">
        <v>1995</v>
      </c>
      <c r="F22" s="27" t="str">
        <f t="shared" si="2"/>
        <v>N/A</v>
      </c>
      <c r="G22" s="23">
        <v>601</v>
      </c>
      <c r="H22" s="27" t="str">
        <f t="shared" si="3"/>
        <v>N/A</v>
      </c>
      <c r="I22" s="8">
        <v>-24.7</v>
      </c>
      <c r="J22" s="8">
        <v>-69.900000000000006</v>
      </c>
      <c r="K22" s="28" t="s">
        <v>734</v>
      </c>
      <c r="L22" s="105" t="str">
        <f t="shared" si="0"/>
        <v>No</v>
      </c>
    </row>
    <row r="23" spans="1:12" x14ac:dyDescent="0.2">
      <c r="A23" s="104" t="s">
        <v>982</v>
      </c>
      <c r="B23" s="22" t="s">
        <v>213</v>
      </c>
      <c r="C23" s="23">
        <v>2019</v>
      </c>
      <c r="D23" s="27" t="str">
        <f>IF($B23="N/A","N/A",IF(C23&gt;10,"No",IF(C23&lt;-10,"No","Yes")))</f>
        <v>N/A</v>
      </c>
      <c r="E23" s="23">
        <v>1936</v>
      </c>
      <c r="F23" s="27" t="str">
        <f t="shared" si="2"/>
        <v>N/A</v>
      </c>
      <c r="G23" s="23">
        <v>1223</v>
      </c>
      <c r="H23" s="27" t="str">
        <f t="shared" si="3"/>
        <v>N/A</v>
      </c>
      <c r="I23" s="8">
        <v>-4.1100000000000003</v>
      </c>
      <c r="J23" s="8">
        <v>-36.799999999999997</v>
      </c>
      <c r="K23" s="28" t="s">
        <v>734</v>
      </c>
      <c r="L23" s="105" t="str">
        <f t="shared" si="0"/>
        <v>No</v>
      </c>
    </row>
    <row r="24" spans="1:12" x14ac:dyDescent="0.2">
      <c r="A24" s="104" t="s">
        <v>983</v>
      </c>
      <c r="B24" s="22" t="s">
        <v>213</v>
      </c>
      <c r="C24" s="23">
        <v>7757</v>
      </c>
      <c r="D24" s="27" t="str">
        <f t="shared" si="1"/>
        <v>N/A</v>
      </c>
      <c r="E24" s="23">
        <v>7876</v>
      </c>
      <c r="F24" s="27" t="str">
        <f t="shared" si="2"/>
        <v>N/A</v>
      </c>
      <c r="G24" s="23">
        <v>7789</v>
      </c>
      <c r="H24" s="27" t="str">
        <f t="shared" si="3"/>
        <v>N/A</v>
      </c>
      <c r="I24" s="8">
        <v>1.534</v>
      </c>
      <c r="J24" s="8">
        <v>-1.1000000000000001</v>
      </c>
      <c r="K24" s="28" t="s">
        <v>734</v>
      </c>
      <c r="L24" s="105" t="str">
        <f t="shared" si="0"/>
        <v>Yes</v>
      </c>
    </row>
    <row r="25" spans="1:12" x14ac:dyDescent="0.2">
      <c r="A25" s="104" t="s">
        <v>984</v>
      </c>
      <c r="B25" s="22" t="s">
        <v>213</v>
      </c>
      <c r="C25" s="23">
        <v>4041</v>
      </c>
      <c r="D25" s="27" t="str">
        <f t="shared" si="1"/>
        <v>N/A</v>
      </c>
      <c r="E25" s="23">
        <v>4219</v>
      </c>
      <c r="F25" s="27" t="str">
        <f t="shared" si="2"/>
        <v>N/A</v>
      </c>
      <c r="G25" s="23">
        <v>4485</v>
      </c>
      <c r="H25" s="27" t="str">
        <f t="shared" si="3"/>
        <v>N/A</v>
      </c>
      <c r="I25" s="8">
        <v>4.4050000000000002</v>
      </c>
      <c r="J25" s="8">
        <v>6.3049999999999997</v>
      </c>
      <c r="K25" s="28" t="s">
        <v>734</v>
      </c>
      <c r="L25" s="105" t="str">
        <f t="shared" si="0"/>
        <v>Yes</v>
      </c>
    </row>
    <row r="26" spans="1:12" x14ac:dyDescent="0.2">
      <c r="A26" s="104" t="s">
        <v>104</v>
      </c>
      <c r="B26" s="22" t="s">
        <v>213</v>
      </c>
      <c r="C26" s="23">
        <v>439291</v>
      </c>
      <c r="D26" s="27" t="str">
        <f t="shared" si="1"/>
        <v>N/A</v>
      </c>
      <c r="E26" s="23">
        <v>441676</v>
      </c>
      <c r="F26" s="27" t="str">
        <f t="shared" si="2"/>
        <v>N/A</v>
      </c>
      <c r="G26" s="23">
        <v>441720</v>
      </c>
      <c r="H26" s="27" t="str">
        <f t="shared" si="3"/>
        <v>N/A</v>
      </c>
      <c r="I26" s="8">
        <v>0.54290000000000005</v>
      </c>
      <c r="J26" s="8">
        <v>0.01</v>
      </c>
      <c r="K26" s="28" t="s">
        <v>734</v>
      </c>
      <c r="L26" s="105" t="str">
        <f t="shared" si="0"/>
        <v>Yes</v>
      </c>
    </row>
    <row r="27" spans="1:12" x14ac:dyDescent="0.2">
      <c r="A27" s="104" t="s">
        <v>985</v>
      </c>
      <c r="B27" s="22" t="s">
        <v>213</v>
      </c>
      <c r="C27" s="23">
        <v>10773</v>
      </c>
      <c r="D27" s="27" t="str">
        <f t="shared" si="1"/>
        <v>N/A</v>
      </c>
      <c r="E27" s="23">
        <v>8890</v>
      </c>
      <c r="F27" s="27" t="str">
        <f t="shared" si="2"/>
        <v>N/A</v>
      </c>
      <c r="G27" s="23">
        <v>6445</v>
      </c>
      <c r="H27" s="27" t="str">
        <f t="shared" si="3"/>
        <v>N/A</v>
      </c>
      <c r="I27" s="8">
        <v>-17.5</v>
      </c>
      <c r="J27" s="8">
        <v>-27.5</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272</v>
      </c>
      <c r="D29" s="27" t="str">
        <f t="shared" si="1"/>
        <v>N/A</v>
      </c>
      <c r="E29" s="23">
        <v>52</v>
      </c>
      <c r="F29" s="27" t="str">
        <f t="shared" si="2"/>
        <v>N/A</v>
      </c>
      <c r="G29" s="23">
        <v>25</v>
      </c>
      <c r="H29" s="27" t="str">
        <f t="shared" si="3"/>
        <v>N/A</v>
      </c>
      <c r="I29" s="8">
        <v>-80.900000000000006</v>
      </c>
      <c r="J29" s="8">
        <v>-51.9</v>
      </c>
      <c r="K29" s="28" t="s">
        <v>734</v>
      </c>
      <c r="L29" s="105" t="str">
        <f t="shared" si="0"/>
        <v>No</v>
      </c>
    </row>
    <row r="30" spans="1:12" x14ac:dyDescent="0.2">
      <c r="A30" s="104" t="s">
        <v>988</v>
      </c>
      <c r="B30" s="22" t="s">
        <v>213</v>
      </c>
      <c r="C30" s="23">
        <v>326781</v>
      </c>
      <c r="D30" s="27" t="str">
        <f t="shared" si="1"/>
        <v>N/A</v>
      </c>
      <c r="E30" s="23">
        <v>332243</v>
      </c>
      <c r="F30" s="27" t="str">
        <f t="shared" si="2"/>
        <v>N/A</v>
      </c>
      <c r="G30" s="23">
        <v>359880</v>
      </c>
      <c r="H30" s="27" t="str">
        <f t="shared" si="3"/>
        <v>N/A</v>
      </c>
      <c r="I30" s="8">
        <v>1.671</v>
      </c>
      <c r="J30" s="8">
        <v>8.3179999999999996</v>
      </c>
      <c r="K30" s="28" t="s">
        <v>734</v>
      </c>
      <c r="L30" s="105" t="str">
        <f t="shared" si="0"/>
        <v>Yes</v>
      </c>
    </row>
    <row r="31" spans="1:12" x14ac:dyDescent="0.2">
      <c r="A31" s="104" t="s">
        <v>989</v>
      </c>
      <c r="B31" s="22" t="s">
        <v>213</v>
      </c>
      <c r="C31" s="23">
        <v>1821</v>
      </c>
      <c r="D31" s="27" t="str">
        <f t="shared" si="1"/>
        <v>N/A</v>
      </c>
      <c r="E31" s="23">
        <v>1477</v>
      </c>
      <c r="F31" s="27" t="str">
        <f t="shared" si="2"/>
        <v>N/A</v>
      </c>
      <c r="G31" s="23">
        <v>854</v>
      </c>
      <c r="H31" s="27" t="str">
        <f t="shared" si="3"/>
        <v>N/A</v>
      </c>
      <c r="I31" s="8">
        <v>-18.899999999999999</v>
      </c>
      <c r="J31" s="8">
        <v>-42.2</v>
      </c>
      <c r="K31" s="28" t="s">
        <v>734</v>
      </c>
      <c r="L31" s="105" t="str">
        <f t="shared" si="0"/>
        <v>No</v>
      </c>
    </row>
    <row r="32" spans="1:12" x14ac:dyDescent="0.2">
      <c r="A32" s="104" t="s">
        <v>990</v>
      </c>
      <c r="B32" s="22" t="s">
        <v>213</v>
      </c>
      <c r="C32" s="23">
        <v>8293</v>
      </c>
      <c r="D32" s="27" t="str">
        <f t="shared" si="1"/>
        <v>N/A</v>
      </c>
      <c r="E32" s="23">
        <v>8541</v>
      </c>
      <c r="F32" s="27" t="str">
        <f t="shared" si="2"/>
        <v>N/A</v>
      </c>
      <c r="G32" s="23">
        <v>9611</v>
      </c>
      <c r="H32" s="27" t="str">
        <f t="shared" si="3"/>
        <v>N/A</v>
      </c>
      <c r="I32" s="8">
        <v>2.99</v>
      </c>
      <c r="J32" s="8">
        <v>12.53</v>
      </c>
      <c r="K32" s="28" t="s">
        <v>734</v>
      </c>
      <c r="L32" s="105" t="str">
        <f t="shared" si="0"/>
        <v>Yes</v>
      </c>
    </row>
    <row r="33" spans="1:12" x14ac:dyDescent="0.2">
      <c r="A33" s="104" t="s">
        <v>991</v>
      </c>
      <c r="B33" s="22" t="s">
        <v>213</v>
      </c>
      <c r="C33" s="23">
        <v>91351</v>
      </c>
      <c r="D33" s="27" t="str">
        <f t="shared" si="1"/>
        <v>N/A</v>
      </c>
      <c r="E33" s="23">
        <v>90473</v>
      </c>
      <c r="F33" s="27" t="str">
        <f t="shared" si="2"/>
        <v>N/A</v>
      </c>
      <c r="G33" s="23">
        <v>64905</v>
      </c>
      <c r="H33" s="27" t="str">
        <f t="shared" si="3"/>
        <v>N/A</v>
      </c>
      <c r="I33" s="8">
        <v>-0.96099999999999997</v>
      </c>
      <c r="J33" s="8">
        <v>-28.3</v>
      </c>
      <c r="K33" s="28" t="s">
        <v>734</v>
      </c>
      <c r="L33" s="105" t="str">
        <f t="shared" si="0"/>
        <v>Yes</v>
      </c>
    </row>
    <row r="34" spans="1:12" x14ac:dyDescent="0.2">
      <c r="A34" s="104" t="s">
        <v>105</v>
      </c>
      <c r="B34" s="22" t="s">
        <v>213</v>
      </c>
      <c r="C34" s="23">
        <v>50589</v>
      </c>
      <c r="D34" s="27" t="str">
        <f t="shared" si="1"/>
        <v>N/A</v>
      </c>
      <c r="E34" s="23">
        <v>48796</v>
      </c>
      <c r="F34" s="27" t="str">
        <f t="shared" si="2"/>
        <v>N/A</v>
      </c>
      <c r="G34" s="23">
        <v>60831</v>
      </c>
      <c r="H34" s="27" t="str">
        <f t="shared" si="3"/>
        <v>N/A</v>
      </c>
      <c r="I34" s="8">
        <v>-3.54</v>
      </c>
      <c r="J34" s="8">
        <v>24.66</v>
      </c>
      <c r="K34" s="28" t="s">
        <v>734</v>
      </c>
      <c r="L34" s="105" t="str">
        <f t="shared" si="0"/>
        <v>Yes</v>
      </c>
    </row>
    <row r="35" spans="1:12" x14ac:dyDescent="0.2">
      <c r="A35" s="104" t="s">
        <v>992</v>
      </c>
      <c r="B35" s="22" t="s">
        <v>213</v>
      </c>
      <c r="C35" s="23">
        <v>17599</v>
      </c>
      <c r="D35" s="27" t="str">
        <f t="shared" si="1"/>
        <v>N/A</v>
      </c>
      <c r="E35" s="23">
        <v>17151</v>
      </c>
      <c r="F35" s="27" t="str">
        <f t="shared" si="2"/>
        <v>N/A</v>
      </c>
      <c r="G35" s="23">
        <v>32181</v>
      </c>
      <c r="H35" s="27" t="str">
        <f t="shared" si="3"/>
        <v>N/A</v>
      </c>
      <c r="I35" s="8">
        <v>-2.5499999999999998</v>
      </c>
      <c r="J35" s="8">
        <v>87.63</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2947</v>
      </c>
      <c r="D37" s="27" t="str">
        <f t="shared" si="1"/>
        <v>N/A</v>
      </c>
      <c r="E37" s="23">
        <v>2305</v>
      </c>
      <c r="F37" s="27" t="str">
        <f t="shared" si="2"/>
        <v>N/A</v>
      </c>
      <c r="G37" s="23">
        <v>857</v>
      </c>
      <c r="H37" s="27" t="str">
        <f t="shared" si="3"/>
        <v>N/A</v>
      </c>
      <c r="I37" s="8">
        <v>-21.8</v>
      </c>
      <c r="J37" s="8">
        <v>-62.8</v>
      </c>
      <c r="K37" s="28" t="s">
        <v>734</v>
      </c>
      <c r="L37" s="105" t="str">
        <f t="shared" si="0"/>
        <v>No</v>
      </c>
    </row>
    <row r="38" spans="1:12" x14ac:dyDescent="0.2">
      <c r="A38" s="104" t="s">
        <v>995</v>
      </c>
      <c r="B38" s="22" t="s">
        <v>213</v>
      </c>
      <c r="C38" s="23">
        <v>16368</v>
      </c>
      <c r="D38" s="27" t="str">
        <f t="shared" si="1"/>
        <v>N/A</v>
      </c>
      <c r="E38" s="23">
        <v>16208</v>
      </c>
      <c r="F38" s="27" t="str">
        <f t="shared" si="2"/>
        <v>N/A</v>
      </c>
      <c r="G38" s="23">
        <v>14886</v>
      </c>
      <c r="H38" s="27" t="str">
        <f t="shared" si="3"/>
        <v>N/A</v>
      </c>
      <c r="I38" s="8">
        <v>-0.97799999999999998</v>
      </c>
      <c r="J38" s="8">
        <v>-8.16</v>
      </c>
      <c r="K38" s="28" t="s">
        <v>734</v>
      </c>
      <c r="L38" s="105" t="str">
        <f t="shared" si="0"/>
        <v>Yes</v>
      </c>
    </row>
    <row r="39" spans="1:12" x14ac:dyDescent="0.2">
      <c r="A39" s="104" t="s">
        <v>996</v>
      </c>
      <c r="B39" s="22" t="s">
        <v>213</v>
      </c>
      <c r="C39" s="23">
        <v>6555</v>
      </c>
      <c r="D39" s="27" t="str">
        <f t="shared" si="1"/>
        <v>N/A</v>
      </c>
      <c r="E39" s="23">
        <v>6338</v>
      </c>
      <c r="F39" s="27" t="str">
        <f t="shared" si="2"/>
        <v>N/A</v>
      </c>
      <c r="G39" s="23">
        <v>12823</v>
      </c>
      <c r="H39" s="27" t="str">
        <f t="shared" si="3"/>
        <v>N/A</v>
      </c>
      <c r="I39" s="8">
        <v>-3.31</v>
      </c>
      <c r="J39" s="8">
        <v>102.3</v>
      </c>
      <c r="K39" s="28" t="s">
        <v>734</v>
      </c>
      <c r="L39" s="105" t="str">
        <f t="shared" si="0"/>
        <v>No</v>
      </c>
    </row>
    <row r="40" spans="1:12" x14ac:dyDescent="0.2">
      <c r="A40" s="104" t="s">
        <v>997</v>
      </c>
      <c r="B40" s="22" t="s">
        <v>213</v>
      </c>
      <c r="C40" s="23">
        <v>7120</v>
      </c>
      <c r="D40" s="27" t="str">
        <f t="shared" si="1"/>
        <v>N/A</v>
      </c>
      <c r="E40" s="23">
        <v>6794</v>
      </c>
      <c r="F40" s="27" t="str">
        <f t="shared" si="2"/>
        <v>N/A</v>
      </c>
      <c r="G40" s="23">
        <v>84</v>
      </c>
      <c r="H40" s="27" t="str">
        <f t="shared" si="3"/>
        <v>N/A</v>
      </c>
      <c r="I40" s="8">
        <v>-4.58</v>
      </c>
      <c r="J40" s="8">
        <v>-98.8</v>
      </c>
      <c r="K40" s="28" t="s">
        <v>734</v>
      </c>
      <c r="L40" s="105" t="str">
        <f t="shared" si="0"/>
        <v>No</v>
      </c>
    </row>
    <row r="41" spans="1:12" x14ac:dyDescent="0.2">
      <c r="A41" s="168" t="s">
        <v>84</v>
      </c>
      <c r="B41" s="22" t="s">
        <v>213</v>
      </c>
      <c r="C41" s="29">
        <v>3505254166</v>
      </c>
      <c r="D41" s="27" t="str">
        <f t="shared" si="1"/>
        <v>N/A</v>
      </c>
      <c r="E41" s="29">
        <v>3466648963</v>
      </c>
      <c r="F41" s="27" t="str">
        <f t="shared" si="2"/>
        <v>N/A</v>
      </c>
      <c r="G41" s="29">
        <v>3688853929</v>
      </c>
      <c r="H41" s="27" t="str">
        <f t="shared" si="3"/>
        <v>N/A</v>
      </c>
      <c r="I41" s="8">
        <v>-1.1000000000000001</v>
      </c>
      <c r="J41" s="8">
        <v>6.41</v>
      </c>
      <c r="K41" s="28" t="s">
        <v>734</v>
      </c>
      <c r="L41" s="105" t="str">
        <f t="shared" si="0"/>
        <v>Yes</v>
      </c>
    </row>
    <row r="42" spans="1:12" x14ac:dyDescent="0.2">
      <c r="A42" s="168" t="s">
        <v>1475</v>
      </c>
      <c r="B42" s="22" t="s">
        <v>213</v>
      </c>
      <c r="C42" s="29">
        <v>5310.9509261000003</v>
      </c>
      <c r="D42" s="27" t="str">
        <f t="shared" si="1"/>
        <v>N/A</v>
      </c>
      <c r="E42" s="29">
        <v>5247.7198232999999</v>
      </c>
      <c r="F42" s="27" t="str">
        <f t="shared" si="2"/>
        <v>N/A</v>
      </c>
      <c r="G42" s="29">
        <v>4114.5309583999997</v>
      </c>
      <c r="H42" s="27" t="str">
        <f t="shared" si="3"/>
        <v>N/A</v>
      </c>
      <c r="I42" s="8">
        <v>-1.19</v>
      </c>
      <c r="J42" s="8">
        <v>-21.6</v>
      </c>
      <c r="K42" s="28" t="s">
        <v>734</v>
      </c>
      <c r="L42" s="105" t="str">
        <f t="shared" si="0"/>
        <v>Yes</v>
      </c>
    </row>
    <row r="43" spans="1:12" x14ac:dyDescent="0.2">
      <c r="A43" s="168" t="s">
        <v>1476</v>
      </c>
      <c r="B43" s="22" t="s">
        <v>213</v>
      </c>
      <c r="C43" s="29">
        <v>5784.7250862000001</v>
      </c>
      <c r="D43" s="27" t="str">
        <f t="shared" si="1"/>
        <v>N/A</v>
      </c>
      <c r="E43" s="29">
        <v>5744.2973136000001</v>
      </c>
      <c r="F43" s="27" t="str">
        <f t="shared" si="2"/>
        <v>N/A</v>
      </c>
      <c r="G43" s="29">
        <v>5172.2138189999996</v>
      </c>
      <c r="H43" s="27" t="str">
        <f t="shared" si="3"/>
        <v>N/A</v>
      </c>
      <c r="I43" s="8">
        <v>-0.69899999999999995</v>
      </c>
      <c r="J43" s="8">
        <v>-9.9600000000000009</v>
      </c>
      <c r="K43" s="28" t="s">
        <v>734</v>
      </c>
      <c r="L43" s="105" t="str">
        <f t="shared" si="0"/>
        <v>Yes</v>
      </c>
    </row>
    <row r="44" spans="1:12" x14ac:dyDescent="0.2">
      <c r="A44" s="137" t="s">
        <v>107</v>
      </c>
      <c r="B44" s="22" t="s">
        <v>213</v>
      </c>
      <c r="C44" s="29">
        <v>48556021</v>
      </c>
      <c r="D44" s="27" t="str">
        <f t="shared" si="1"/>
        <v>N/A</v>
      </c>
      <c r="E44" s="29">
        <v>51924060</v>
      </c>
      <c r="F44" s="27" t="str">
        <f t="shared" si="2"/>
        <v>N/A</v>
      </c>
      <c r="G44" s="29">
        <v>78341055</v>
      </c>
      <c r="H44" s="27" t="str">
        <f t="shared" si="3"/>
        <v>N/A</v>
      </c>
      <c r="I44" s="8">
        <v>6.9359999999999999</v>
      </c>
      <c r="J44" s="8">
        <v>50.88</v>
      </c>
      <c r="K44" s="28" t="s">
        <v>734</v>
      </c>
      <c r="L44" s="105" t="str">
        <f t="shared" si="0"/>
        <v>No</v>
      </c>
    </row>
    <row r="45" spans="1:12" x14ac:dyDescent="0.2">
      <c r="A45" s="168" t="s">
        <v>158</v>
      </c>
      <c r="B45" s="30" t="s">
        <v>217</v>
      </c>
      <c r="C45" s="1">
        <v>11</v>
      </c>
      <c r="D45" s="27" t="str">
        <f>IF($B45="N/A","N/A",IF(C45&gt;0,"No",IF(C45&lt;0,"No","Yes")))</f>
        <v>No</v>
      </c>
      <c r="E45" s="1">
        <v>11</v>
      </c>
      <c r="F45" s="27" t="str">
        <f>IF($B45="N/A","N/A",IF(E45&gt;0,"No",IF(E45&lt;0,"No","Yes")))</f>
        <v>No</v>
      </c>
      <c r="G45" s="1">
        <v>11</v>
      </c>
      <c r="H45" s="27" t="str">
        <f>IF($B45="N/A","N/A",IF(G45&gt;0,"No",IF(G45&lt;0,"No","Yes")))</f>
        <v>No</v>
      </c>
      <c r="I45" s="8">
        <v>200</v>
      </c>
      <c r="J45" s="8">
        <v>0</v>
      </c>
      <c r="K45" s="28" t="s">
        <v>734</v>
      </c>
      <c r="L45" s="105" t="str">
        <f t="shared" si="0"/>
        <v>Yes</v>
      </c>
    </row>
    <row r="46" spans="1:12" x14ac:dyDescent="0.2">
      <c r="A46" s="168" t="s">
        <v>156</v>
      </c>
      <c r="B46" s="22" t="s">
        <v>213</v>
      </c>
      <c r="C46" s="29">
        <v>12860</v>
      </c>
      <c r="D46" s="27" t="str">
        <f t="shared" ref="D46:D47" si="4">IF($B46="N/A","N/A",IF(C46&gt;10,"No",IF(C46&lt;-10,"No","Yes")))</f>
        <v>N/A</v>
      </c>
      <c r="E46" s="29">
        <v>20628</v>
      </c>
      <c r="F46" s="27" t="str">
        <f t="shared" ref="F46:F47" si="5">IF($B46="N/A","N/A",IF(E46&gt;10,"No",IF(E46&lt;-10,"No","Yes")))</f>
        <v>N/A</v>
      </c>
      <c r="G46" s="29">
        <v>17480</v>
      </c>
      <c r="H46" s="27" t="str">
        <f t="shared" ref="H46:H47" si="6">IF($B46="N/A","N/A",IF(G46&gt;10,"No",IF(G46&lt;-10,"No","Yes")))</f>
        <v>N/A</v>
      </c>
      <c r="I46" s="8">
        <v>60.4</v>
      </c>
      <c r="J46" s="8">
        <v>-15.3</v>
      </c>
      <c r="K46" s="28" t="s">
        <v>734</v>
      </c>
      <c r="L46" s="105" t="str">
        <f t="shared" si="0"/>
        <v>Yes</v>
      </c>
    </row>
    <row r="47" spans="1:12" x14ac:dyDescent="0.2">
      <c r="A47" s="168" t="s">
        <v>1278</v>
      </c>
      <c r="B47" s="22" t="s">
        <v>213</v>
      </c>
      <c r="C47" s="29">
        <v>12860</v>
      </c>
      <c r="D47" s="27" t="str">
        <f t="shared" si="4"/>
        <v>N/A</v>
      </c>
      <c r="E47" s="29">
        <v>6876</v>
      </c>
      <c r="F47" s="27" t="str">
        <f t="shared" si="5"/>
        <v>N/A</v>
      </c>
      <c r="G47" s="29">
        <v>5826.6666667</v>
      </c>
      <c r="H47" s="27" t="str">
        <f t="shared" si="6"/>
        <v>N/A</v>
      </c>
      <c r="I47" s="8">
        <v>-46.5</v>
      </c>
      <c r="J47" s="8">
        <v>-15.3</v>
      </c>
      <c r="K47" s="28" t="s">
        <v>734</v>
      </c>
      <c r="L47" s="105" t="str">
        <f>IF(J47="Div by 0", "N/A", IF(OR(J47="N/A",K47="N/A"),"N/A", IF(J47&gt;VALUE(MID(K47,1,2)), "No", IF(J47&lt;-1*VALUE(MID(K47,1,2)), "No", "Yes"))))</f>
        <v>Yes</v>
      </c>
    </row>
    <row r="48" spans="1:12" x14ac:dyDescent="0.2">
      <c r="A48" s="168" t="s">
        <v>1477</v>
      </c>
      <c r="B48" s="22" t="s">
        <v>213</v>
      </c>
      <c r="C48" s="29">
        <v>16689.162410000001</v>
      </c>
      <c r="D48" s="27" t="str">
        <f t="shared" ref="D48:D74" si="7">IF($B48="N/A","N/A",IF(C48&gt;10,"No",IF(C48&lt;-10,"No","Yes")))</f>
        <v>N/A</v>
      </c>
      <c r="E48" s="29">
        <v>16146.907966000001</v>
      </c>
      <c r="F48" s="27" t="str">
        <f t="shared" ref="F48:F74" si="8">IF($B48="N/A","N/A",IF(E48&gt;10,"No",IF(E48&lt;-10,"No","Yes")))</f>
        <v>N/A</v>
      </c>
      <c r="G48" s="29">
        <v>16285.750458</v>
      </c>
      <c r="H48" s="27" t="str">
        <f t="shared" ref="H48:H74" si="9">IF($B48="N/A","N/A",IF(G48&gt;10,"No",IF(G48&lt;-10,"No","Yes")))</f>
        <v>N/A</v>
      </c>
      <c r="I48" s="8">
        <v>-3.25</v>
      </c>
      <c r="J48" s="8">
        <v>0.8599</v>
      </c>
      <c r="K48" s="28" t="s">
        <v>734</v>
      </c>
      <c r="L48" s="105" t="str">
        <f t="shared" ref="L48:L74" si="10">IF(J48="Div by 0", "N/A", IF(K48="N/A","N/A", IF(J48&gt;VALUE(MID(K48,1,2)), "No", IF(J48&lt;-1*VALUE(MID(K48,1,2)), "No", "Yes"))))</f>
        <v>Yes</v>
      </c>
    </row>
    <row r="49" spans="1:12" x14ac:dyDescent="0.2">
      <c r="A49" s="168" t="s">
        <v>1478</v>
      </c>
      <c r="B49" s="22" t="s">
        <v>213</v>
      </c>
      <c r="C49" s="29">
        <v>7380.5814415000004</v>
      </c>
      <c r="D49" s="27" t="str">
        <f t="shared" si="7"/>
        <v>N/A</v>
      </c>
      <c r="E49" s="29">
        <v>7142.2653738999998</v>
      </c>
      <c r="F49" s="27" t="str">
        <f t="shared" si="8"/>
        <v>N/A</v>
      </c>
      <c r="G49" s="29">
        <v>7274.4831737000004</v>
      </c>
      <c r="H49" s="27" t="str">
        <f t="shared" si="9"/>
        <v>N/A</v>
      </c>
      <c r="I49" s="8">
        <v>-3.23</v>
      </c>
      <c r="J49" s="8">
        <v>1.851</v>
      </c>
      <c r="K49" s="28" t="s">
        <v>734</v>
      </c>
      <c r="L49" s="105" t="str">
        <f t="shared" si="10"/>
        <v>Yes</v>
      </c>
    </row>
    <row r="50" spans="1:12" x14ac:dyDescent="0.2">
      <c r="A50" s="168" t="s">
        <v>1479</v>
      </c>
      <c r="B50" s="22" t="s">
        <v>213</v>
      </c>
      <c r="C50" s="29">
        <v>5319.2961672000001</v>
      </c>
      <c r="D50" s="27" t="str">
        <f t="shared" si="7"/>
        <v>N/A</v>
      </c>
      <c r="E50" s="29">
        <v>5186.5398230000001</v>
      </c>
      <c r="F50" s="27" t="str">
        <f t="shared" si="8"/>
        <v>N/A</v>
      </c>
      <c r="G50" s="29">
        <v>5963.3719007999998</v>
      </c>
      <c r="H50" s="27" t="str">
        <f t="shared" si="9"/>
        <v>N/A</v>
      </c>
      <c r="I50" s="8">
        <v>-2.5</v>
      </c>
      <c r="J50" s="8">
        <v>14.98</v>
      </c>
      <c r="K50" s="28" t="s">
        <v>734</v>
      </c>
      <c r="L50" s="105" t="str">
        <f t="shared" si="10"/>
        <v>Yes</v>
      </c>
    </row>
    <row r="51" spans="1:12" x14ac:dyDescent="0.2">
      <c r="A51" s="168" t="s">
        <v>1480</v>
      </c>
      <c r="B51" s="22" t="s">
        <v>213</v>
      </c>
      <c r="C51" s="29">
        <v>2187.5561630000002</v>
      </c>
      <c r="D51" s="27" t="str">
        <f t="shared" si="7"/>
        <v>N/A</v>
      </c>
      <c r="E51" s="29">
        <v>2346.7587994999999</v>
      </c>
      <c r="F51" s="27" t="str">
        <f t="shared" si="8"/>
        <v>N/A</v>
      </c>
      <c r="G51" s="29">
        <v>2327.4989793</v>
      </c>
      <c r="H51" s="27" t="str">
        <f t="shared" si="9"/>
        <v>N/A</v>
      </c>
      <c r="I51" s="8">
        <v>7.2779999999999996</v>
      </c>
      <c r="J51" s="8">
        <v>-0.82099999999999995</v>
      </c>
      <c r="K51" s="28" t="s">
        <v>734</v>
      </c>
      <c r="L51" s="105" t="str">
        <f t="shared" si="10"/>
        <v>Yes</v>
      </c>
    </row>
    <row r="52" spans="1:12" x14ac:dyDescent="0.2">
      <c r="A52" s="168" t="s">
        <v>1481</v>
      </c>
      <c r="B52" s="22" t="s">
        <v>213</v>
      </c>
      <c r="C52" s="29">
        <v>28754.594166999999</v>
      </c>
      <c r="D52" s="27" t="str">
        <f t="shared" si="7"/>
        <v>N/A</v>
      </c>
      <c r="E52" s="29">
        <v>28137.919183999998</v>
      </c>
      <c r="F52" s="27" t="str">
        <f t="shared" si="8"/>
        <v>N/A</v>
      </c>
      <c r="G52" s="29">
        <v>28665.702436</v>
      </c>
      <c r="H52" s="27" t="str">
        <f t="shared" si="9"/>
        <v>N/A</v>
      </c>
      <c r="I52" s="8">
        <v>-2.14</v>
      </c>
      <c r="J52" s="8">
        <v>1.8759999999999999</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12685.573990000001</v>
      </c>
      <c r="D54" s="27" t="str">
        <f t="shared" si="7"/>
        <v>N/A</v>
      </c>
      <c r="E54" s="29">
        <v>12605.329105999999</v>
      </c>
      <c r="F54" s="27" t="str">
        <f t="shared" si="8"/>
        <v>N/A</v>
      </c>
      <c r="G54" s="29">
        <v>12513.017674999999</v>
      </c>
      <c r="H54" s="27" t="str">
        <f t="shared" si="9"/>
        <v>N/A</v>
      </c>
      <c r="I54" s="8">
        <v>-0.63300000000000001</v>
      </c>
      <c r="J54" s="8">
        <v>-0.73199999999999998</v>
      </c>
      <c r="K54" s="28" t="s">
        <v>734</v>
      </c>
      <c r="L54" s="105" t="str">
        <f t="shared" si="10"/>
        <v>Yes</v>
      </c>
    </row>
    <row r="55" spans="1:12" x14ac:dyDescent="0.2">
      <c r="A55" s="168" t="s">
        <v>1484</v>
      </c>
      <c r="B55" s="22" t="s">
        <v>213</v>
      </c>
      <c r="C55" s="29">
        <v>10836.533557000001</v>
      </c>
      <c r="D55" s="27" t="str">
        <f t="shared" si="7"/>
        <v>N/A</v>
      </c>
      <c r="E55" s="29">
        <v>10746.698278</v>
      </c>
      <c r="F55" s="27" t="str">
        <f t="shared" si="8"/>
        <v>N/A</v>
      </c>
      <c r="G55" s="29">
        <v>10868.836730999999</v>
      </c>
      <c r="H55" s="27" t="str">
        <f t="shared" si="9"/>
        <v>N/A</v>
      </c>
      <c r="I55" s="8">
        <v>-0.82899999999999996</v>
      </c>
      <c r="J55" s="8">
        <v>1.137</v>
      </c>
      <c r="K55" s="28" t="s">
        <v>734</v>
      </c>
      <c r="L55" s="105" t="str">
        <f t="shared" si="10"/>
        <v>Yes</v>
      </c>
    </row>
    <row r="56" spans="1:12" ht="25.5" x14ac:dyDescent="0.2">
      <c r="A56" s="168" t="s">
        <v>1485</v>
      </c>
      <c r="B56" s="22" t="s">
        <v>213</v>
      </c>
      <c r="C56" s="29">
        <v>12031.049793</v>
      </c>
      <c r="D56" s="27" t="str">
        <f t="shared" si="7"/>
        <v>N/A</v>
      </c>
      <c r="E56" s="29">
        <v>12513.143357999999</v>
      </c>
      <c r="F56" s="27" t="str">
        <f t="shared" si="8"/>
        <v>N/A</v>
      </c>
      <c r="G56" s="29">
        <v>12346.633943000001</v>
      </c>
      <c r="H56" s="27" t="str">
        <f t="shared" si="9"/>
        <v>N/A</v>
      </c>
      <c r="I56" s="8">
        <v>4.0069999999999997</v>
      </c>
      <c r="J56" s="8">
        <v>-1.33</v>
      </c>
      <c r="K56" s="28" t="s">
        <v>734</v>
      </c>
      <c r="L56" s="105" t="str">
        <f t="shared" si="10"/>
        <v>Yes</v>
      </c>
    </row>
    <row r="57" spans="1:12" x14ac:dyDescent="0.2">
      <c r="A57" s="168" t="s">
        <v>1486</v>
      </c>
      <c r="B57" s="22" t="s">
        <v>213</v>
      </c>
      <c r="C57" s="29">
        <v>8890.9053987000007</v>
      </c>
      <c r="D57" s="27" t="str">
        <f t="shared" si="7"/>
        <v>N/A</v>
      </c>
      <c r="E57" s="29">
        <v>8921.2060949999996</v>
      </c>
      <c r="F57" s="27" t="str">
        <f t="shared" si="8"/>
        <v>N/A</v>
      </c>
      <c r="G57" s="29">
        <v>3405.3802126</v>
      </c>
      <c r="H57" s="27" t="str">
        <f t="shared" si="9"/>
        <v>N/A</v>
      </c>
      <c r="I57" s="8">
        <v>0.34079999999999999</v>
      </c>
      <c r="J57" s="8">
        <v>-61.8</v>
      </c>
      <c r="K57" s="28" t="s">
        <v>734</v>
      </c>
      <c r="L57" s="105" t="str">
        <f t="shared" si="10"/>
        <v>No</v>
      </c>
    </row>
    <row r="58" spans="1:12" x14ac:dyDescent="0.2">
      <c r="A58" s="168" t="s">
        <v>1487</v>
      </c>
      <c r="B58" s="22" t="s">
        <v>213</v>
      </c>
      <c r="C58" s="29">
        <v>39858.616475000003</v>
      </c>
      <c r="D58" s="27" t="str">
        <f t="shared" si="7"/>
        <v>N/A</v>
      </c>
      <c r="E58" s="29">
        <v>39903.685373</v>
      </c>
      <c r="F58" s="27" t="str">
        <f t="shared" si="8"/>
        <v>N/A</v>
      </c>
      <c r="G58" s="29">
        <v>36669.072281000001</v>
      </c>
      <c r="H58" s="27" t="str">
        <f t="shared" si="9"/>
        <v>N/A</v>
      </c>
      <c r="I58" s="8">
        <v>0.11310000000000001</v>
      </c>
      <c r="J58" s="8">
        <v>-8.11</v>
      </c>
      <c r="K58" s="28" t="s">
        <v>734</v>
      </c>
      <c r="L58" s="105" t="str">
        <f t="shared" si="10"/>
        <v>Yes</v>
      </c>
    </row>
    <row r="59" spans="1:12" x14ac:dyDescent="0.2">
      <c r="A59" s="168" t="s">
        <v>1488</v>
      </c>
      <c r="B59" s="22" t="s">
        <v>213</v>
      </c>
      <c r="C59" s="29">
        <v>12933.077208999999</v>
      </c>
      <c r="D59" s="27" t="str">
        <f t="shared" si="7"/>
        <v>N/A</v>
      </c>
      <c r="E59" s="29">
        <v>12039.186774</v>
      </c>
      <c r="F59" s="27" t="str">
        <f t="shared" si="8"/>
        <v>N/A</v>
      </c>
      <c r="G59" s="29">
        <v>12823.746488000001</v>
      </c>
      <c r="H59" s="27" t="str">
        <f t="shared" si="9"/>
        <v>N/A</v>
      </c>
      <c r="I59" s="8">
        <v>-6.91</v>
      </c>
      <c r="J59" s="8">
        <v>6.5170000000000003</v>
      </c>
      <c r="K59" s="28" t="s">
        <v>734</v>
      </c>
      <c r="L59" s="105" t="str">
        <f t="shared" si="10"/>
        <v>Yes</v>
      </c>
    </row>
    <row r="60" spans="1:12" x14ac:dyDescent="0.2">
      <c r="A60" s="168" t="s">
        <v>1489</v>
      </c>
      <c r="B60" s="22" t="s">
        <v>213</v>
      </c>
      <c r="C60" s="29">
        <v>2330.5886599</v>
      </c>
      <c r="D60" s="27" t="str">
        <f t="shared" si="7"/>
        <v>N/A</v>
      </c>
      <c r="E60" s="29">
        <v>2333.5196479000001</v>
      </c>
      <c r="F60" s="27" t="str">
        <f t="shared" si="8"/>
        <v>N/A</v>
      </c>
      <c r="G60" s="29">
        <v>2424.4594290999999</v>
      </c>
      <c r="H60" s="27" t="str">
        <f t="shared" si="9"/>
        <v>N/A</v>
      </c>
      <c r="I60" s="8">
        <v>0.1258</v>
      </c>
      <c r="J60" s="8">
        <v>3.8969999999999998</v>
      </c>
      <c r="K60" s="28" t="s">
        <v>734</v>
      </c>
      <c r="L60" s="105" t="str">
        <f t="shared" si="10"/>
        <v>Yes</v>
      </c>
    </row>
    <row r="61" spans="1:12" x14ac:dyDescent="0.2">
      <c r="A61" s="168" t="s">
        <v>1490</v>
      </c>
      <c r="B61" s="22" t="s">
        <v>213</v>
      </c>
      <c r="C61" s="29">
        <v>2525.7612549999999</v>
      </c>
      <c r="D61" s="27" t="str">
        <f t="shared" si="7"/>
        <v>N/A</v>
      </c>
      <c r="E61" s="29">
        <v>2282.5133857999999</v>
      </c>
      <c r="F61" s="27" t="str">
        <f t="shared" si="8"/>
        <v>N/A</v>
      </c>
      <c r="G61" s="29">
        <v>2451.4319627999998</v>
      </c>
      <c r="H61" s="27" t="str">
        <f t="shared" si="9"/>
        <v>N/A</v>
      </c>
      <c r="I61" s="8">
        <v>-9.6300000000000008</v>
      </c>
      <c r="J61" s="8">
        <v>7.4009999999999998</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4049.5772059000001</v>
      </c>
      <c r="D63" s="27" t="str">
        <f t="shared" si="7"/>
        <v>N/A</v>
      </c>
      <c r="E63" s="29">
        <v>5499.7884615000003</v>
      </c>
      <c r="F63" s="27" t="str">
        <f t="shared" si="8"/>
        <v>N/A</v>
      </c>
      <c r="G63" s="29">
        <v>1996.88</v>
      </c>
      <c r="H63" s="27" t="str">
        <f t="shared" si="9"/>
        <v>N/A</v>
      </c>
      <c r="I63" s="8">
        <v>35.81</v>
      </c>
      <c r="J63" s="8">
        <v>-63.7</v>
      </c>
      <c r="K63" s="28" t="s">
        <v>734</v>
      </c>
      <c r="L63" s="105" t="str">
        <f t="shared" si="10"/>
        <v>No</v>
      </c>
    </row>
    <row r="64" spans="1:12" x14ac:dyDescent="0.2">
      <c r="A64" s="168" t="s">
        <v>1493</v>
      </c>
      <c r="B64" s="22" t="s">
        <v>213</v>
      </c>
      <c r="C64" s="29">
        <v>2417.9814462999998</v>
      </c>
      <c r="D64" s="27" t="str">
        <f t="shared" si="7"/>
        <v>N/A</v>
      </c>
      <c r="E64" s="29">
        <v>2429.8967292000002</v>
      </c>
      <c r="F64" s="27" t="str">
        <f t="shared" si="8"/>
        <v>N/A</v>
      </c>
      <c r="G64" s="29">
        <v>2462.3949816999998</v>
      </c>
      <c r="H64" s="27" t="str">
        <f t="shared" si="9"/>
        <v>N/A</v>
      </c>
      <c r="I64" s="8">
        <v>0.49280000000000002</v>
      </c>
      <c r="J64" s="8">
        <v>1.337</v>
      </c>
      <c r="K64" s="28" t="s">
        <v>734</v>
      </c>
      <c r="L64" s="105" t="str">
        <f t="shared" si="10"/>
        <v>Yes</v>
      </c>
    </row>
    <row r="65" spans="1:12" x14ac:dyDescent="0.2">
      <c r="A65" s="168" t="s">
        <v>1494</v>
      </c>
      <c r="B65" s="22" t="s">
        <v>213</v>
      </c>
      <c r="C65" s="29">
        <v>2034.8693026000001</v>
      </c>
      <c r="D65" s="27" t="str">
        <f t="shared" si="7"/>
        <v>N/A</v>
      </c>
      <c r="E65" s="29">
        <v>2066.8781312999999</v>
      </c>
      <c r="F65" s="27" t="str">
        <f t="shared" si="8"/>
        <v>N/A</v>
      </c>
      <c r="G65" s="29">
        <v>1886.5960187000001</v>
      </c>
      <c r="H65" s="27" t="str">
        <f t="shared" si="9"/>
        <v>N/A</v>
      </c>
      <c r="I65" s="8">
        <v>1.573</v>
      </c>
      <c r="J65" s="8">
        <v>-8.7200000000000006</v>
      </c>
      <c r="K65" s="28" t="s">
        <v>734</v>
      </c>
      <c r="L65" s="105" t="str">
        <f t="shared" si="10"/>
        <v>Yes</v>
      </c>
    </row>
    <row r="66" spans="1:12" x14ac:dyDescent="0.2">
      <c r="A66" s="168" t="s">
        <v>1495</v>
      </c>
      <c r="B66" s="22" t="s">
        <v>213</v>
      </c>
      <c r="C66" s="29">
        <v>9048.9577957000001</v>
      </c>
      <c r="D66" s="27" t="str">
        <f t="shared" si="7"/>
        <v>N/A</v>
      </c>
      <c r="E66" s="29">
        <v>8691.2661281000001</v>
      </c>
      <c r="F66" s="27" t="str">
        <f t="shared" si="8"/>
        <v>N/A</v>
      </c>
      <c r="G66" s="29">
        <v>8910.0837582000004</v>
      </c>
      <c r="H66" s="27" t="str">
        <f t="shared" si="9"/>
        <v>N/A</v>
      </c>
      <c r="I66" s="8">
        <v>-3.95</v>
      </c>
      <c r="J66" s="8">
        <v>2.5179999999999998</v>
      </c>
      <c r="K66" s="28" t="s">
        <v>734</v>
      </c>
      <c r="L66" s="105" t="str">
        <f t="shared" si="10"/>
        <v>Yes</v>
      </c>
    </row>
    <row r="67" spans="1:12" x14ac:dyDescent="0.2">
      <c r="A67" s="168" t="s">
        <v>1496</v>
      </c>
      <c r="B67" s="22" t="s">
        <v>213</v>
      </c>
      <c r="C67" s="29">
        <v>1385.8218629</v>
      </c>
      <c r="D67" s="27" t="str">
        <f t="shared" si="7"/>
        <v>N/A</v>
      </c>
      <c r="E67" s="29">
        <v>1386.9444917000001</v>
      </c>
      <c r="F67" s="27" t="str">
        <f t="shared" si="8"/>
        <v>N/A</v>
      </c>
      <c r="G67" s="29">
        <v>1258.3028118</v>
      </c>
      <c r="H67" s="27" t="str">
        <f t="shared" si="9"/>
        <v>N/A</v>
      </c>
      <c r="I67" s="8">
        <v>8.1000000000000003E-2</v>
      </c>
      <c r="J67" s="8">
        <v>-9.2799999999999994</v>
      </c>
      <c r="K67" s="28" t="s">
        <v>734</v>
      </c>
      <c r="L67" s="105" t="str">
        <f t="shared" si="10"/>
        <v>Yes</v>
      </c>
    </row>
    <row r="68" spans="1:12" x14ac:dyDescent="0.2">
      <c r="A68" s="168" t="s">
        <v>1497</v>
      </c>
      <c r="B68" s="22" t="s">
        <v>213</v>
      </c>
      <c r="C68" s="29">
        <v>2892.7958448999998</v>
      </c>
      <c r="D68" s="27" t="str">
        <f t="shared" si="7"/>
        <v>N/A</v>
      </c>
      <c r="E68" s="29">
        <v>2805.1072014000001</v>
      </c>
      <c r="F68" s="27" t="str">
        <f t="shared" si="8"/>
        <v>N/A</v>
      </c>
      <c r="G68" s="29">
        <v>2423.9886406999999</v>
      </c>
      <c r="H68" s="27" t="str">
        <f t="shared" si="9"/>
        <v>N/A</v>
      </c>
      <c r="I68" s="8">
        <v>-3.03</v>
      </c>
      <c r="J68" s="8">
        <v>-13.6</v>
      </c>
      <c r="K68" s="28" t="s">
        <v>734</v>
      </c>
      <c r="L68" s="105" t="str">
        <f t="shared" si="10"/>
        <v>Yes</v>
      </c>
    </row>
    <row r="69" spans="1:12" x14ac:dyDescent="0.2">
      <c r="A69" s="168" t="s">
        <v>1498</v>
      </c>
      <c r="B69" s="22" t="s">
        <v>213</v>
      </c>
      <c r="C69" s="29">
        <v>2978.1556906999999</v>
      </c>
      <c r="D69" s="27" t="str">
        <f t="shared" si="7"/>
        <v>N/A</v>
      </c>
      <c r="E69" s="29">
        <v>2977.1471050999999</v>
      </c>
      <c r="F69" s="27" t="str">
        <f t="shared" si="8"/>
        <v>N/A</v>
      </c>
      <c r="G69" s="29">
        <v>2486.3509214000001</v>
      </c>
      <c r="H69" s="27" t="str">
        <f t="shared" si="9"/>
        <v>N/A</v>
      </c>
      <c r="I69" s="8">
        <v>-3.4000000000000002E-2</v>
      </c>
      <c r="J69" s="8">
        <v>-16.5</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4070.5951814999999</v>
      </c>
      <c r="D71" s="27" t="str">
        <f t="shared" si="7"/>
        <v>N/A</v>
      </c>
      <c r="E71" s="29">
        <v>3695.597397</v>
      </c>
      <c r="F71" s="27" t="str">
        <f t="shared" si="8"/>
        <v>N/A</v>
      </c>
      <c r="G71" s="29">
        <v>3638.3033839</v>
      </c>
      <c r="H71" s="27" t="str">
        <f t="shared" si="9"/>
        <v>N/A</v>
      </c>
      <c r="I71" s="8">
        <v>-9.2100000000000009</v>
      </c>
      <c r="J71" s="8">
        <v>-1.55</v>
      </c>
      <c r="K71" s="28" t="s">
        <v>734</v>
      </c>
      <c r="L71" s="105" t="str">
        <f t="shared" si="10"/>
        <v>Yes</v>
      </c>
    </row>
    <row r="72" spans="1:12" x14ac:dyDescent="0.2">
      <c r="A72" s="168" t="s">
        <v>1501</v>
      </c>
      <c r="B72" s="22" t="s">
        <v>213</v>
      </c>
      <c r="C72" s="29">
        <v>2778.4384774999999</v>
      </c>
      <c r="D72" s="27" t="str">
        <f t="shared" si="7"/>
        <v>N/A</v>
      </c>
      <c r="E72" s="29">
        <v>2647.8127467999998</v>
      </c>
      <c r="F72" s="27" t="str">
        <f t="shared" si="8"/>
        <v>N/A</v>
      </c>
      <c r="G72" s="29">
        <v>2787.7327018999999</v>
      </c>
      <c r="H72" s="27" t="str">
        <f t="shared" si="9"/>
        <v>N/A</v>
      </c>
      <c r="I72" s="8">
        <v>-4.7</v>
      </c>
      <c r="J72" s="8">
        <v>5.2839999999999998</v>
      </c>
      <c r="K72" s="28" t="s">
        <v>734</v>
      </c>
      <c r="L72" s="105" t="str">
        <f t="shared" si="10"/>
        <v>Yes</v>
      </c>
    </row>
    <row r="73" spans="1:12" x14ac:dyDescent="0.2">
      <c r="A73" s="168" t="s">
        <v>1502</v>
      </c>
      <c r="B73" s="22" t="s">
        <v>213</v>
      </c>
      <c r="C73" s="29">
        <v>1983.6742944</v>
      </c>
      <c r="D73" s="27" t="str">
        <f t="shared" si="7"/>
        <v>N/A</v>
      </c>
      <c r="E73" s="29">
        <v>2070.8715683</v>
      </c>
      <c r="F73" s="27" t="str">
        <f t="shared" si="8"/>
        <v>N/A</v>
      </c>
      <c r="G73" s="29">
        <v>1769.9816736</v>
      </c>
      <c r="H73" s="27" t="str">
        <f t="shared" si="9"/>
        <v>N/A</v>
      </c>
      <c r="I73" s="8">
        <v>4.3959999999999999</v>
      </c>
      <c r="J73" s="8">
        <v>-14.5</v>
      </c>
      <c r="K73" s="28" t="s">
        <v>734</v>
      </c>
      <c r="L73" s="105" t="str">
        <f t="shared" si="10"/>
        <v>Yes</v>
      </c>
    </row>
    <row r="74" spans="1:12" x14ac:dyDescent="0.2">
      <c r="A74" s="168" t="s">
        <v>1503</v>
      </c>
      <c r="B74" s="22" t="s">
        <v>213</v>
      </c>
      <c r="C74" s="29">
        <v>3294.1821629000001</v>
      </c>
      <c r="D74" s="27" t="str">
        <f t="shared" si="7"/>
        <v>N/A</v>
      </c>
      <c r="E74" s="29">
        <v>3128.8896085000001</v>
      </c>
      <c r="F74" s="27" t="str">
        <f t="shared" si="8"/>
        <v>N/A</v>
      </c>
      <c r="G74" s="29">
        <v>1520.2857143000001</v>
      </c>
      <c r="H74" s="27" t="str">
        <f t="shared" si="9"/>
        <v>N/A</v>
      </c>
      <c r="I74" s="8">
        <v>-5.0199999999999996</v>
      </c>
      <c r="J74" s="8">
        <v>-51.4</v>
      </c>
      <c r="K74" s="28" t="s">
        <v>734</v>
      </c>
      <c r="L74" s="105" t="str">
        <f t="shared" si="10"/>
        <v>No</v>
      </c>
    </row>
    <row r="75" spans="1:12" x14ac:dyDescent="0.2">
      <c r="A75" s="168" t="s">
        <v>1585</v>
      </c>
      <c r="B75" s="22" t="s">
        <v>213</v>
      </c>
      <c r="C75" s="29">
        <v>414125553</v>
      </c>
      <c r="D75" s="27" t="str">
        <f t="shared" ref="D75:D144" si="11">IF($B75="N/A","N/A",IF(C75&gt;10,"No",IF(C75&lt;-10,"No","Yes")))</f>
        <v>N/A</v>
      </c>
      <c r="E75" s="29">
        <v>421955138</v>
      </c>
      <c r="F75" s="27" t="str">
        <f t="shared" ref="F75:F144" si="12">IF($B75="N/A","N/A",IF(E75&gt;10,"No",IF(E75&lt;-10,"No","Yes")))</f>
        <v>N/A</v>
      </c>
      <c r="G75" s="29">
        <v>486091270</v>
      </c>
      <c r="H75" s="27" t="str">
        <f t="shared" ref="H75:H144" si="13">IF($B75="N/A","N/A",IF(G75&gt;10,"No",IF(G75&lt;-10,"No","Yes")))</f>
        <v>N/A</v>
      </c>
      <c r="I75" s="8">
        <v>1.891</v>
      </c>
      <c r="J75" s="8">
        <v>15.2</v>
      </c>
      <c r="K75" s="28" t="s">
        <v>734</v>
      </c>
      <c r="L75" s="105" t="str">
        <f t="shared" ref="L75:L135" si="14">IF(J75="Div by 0", "N/A", IF(K75="N/A","N/A", IF(J75&gt;VALUE(MID(K75,1,2)), "No", IF(J75&lt;-1*VALUE(MID(K75,1,2)), "No", "Yes"))))</f>
        <v>Yes</v>
      </c>
    </row>
    <row r="76" spans="1:12" x14ac:dyDescent="0.2">
      <c r="A76" s="168" t="s">
        <v>595</v>
      </c>
      <c r="B76" s="22" t="s">
        <v>213</v>
      </c>
      <c r="C76" s="23">
        <v>74232</v>
      </c>
      <c r="D76" s="27" t="str">
        <f t="shared" si="11"/>
        <v>N/A</v>
      </c>
      <c r="E76" s="23">
        <v>71208</v>
      </c>
      <c r="F76" s="27" t="str">
        <f t="shared" si="12"/>
        <v>N/A</v>
      </c>
      <c r="G76" s="23">
        <v>79147</v>
      </c>
      <c r="H76" s="27" t="str">
        <f t="shared" si="13"/>
        <v>N/A</v>
      </c>
      <c r="I76" s="8">
        <v>-4.07</v>
      </c>
      <c r="J76" s="8">
        <v>11.15</v>
      </c>
      <c r="K76" s="28" t="s">
        <v>734</v>
      </c>
      <c r="L76" s="105" t="str">
        <f t="shared" si="14"/>
        <v>Yes</v>
      </c>
    </row>
    <row r="77" spans="1:12" x14ac:dyDescent="0.2">
      <c r="A77" s="168" t="s">
        <v>1412</v>
      </c>
      <c r="B77" s="22" t="s">
        <v>213</v>
      </c>
      <c r="C77" s="29">
        <v>5578.8009617999996</v>
      </c>
      <c r="D77" s="27" t="str">
        <f t="shared" si="11"/>
        <v>N/A</v>
      </c>
      <c r="E77" s="29">
        <v>5925.6704022000004</v>
      </c>
      <c r="F77" s="27" t="str">
        <f t="shared" si="12"/>
        <v>N/A</v>
      </c>
      <c r="G77" s="29">
        <v>6141.6259618000004</v>
      </c>
      <c r="H77" s="27" t="str">
        <f t="shared" si="13"/>
        <v>N/A</v>
      </c>
      <c r="I77" s="8">
        <v>6.218</v>
      </c>
      <c r="J77" s="8">
        <v>3.6440000000000001</v>
      </c>
      <c r="K77" s="28" t="s">
        <v>734</v>
      </c>
      <c r="L77" s="105" t="str">
        <f t="shared" si="14"/>
        <v>Yes</v>
      </c>
    </row>
    <row r="78" spans="1:12" x14ac:dyDescent="0.2">
      <c r="A78" s="168" t="s">
        <v>1413</v>
      </c>
      <c r="B78" s="22" t="s">
        <v>213</v>
      </c>
      <c r="C78" s="23">
        <v>3.8554666450999999</v>
      </c>
      <c r="D78" s="27" t="str">
        <f t="shared" si="11"/>
        <v>N/A</v>
      </c>
      <c r="E78" s="23">
        <v>3.8063841141000001</v>
      </c>
      <c r="F78" s="27" t="str">
        <f t="shared" si="12"/>
        <v>N/A</v>
      </c>
      <c r="G78" s="23">
        <v>4.1221271810999998</v>
      </c>
      <c r="H78" s="27" t="str">
        <f t="shared" si="13"/>
        <v>N/A</v>
      </c>
      <c r="I78" s="8">
        <v>-1.27</v>
      </c>
      <c r="J78" s="8">
        <v>8.2949999999999999</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160014776</v>
      </c>
      <c r="D82" s="27" t="str">
        <f t="shared" si="11"/>
        <v>N/A</v>
      </c>
      <c r="E82" s="29">
        <v>157086197</v>
      </c>
      <c r="F82" s="27" t="str">
        <f t="shared" si="12"/>
        <v>N/A</v>
      </c>
      <c r="G82" s="29">
        <v>146766525</v>
      </c>
      <c r="H82" s="27" t="str">
        <f t="shared" si="13"/>
        <v>N/A</v>
      </c>
      <c r="I82" s="8">
        <v>-1.83</v>
      </c>
      <c r="J82" s="8">
        <v>-6.57</v>
      </c>
      <c r="K82" s="28" t="s">
        <v>734</v>
      </c>
      <c r="L82" s="105" t="str">
        <f t="shared" si="14"/>
        <v>Yes</v>
      </c>
    </row>
    <row r="83" spans="1:12" x14ac:dyDescent="0.2">
      <c r="A83" s="168" t="s">
        <v>599</v>
      </c>
      <c r="B83" s="22" t="s">
        <v>213</v>
      </c>
      <c r="C83" s="23">
        <v>6720</v>
      </c>
      <c r="D83" s="27" t="str">
        <f t="shared" si="11"/>
        <v>N/A</v>
      </c>
      <c r="E83" s="23">
        <v>6792</v>
      </c>
      <c r="F83" s="27" t="str">
        <f t="shared" si="12"/>
        <v>N/A</v>
      </c>
      <c r="G83" s="23">
        <v>6614</v>
      </c>
      <c r="H83" s="27" t="str">
        <f t="shared" si="13"/>
        <v>N/A</v>
      </c>
      <c r="I83" s="8">
        <v>1.071</v>
      </c>
      <c r="J83" s="8">
        <v>-2.62</v>
      </c>
      <c r="K83" s="28" t="s">
        <v>734</v>
      </c>
      <c r="L83" s="105" t="str">
        <f t="shared" si="14"/>
        <v>Yes</v>
      </c>
    </row>
    <row r="84" spans="1:12" ht="25.5" x14ac:dyDescent="0.2">
      <c r="A84" s="137" t="s">
        <v>1415</v>
      </c>
      <c r="B84" s="22" t="s">
        <v>213</v>
      </c>
      <c r="C84" s="29">
        <v>23811.722619</v>
      </c>
      <c r="D84" s="27" t="str">
        <f t="shared" si="11"/>
        <v>N/A</v>
      </c>
      <c r="E84" s="29">
        <v>23128.120878000002</v>
      </c>
      <c r="F84" s="27" t="str">
        <f t="shared" si="12"/>
        <v>N/A</v>
      </c>
      <c r="G84" s="29">
        <v>22190.281977999999</v>
      </c>
      <c r="H84" s="27" t="str">
        <f t="shared" si="13"/>
        <v>N/A</v>
      </c>
      <c r="I84" s="8">
        <v>-2.87</v>
      </c>
      <c r="J84" s="8">
        <v>-4.05</v>
      </c>
      <c r="K84" s="28" t="s">
        <v>734</v>
      </c>
      <c r="L84" s="105" t="str">
        <f t="shared" si="14"/>
        <v>Yes</v>
      </c>
    </row>
    <row r="85" spans="1:12" x14ac:dyDescent="0.2">
      <c r="A85" s="137" t="s">
        <v>600</v>
      </c>
      <c r="B85" s="22" t="s">
        <v>213</v>
      </c>
      <c r="C85" s="29">
        <v>145643644</v>
      </c>
      <c r="D85" s="27" t="str">
        <f t="shared" si="11"/>
        <v>N/A</v>
      </c>
      <c r="E85" s="29">
        <v>149421534</v>
      </c>
      <c r="F85" s="27" t="str">
        <f t="shared" si="12"/>
        <v>N/A</v>
      </c>
      <c r="G85" s="29">
        <v>105371729</v>
      </c>
      <c r="H85" s="27" t="str">
        <f t="shared" si="13"/>
        <v>N/A</v>
      </c>
      <c r="I85" s="8">
        <v>2.5939999999999999</v>
      </c>
      <c r="J85" s="8">
        <v>-29.5</v>
      </c>
      <c r="K85" s="28" t="s">
        <v>734</v>
      </c>
      <c r="L85" s="105" t="str">
        <f t="shared" si="14"/>
        <v>Yes</v>
      </c>
    </row>
    <row r="86" spans="1:12" x14ac:dyDescent="0.2">
      <c r="A86" s="137" t="s">
        <v>601</v>
      </c>
      <c r="B86" s="22" t="s">
        <v>213</v>
      </c>
      <c r="C86" s="23">
        <v>1610</v>
      </c>
      <c r="D86" s="27" t="str">
        <f t="shared" si="11"/>
        <v>N/A</v>
      </c>
      <c r="E86" s="23">
        <v>1587</v>
      </c>
      <c r="F86" s="27" t="str">
        <f t="shared" si="12"/>
        <v>N/A</v>
      </c>
      <c r="G86" s="23">
        <v>1583</v>
      </c>
      <c r="H86" s="27" t="str">
        <f t="shared" si="13"/>
        <v>N/A</v>
      </c>
      <c r="I86" s="8">
        <v>-1.43</v>
      </c>
      <c r="J86" s="8">
        <v>-0.252</v>
      </c>
      <c r="K86" s="28" t="s">
        <v>734</v>
      </c>
      <c r="L86" s="105" t="str">
        <f t="shared" si="14"/>
        <v>Yes</v>
      </c>
    </row>
    <row r="87" spans="1:12" x14ac:dyDescent="0.2">
      <c r="A87" s="137" t="s">
        <v>1416</v>
      </c>
      <c r="B87" s="22" t="s">
        <v>213</v>
      </c>
      <c r="C87" s="29">
        <v>90461.890683000005</v>
      </c>
      <c r="D87" s="27" t="str">
        <f t="shared" si="11"/>
        <v>N/A</v>
      </c>
      <c r="E87" s="29">
        <v>94153.455577000001</v>
      </c>
      <c r="F87" s="27" t="str">
        <f t="shared" si="12"/>
        <v>N/A</v>
      </c>
      <c r="G87" s="29">
        <v>66564.579280000005</v>
      </c>
      <c r="H87" s="27" t="str">
        <f t="shared" si="13"/>
        <v>N/A</v>
      </c>
      <c r="I87" s="8">
        <v>4.0810000000000004</v>
      </c>
      <c r="J87" s="8">
        <v>-29.3</v>
      </c>
      <c r="K87" s="28" t="s">
        <v>734</v>
      </c>
      <c r="L87" s="105" t="str">
        <f t="shared" si="14"/>
        <v>Yes</v>
      </c>
    </row>
    <row r="88" spans="1:12" x14ac:dyDescent="0.2">
      <c r="A88" s="168" t="s">
        <v>602</v>
      </c>
      <c r="B88" s="22" t="s">
        <v>213</v>
      </c>
      <c r="C88" s="29">
        <v>573946334</v>
      </c>
      <c r="D88" s="27" t="str">
        <f t="shared" si="11"/>
        <v>N/A</v>
      </c>
      <c r="E88" s="29">
        <v>549612762</v>
      </c>
      <c r="F88" s="27" t="str">
        <f t="shared" si="12"/>
        <v>N/A</v>
      </c>
      <c r="G88" s="29">
        <v>544924879</v>
      </c>
      <c r="H88" s="27" t="str">
        <f t="shared" si="13"/>
        <v>N/A</v>
      </c>
      <c r="I88" s="8">
        <v>-4.24</v>
      </c>
      <c r="J88" s="8">
        <v>-0.85299999999999998</v>
      </c>
      <c r="K88" s="28" t="s">
        <v>734</v>
      </c>
      <c r="L88" s="105" t="str">
        <f t="shared" si="14"/>
        <v>Yes</v>
      </c>
    </row>
    <row r="89" spans="1:12" x14ac:dyDescent="0.2">
      <c r="A89" s="172" t="s">
        <v>603</v>
      </c>
      <c r="B89" s="23" t="s">
        <v>213</v>
      </c>
      <c r="C89" s="23">
        <v>17973</v>
      </c>
      <c r="D89" s="27" t="str">
        <f t="shared" si="11"/>
        <v>N/A</v>
      </c>
      <c r="E89" s="23">
        <v>17476</v>
      </c>
      <c r="F89" s="27" t="str">
        <f t="shared" si="12"/>
        <v>N/A</v>
      </c>
      <c r="G89" s="23">
        <v>17247</v>
      </c>
      <c r="H89" s="27" t="str">
        <f t="shared" si="13"/>
        <v>N/A</v>
      </c>
      <c r="I89" s="8">
        <v>-2.77</v>
      </c>
      <c r="J89" s="8">
        <v>-1.31</v>
      </c>
      <c r="K89" s="31" t="s">
        <v>734</v>
      </c>
      <c r="L89" s="105" t="str">
        <f t="shared" si="14"/>
        <v>Yes</v>
      </c>
    </row>
    <row r="90" spans="1:12" x14ac:dyDescent="0.2">
      <c r="A90" s="168" t="s">
        <v>1417</v>
      </c>
      <c r="B90" s="22" t="s">
        <v>213</v>
      </c>
      <c r="C90" s="29">
        <v>31933.808156999999</v>
      </c>
      <c r="D90" s="27" t="str">
        <f t="shared" si="11"/>
        <v>N/A</v>
      </c>
      <c r="E90" s="29">
        <v>31449.574388000001</v>
      </c>
      <c r="F90" s="27" t="str">
        <f t="shared" si="12"/>
        <v>N/A</v>
      </c>
      <c r="G90" s="29">
        <v>31595.3429</v>
      </c>
      <c r="H90" s="27" t="str">
        <f t="shared" si="13"/>
        <v>N/A</v>
      </c>
      <c r="I90" s="8">
        <v>-1.52</v>
      </c>
      <c r="J90" s="8">
        <v>0.46350000000000002</v>
      </c>
      <c r="K90" s="28" t="s">
        <v>734</v>
      </c>
      <c r="L90" s="105" t="str">
        <f t="shared" si="14"/>
        <v>Yes</v>
      </c>
    </row>
    <row r="91" spans="1:12" ht="25.5" x14ac:dyDescent="0.2">
      <c r="A91" s="168" t="s">
        <v>604</v>
      </c>
      <c r="B91" s="22" t="s">
        <v>213</v>
      </c>
      <c r="C91" s="29">
        <v>245535107</v>
      </c>
      <c r="D91" s="27" t="str">
        <f t="shared" si="11"/>
        <v>N/A</v>
      </c>
      <c r="E91" s="29">
        <v>238059162</v>
      </c>
      <c r="F91" s="27" t="str">
        <f t="shared" si="12"/>
        <v>N/A</v>
      </c>
      <c r="G91" s="29">
        <v>270218664</v>
      </c>
      <c r="H91" s="27" t="str">
        <f t="shared" si="13"/>
        <v>N/A</v>
      </c>
      <c r="I91" s="8">
        <v>-3.04</v>
      </c>
      <c r="J91" s="8">
        <v>13.51</v>
      </c>
      <c r="K91" s="28" t="s">
        <v>734</v>
      </c>
      <c r="L91" s="105" t="str">
        <f t="shared" si="14"/>
        <v>Yes</v>
      </c>
    </row>
    <row r="92" spans="1:12" x14ac:dyDescent="0.2">
      <c r="A92" s="168" t="s">
        <v>605</v>
      </c>
      <c r="B92" s="22" t="s">
        <v>213</v>
      </c>
      <c r="C92" s="23">
        <v>477875</v>
      </c>
      <c r="D92" s="27" t="str">
        <f t="shared" si="11"/>
        <v>N/A</v>
      </c>
      <c r="E92" s="23">
        <v>477288</v>
      </c>
      <c r="F92" s="27" t="str">
        <f t="shared" si="12"/>
        <v>N/A</v>
      </c>
      <c r="G92" s="23">
        <v>537228</v>
      </c>
      <c r="H92" s="27" t="str">
        <f t="shared" si="13"/>
        <v>N/A</v>
      </c>
      <c r="I92" s="8">
        <v>-0.123</v>
      </c>
      <c r="J92" s="8">
        <v>12.56</v>
      </c>
      <c r="K92" s="28" t="s">
        <v>734</v>
      </c>
      <c r="L92" s="105" t="str">
        <f t="shared" si="14"/>
        <v>Yes</v>
      </c>
    </row>
    <row r="93" spans="1:12" x14ac:dyDescent="0.2">
      <c r="A93" s="168" t="s">
        <v>1418</v>
      </c>
      <c r="B93" s="22" t="s">
        <v>213</v>
      </c>
      <c r="C93" s="29">
        <v>513.80613549999998</v>
      </c>
      <c r="D93" s="27" t="str">
        <f t="shared" si="11"/>
        <v>N/A</v>
      </c>
      <c r="E93" s="29">
        <v>498.77466435000002</v>
      </c>
      <c r="F93" s="27" t="str">
        <f t="shared" si="12"/>
        <v>N/A</v>
      </c>
      <c r="G93" s="29">
        <v>502.98693292000002</v>
      </c>
      <c r="H93" s="27" t="str">
        <f t="shared" si="13"/>
        <v>N/A</v>
      </c>
      <c r="I93" s="8">
        <v>-2.93</v>
      </c>
      <c r="J93" s="8">
        <v>0.84450000000000003</v>
      </c>
      <c r="K93" s="28" t="s">
        <v>734</v>
      </c>
      <c r="L93" s="105" t="str">
        <f t="shared" si="14"/>
        <v>Yes</v>
      </c>
    </row>
    <row r="94" spans="1:12" x14ac:dyDescent="0.2">
      <c r="A94" s="168" t="s">
        <v>606</v>
      </c>
      <c r="B94" s="22" t="s">
        <v>213</v>
      </c>
      <c r="C94" s="29">
        <v>124137713</v>
      </c>
      <c r="D94" s="27" t="str">
        <f t="shared" si="11"/>
        <v>N/A</v>
      </c>
      <c r="E94" s="29">
        <v>121453098</v>
      </c>
      <c r="F94" s="27" t="str">
        <f t="shared" si="12"/>
        <v>N/A</v>
      </c>
      <c r="G94" s="29">
        <v>133301700</v>
      </c>
      <c r="H94" s="27" t="str">
        <f t="shared" si="13"/>
        <v>N/A</v>
      </c>
      <c r="I94" s="8">
        <v>-2.16</v>
      </c>
      <c r="J94" s="8">
        <v>9.7560000000000002</v>
      </c>
      <c r="K94" s="28" t="s">
        <v>734</v>
      </c>
      <c r="L94" s="105" t="str">
        <f t="shared" si="14"/>
        <v>Yes</v>
      </c>
    </row>
    <row r="95" spans="1:12" x14ac:dyDescent="0.2">
      <c r="A95" s="168" t="s">
        <v>607</v>
      </c>
      <c r="B95" s="22" t="s">
        <v>213</v>
      </c>
      <c r="C95" s="23">
        <v>273524</v>
      </c>
      <c r="D95" s="27" t="str">
        <f t="shared" si="11"/>
        <v>N/A</v>
      </c>
      <c r="E95" s="23">
        <v>275119</v>
      </c>
      <c r="F95" s="27" t="str">
        <f t="shared" si="12"/>
        <v>N/A</v>
      </c>
      <c r="G95" s="23">
        <v>300307</v>
      </c>
      <c r="H95" s="27" t="str">
        <f t="shared" si="13"/>
        <v>N/A</v>
      </c>
      <c r="I95" s="8">
        <v>0.58309999999999995</v>
      </c>
      <c r="J95" s="8">
        <v>9.1549999999999994</v>
      </c>
      <c r="K95" s="28" t="s">
        <v>734</v>
      </c>
      <c r="L95" s="105" t="str">
        <f t="shared" si="14"/>
        <v>Yes</v>
      </c>
    </row>
    <row r="96" spans="1:12" x14ac:dyDescent="0.2">
      <c r="A96" s="168" t="s">
        <v>1419</v>
      </c>
      <c r="B96" s="22" t="s">
        <v>213</v>
      </c>
      <c r="C96" s="29">
        <v>453.84577953000002</v>
      </c>
      <c r="D96" s="27" t="str">
        <f t="shared" si="11"/>
        <v>N/A</v>
      </c>
      <c r="E96" s="29">
        <v>441.45659877999998</v>
      </c>
      <c r="F96" s="27" t="str">
        <f t="shared" si="12"/>
        <v>N/A</v>
      </c>
      <c r="G96" s="29">
        <v>443.88475792999998</v>
      </c>
      <c r="H96" s="27" t="str">
        <f t="shared" si="13"/>
        <v>N/A</v>
      </c>
      <c r="I96" s="8">
        <v>-2.73</v>
      </c>
      <c r="J96" s="8">
        <v>0.55000000000000004</v>
      </c>
      <c r="K96" s="28" t="s">
        <v>734</v>
      </c>
      <c r="L96" s="105" t="str">
        <f t="shared" si="14"/>
        <v>Yes</v>
      </c>
    </row>
    <row r="97" spans="1:12" ht="25.5" x14ac:dyDescent="0.2">
      <c r="A97" s="168" t="s">
        <v>608</v>
      </c>
      <c r="B97" s="22" t="s">
        <v>213</v>
      </c>
      <c r="C97" s="29">
        <v>18523735</v>
      </c>
      <c r="D97" s="27" t="str">
        <f t="shared" si="11"/>
        <v>N/A</v>
      </c>
      <c r="E97" s="29">
        <v>18194291</v>
      </c>
      <c r="F97" s="27" t="str">
        <f t="shared" si="12"/>
        <v>N/A</v>
      </c>
      <c r="G97" s="29">
        <v>21699714</v>
      </c>
      <c r="H97" s="27" t="str">
        <f t="shared" si="13"/>
        <v>N/A</v>
      </c>
      <c r="I97" s="8">
        <v>-1.78</v>
      </c>
      <c r="J97" s="8">
        <v>19.27</v>
      </c>
      <c r="K97" s="28" t="s">
        <v>734</v>
      </c>
      <c r="L97" s="105" t="str">
        <f t="shared" si="14"/>
        <v>Yes</v>
      </c>
    </row>
    <row r="98" spans="1:12" x14ac:dyDescent="0.2">
      <c r="A98" s="168" t="s">
        <v>609</v>
      </c>
      <c r="B98" s="22" t="s">
        <v>213</v>
      </c>
      <c r="C98" s="23">
        <v>148590</v>
      </c>
      <c r="D98" s="27" t="str">
        <f t="shared" si="11"/>
        <v>N/A</v>
      </c>
      <c r="E98" s="23">
        <v>149838</v>
      </c>
      <c r="F98" s="27" t="str">
        <f t="shared" si="12"/>
        <v>N/A</v>
      </c>
      <c r="G98" s="23">
        <v>171676</v>
      </c>
      <c r="H98" s="27" t="str">
        <f t="shared" si="13"/>
        <v>N/A</v>
      </c>
      <c r="I98" s="8">
        <v>0.83989999999999998</v>
      </c>
      <c r="J98" s="8">
        <v>14.57</v>
      </c>
      <c r="K98" s="28" t="s">
        <v>734</v>
      </c>
      <c r="L98" s="105" t="str">
        <f t="shared" si="14"/>
        <v>Yes</v>
      </c>
    </row>
    <row r="99" spans="1:12" ht="25.5" x14ac:dyDescent="0.2">
      <c r="A99" s="168" t="s">
        <v>1420</v>
      </c>
      <c r="B99" s="22" t="s">
        <v>213</v>
      </c>
      <c r="C99" s="29">
        <v>124.66340264999999</v>
      </c>
      <c r="D99" s="27" t="str">
        <f t="shared" si="11"/>
        <v>N/A</v>
      </c>
      <c r="E99" s="29">
        <v>121.42641386</v>
      </c>
      <c r="F99" s="27" t="str">
        <f t="shared" si="12"/>
        <v>N/A</v>
      </c>
      <c r="G99" s="29">
        <v>126.39922878</v>
      </c>
      <c r="H99" s="27" t="str">
        <f t="shared" si="13"/>
        <v>N/A</v>
      </c>
      <c r="I99" s="8">
        <v>-2.6</v>
      </c>
      <c r="J99" s="8">
        <v>4.0949999999999998</v>
      </c>
      <c r="K99" s="28" t="s">
        <v>734</v>
      </c>
      <c r="L99" s="105" t="str">
        <f t="shared" si="14"/>
        <v>Yes</v>
      </c>
    </row>
    <row r="100" spans="1:12" ht="25.5" x14ac:dyDescent="0.2">
      <c r="A100" s="168" t="s">
        <v>610</v>
      </c>
      <c r="B100" s="22" t="s">
        <v>213</v>
      </c>
      <c r="C100" s="29">
        <v>74780544</v>
      </c>
      <c r="D100" s="27" t="str">
        <f t="shared" si="11"/>
        <v>N/A</v>
      </c>
      <c r="E100" s="29">
        <v>73541524</v>
      </c>
      <c r="F100" s="27" t="str">
        <f t="shared" si="12"/>
        <v>N/A</v>
      </c>
      <c r="G100" s="29">
        <v>82172279</v>
      </c>
      <c r="H100" s="27" t="str">
        <f t="shared" si="13"/>
        <v>N/A</v>
      </c>
      <c r="I100" s="8">
        <v>-1.66</v>
      </c>
      <c r="J100" s="8">
        <v>11.74</v>
      </c>
      <c r="K100" s="28" t="s">
        <v>734</v>
      </c>
      <c r="L100" s="105" t="str">
        <f t="shared" si="14"/>
        <v>Yes</v>
      </c>
    </row>
    <row r="101" spans="1:12" x14ac:dyDescent="0.2">
      <c r="A101" s="168" t="s">
        <v>611</v>
      </c>
      <c r="B101" s="22" t="s">
        <v>213</v>
      </c>
      <c r="C101" s="23">
        <v>269033</v>
      </c>
      <c r="D101" s="27" t="str">
        <f t="shared" si="11"/>
        <v>N/A</v>
      </c>
      <c r="E101" s="23">
        <v>268652</v>
      </c>
      <c r="F101" s="27" t="str">
        <f t="shared" si="12"/>
        <v>N/A</v>
      </c>
      <c r="G101" s="23">
        <v>310922</v>
      </c>
      <c r="H101" s="27" t="str">
        <f t="shared" si="13"/>
        <v>N/A</v>
      </c>
      <c r="I101" s="8">
        <v>-0.14199999999999999</v>
      </c>
      <c r="J101" s="8">
        <v>15.73</v>
      </c>
      <c r="K101" s="28" t="s">
        <v>734</v>
      </c>
      <c r="L101" s="105" t="str">
        <f t="shared" si="14"/>
        <v>Yes</v>
      </c>
    </row>
    <row r="102" spans="1:12" x14ac:dyDescent="0.2">
      <c r="A102" s="168" t="s">
        <v>1421</v>
      </c>
      <c r="B102" s="22" t="s">
        <v>213</v>
      </c>
      <c r="C102" s="29">
        <v>277.96048811999998</v>
      </c>
      <c r="D102" s="27" t="str">
        <f t="shared" si="11"/>
        <v>N/A</v>
      </c>
      <c r="E102" s="29">
        <v>273.74270059000003</v>
      </c>
      <c r="F102" s="27" t="str">
        <f t="shared" si="12"/>
        <v>N/A</v>
      </c>
      <c r="G102" s="29">
        <v>264.28583053</v>
      </c>
      <c r="H102" s="27" t="str">
        <f t="shared" si="13"/>
        <v>N/A</v>
      </c>
      <c r="I102" s="8">
        <v>-1.52</v>
      </c>
      <c r="J102" s="8">
        <v>-3.45</v>
      </c>
      <c r="K102" s="28" t="s">
        <v>734</v>
      </c>
      <c r="L102" s="105" t="str">
        <f t="shared" si="14"/>
        <v>Yes</v>
      </c>
    </row>
    <row r="103" spans="1:12" x14ac:dyDescent="0.2">
      <c r="A103" s="168" t="s">
        <v>612</v>
      </c>
      <c r="B103" s="22" t="s">
        <v>213</v>
      </c>
      <c r="C103" s="29">
        <v>283433652</v>
      </c>
      <c r="D103" s="27" t="str">
        <f t="shared" si="11"/>
        <v>N/A</v>
      </c>
      <c r="E103" s="29">
        <v>277155607</v>
      </c>
      <c r="F103" s="27" t="str">
        <f t="shared" si="12"/>
        <v>N/A</v>
      </c>
      <c r="G103" s="29">
        <v>288146434</v>
      </c>
      <c r="H103" s="27" t="str">
        <f t="shared" si="13"/>
        <v>N/A</v>
      </c>
      <c r="I103" s="8">
        <v>-2.21</v>
      </c>
      <c r="J103" s="8">
        <v>3.9660000000000002</v>
      </c>
      <c r="K103" s="28" t="s">
        <v>734</v>
      </c>
      <c r="L103" s="105" t="str">
        <f t="shared" si="14"/>
        <v>Yes</v>
      </c>
    </row>
    <row r="104" spans="1:12" x14ac:dyDescent="0.2">
      <c r="A104" s="168" t="s">
        <v>613</v>
      </c>
      <c r="B104" s="22" t="s">
        <v>213</v>
      </c>
      <c r="C104" s="23">
        <v>371272</v>
      </c>
      <c r="D104" s="27" t="str">
        <f t="shared" si="11"/>
        <v>N/A</v>
      </c>
      <c r="E104" s="23">
        <v>352983</v>
      </c>
      <c r="F104" s="27" t="str">
        <f t="shared" si="12"/>
        <v>N/A</v>
      </c>
      <c r="G104" s="23">
        <v>399966</v>
      </c>
      <c r="H104" s="27" t="str">
        <f t="shared" si="13"/>
        <v>N/A</v>
      </c>
      <c r="I104" s="8">
        <v>-4.93</v>
      </c>
      <c r="J104" s="8">
        <v>13.31</v>
      </c>
      <c r="K104" s="28" t="s">
        <v>734</v>
      </c>
      <c r="L104" s="105" t="str">
        <f t="shared" si="14"/>
        <v>Yes</v>
      </c>
    </row>
    <row r="105" spans="1:12" x14ac:dyDescent="0.2">
      <c r="A105" s="168" t="s">
        <v>1422</v>
      </c>
      <c r="B105" s="22" t="s">
        <v>213</v>
      </c>
      <c r="C105" s="29">
        <v>763.41240922999998</v>
      </c>
      <c r="D105" s="27" t="str">
        <f t="shared" si="11"/>
        <v>N/A</v>
      </c>
      <c r="E105" s="29">
        <v>785.18117586000005</v>
      </c>
      <c r="F105" s="27" t="str">
        <f t="shared" si="12"/>
        <v>N/A</v>
      </c>
      <c r="G105" s="29">
        <v>720.42732132000003</v>
      </c>
      <c r="H105" s="27" t="str">
        <f t="shared" si="13"/>
        <v>N/A</v>
      </c>
      <c r="I105" s="8">
        <v>2.8519999999999999</v>
      </c>
      <c r="J105" s="8">
        <v>-8.25</v>
      </c>
      <c r="K105" s="28" t="s">
        <v>734</v>
      </c>
      <c r="L105" s="105" t="str">
        <f t="shared" si="14"/>
        <v>Yes</v>
      </c>
    </row>
    <row r="106" spans="1:12" ht="25.5" x14ac:dyDescent="0.2">
      <c r="A106" s="168" t="s">
        <v>614</v>
      </c>
      <c r="B106" s="22" t="s">
        <v>213</v>
      </c>
      <c r="C106" s="29">
        <v>17119853</v>
      </c>
      <c r="D106" s="27" t="str">
        <f t="shared" si="11"/>
        <v>N/A</v>
      </c>
      <c r="E106" s="29">
        <v>15864223</v>
      </c>
      <c r="F106" s="27" t="str">
        <f t="shared" si="12"/>
        <v>N/A</v>
      </c>
      <c r="G106" s="29">
        <v>16161131</v>
      </c>
      <c r="H106" s="27" t="str">
        <f t="shared" si="13"/>
        <v>N/A</v>
      </c>
      <c r="I106" s="8">
        <v>-7.33</v>
      </c>
      <c r="J106" s="8">
        <v>1.8720000000000001</v>
      </c>
      <c r="K106" s="28" t="s">
        <v>734</v>
      </c>
      <c r="L106" s="105" t="str">
        <f t="shared" si="14"/>
        <v>Yes</v>
      </c>
    </row>
    <row r="107" spans="1:12" x14ac:dyDescent="0.2">
      <c r="A107" s="168" t="s">
        <v>615</v>
      </c>
      <c r="B107" s="22" t="s">
        <v>213</v>
      </c>
      <c r="C107" s="23">
        <v>6135</v>
      </c>
      <c r="D107" s="27" t="str">
        <f t="shared" si="11"/>
        <v>N/A</v>
      </c>
      <c r="E107" s="23">
        <v>5720</v>
      </c>
      <c r="F107" s="27" t="str">
        <f t="shared" si="12"/>
        <v>N/A</v>
      </c>
      <c r="G107" s="23">
        <v>6100</v>
      </c>
      <c r="H107" s="27" t="str">
        <f t="shared" si="13"/>
        <v>N/A</v>
      </c>
      <c r="I107" s="8">
        <v>-6.76</v>
      </c>
      <c r="J107" s="8">
        <v>6.6429999999999998</v>
      </c>
      <c r="K107" s="28" t="s">
        <v>734</v>
      </c>
      <c r="L107" s="105" t="str">
        <f t="shared" si="14"/>
        <v>Yes</v>
      </c>
    </row>
    <row r="108" spans="1:12" ht="25.5" x14ac:dyDescent="0.2">
      <c r="A108" s="168" t="s">
        <v>1423</v>
      </c>
      <c r="B108" s="22" t="s">
        <v>213</v>
      </c>
      <c r="C108" s="29">
        <v>2790.5220863999998</v>
      </c>
      <c r="D108" s="27" t="str">
        <f t="shared" si="11"/>
        <v>N/A</v>
      </c>
      <c r="E108" s="29">
        <v>2773.4655594000001</v>
      </c>
      <c r="F108" s="27" t="str">
        <f t="shared" si="12"/>
        <v>N/A</v>
      </c>
      <c r="G108" s="29">
        <v>2649.3657377</v>
      </c>
      <c r="H108" s="27" t="str">
        <f t="shared" si="13"/>
        <v>N/A</v>
      </c>
      <c r="I108" s="8">
        <v>-0.61099999999999999</v>
      </c>
      <c r="J108" s="8">
        <v>-4.47</v>
      </c>
      <c r="K108" s="28" t="s">
        <v>734</v>
      </c>
      <c r="L108" s="105" t="str">
        <f t="shared" si="14"/>
        <v>Yes</v>
      </c>
    </row>
    <row r="109" spans="1:12" ht="25.5" x14ac:dyDescent="0.2">
      <c r="A109" s="168" t="s">
        <v>616</v>
      </c>
      <c r="B109" s="22" t="s">
        <v>213</v>
      </c>
      <c r="C109" s="29">
        <v>106776804</v>
      </c>
      <c r="D109" s="27" t="str">
        <f t="shared" si="11"/>
        <v>N/A</v>
      </c>
      <c r="E109" s="29">
        <v>102867433</v>
      </c>
      <c r="F109" s="27" t="str">
        <f t="shared" si="12"/>
        <v>N/A</v>
      </c>
      <c r="G109" s="29">
        <v>128008959</v>
      </c>
      <c r="H109" s="27" t="str">
        <f t="shared" si="13"/>
        <v>N/A</v>
      </c>
      <c r="I109" s="8">
        <v>-3.66</v>
      </c>
      <c r="J109" s="8">
        <v>24.44</v>
      </c>
      <c r="K109" s="28" t="s">
        <v>734</v>
      </c>
      <c r="L109" s="105" t="str">
        <f t="shared" si="14"/>
        <v>Yes</v>
      </c>
    </row>
    <row r="110" spans="1:12" x14ac:dyDescent="0.2">
      <c r="A110" s="168" t="s">
        <v>617</v>
      </c>
      <c r="B110" s="22" t="s">
        <v>213</v>
      </c>
      <c r="C110" s="23">
        <v>360458</v>
      </c>
      <c r="D110" s="27" t="str">
        <f t="shared" si="11"/>
        <v>N/A</v>
      </c>
      <c r="E110" s="23">
        <v>360955</v>
      </c>
      <c r="F110" s="27" t="str">
        <f t="shared" si="12"/>
        <v>N/A</v>
      </c>
      <c r="G110" s="23">
        <v>416415</v>
      </c>
      <c r="H110" s="27" t="str">
        <f t="shared" si="13"/>
        <v>N/A</v>
      </c>
      <c r="I110" s="8">
        <v>0.13789999999999999</v>
      </c>
      <c r="J110" s="8">
        <v>15.36</v>
      </c>
      <c r="K110" s="28" t="s">
        <v>734</v>
      </c>
      <c r="L110" s="105" t="str">
        <f t="shared" si="14"/>
        <v>Yes</v>
      </c>
    </row>
    <row r="111" spans="1:12" x14ac:dyDescent="0.2">
      <c r="A111" s="168" t="s">
        <v>1424</v>
      </c>
      <c r="B111" s="22" t="s">
        <v>213</v>
      </c>
      <c r="C111" s="29">
        <v>296.22536883999999</v>
      </c>
      <c r="D111" s="27" t="str">
        <f t="shared" si="11"/>
        <v>N/A</v>
      </c>
      <c r="E111" s="29">
        <v>284.98686263000002</v>
      </c>
      <c r="F111" s="27" t="str">
        <f t="shared" si="12"/>
        <v>N/A</v>
      </c>
      <c r="G111" s="29">
        <v>307.40717553000002</v>
      </c>
      <c r="H111" s="27" t="str">
        <f t="shared" si="13"/>
        <v>N/A</v>
      </c>
      <c r="I111" s="8">
        <v>-3.79</v>
      </c>
      <c r="J111" s="8">
        <v>7.867</v>
      </c>
      <c r="K111" s="28" t="s">
        <v>734</v>
      </c>
      <c r="L111" s="105" t="str">
        <f t="shared" si="14"/>
        <v>Yes</v>
      </c>
    </row>
    <row r="112" spans="1:12" x14ac:dyDescent="0.2">
      <c r="A112" s="168" t="s">
        <v>618</v>
      </c>
      <c r="B112" s="22" t="s">
        <v>213</v>
      </c>
      <c r="C112" s="29">
        <v>319505615</v>
      </c>
      <c r="D112" s="27" t="str">
        <f t="shared" si="11"/>
        <v>N/A</v>
      </c>
      <c r="E112" s="29">
        <v>317375946</v>
      </c>
      <c r="F112" s="27" t="str">
        <f t="shared" si="12"/>
        <v>N/A</v>
      </c>
      <c r="G112" s="29">
        <v>371693404</v>
      </c>
      <c r="H112" s="27" t="str">
        <f t="shared" si="13"/>
        <v>N/A</v>
      </c>
      <c r="I112" s="8">
        <v>-0.66700000000000004</v>
      </c>
      <c r="J112" s="8">
        <v>17.11</v>
      </c>
      <c r="K112" s="28" t="s">
        <v>734</v>
      </c>
      <c r="L112" s="105" t="str">
        <f t="shared" si="14"/>
        <v>Yes</v>
      </c>
    </row>
    <row r="113" spans="1:12" x14ac:dyDescent="0.2">
      <c r="A113" s="168" t="s">
        <v>619</v>
      </c>
      <c r="B113" s="22" t="s">
        <v>213</v>
      </c>
      <c r="C113" s="23">
        <v>445389</v>
      </c>
      <c r="D113" s="27" t="str">
        <f t="shared" si="11"/>
        <v>N/A</v>
      </c>
      <c r="E113" s="23">
        <v>430472</v>
      </c>
      <c r="F113" s="27" t="str">
        <f t="shared" si="12"/>
        <v>N/A</v>
      </c>
      <c r="G113" s="23">
        <v>483618</v>
      </c>
      <c r="H113" s="27" t="str">
        <f t="shared" si="13"/>
        <v>N/A</v>
      </c>
      <c r="I113" s="8">
        <v>-3.35</v>
      </c>
      <c r="J113" s="8">
        <v>12.35</v>
      </c>
      <c r="K113" s="28" t="s">
        <v>734</v>
      </c>
      <c r="L113" s="105" t="str">
        <f t="shared" si="14"/>
        <v>Yes</v>
      </c>
    </row>
    <row r="114" spans="1:12" x14ac:dyDescent="0.2">
      <c r="A114" s="168" t="s">
        <v>1425</v>
      </c>
      <c r="B114" s="22" t="s">
        <v>213</v>
      </c>
      <c r="C114" s="29">
        <v>717.36305790999995</v>
      </c>
      <c r="D114" s="27" t="str">
        <f t="shared" si="11"/>
        <v>N/A</v>
      </c>
      <c r="E114" s="29">
        <v>737.27430819999995</v>
      </c>
      <c r="F114" s="27" t="str">
        <f t="shared" si="12"/>
        <v>N/A</v>
      </c>
      <c r="G114" s="29">
        <v>768.56817570999999</v>
      </c>
      <c r="H114" s="27" t="str">
        <f t="shared" si="13"/>
        <v>N/A</v>
      </c>
      <c r="I114" s="8">
        <v>2.7759999999999998</v>
      </c>
      <c r="J114" s="8">
        <v>4.2450000000000001</v>
      </c>
      <c r="K114" s="28" t="s">
        <v>734</v>
      </c>
      <c r="L114" s="105" t="str">
        <f t="shared" si="14"/>
        <v>Yes</v>
      </c>
    </row>
    <row r="115" spans="1:12" ht="25.5" x14ac:dyDescent="0.2">
      <c r="A115" s="168" t="s">
        <v>620</v>
      </c>
      <c r="B115" s="22" t="s">
        <v>213</v>
      </c>
      <c r="C115" s="29">
        <v>158775149</v>
      </c>
      <c r="D115" s="27" t="str">
        <f t="shared" si="11"/>
        <v>N/A</v>
      </c>
      <c r="E115" s="29">
        <v>149768466</v>
      </c>
      <c r="F115" s="27" t="str">
        <f t="shared" si="12"/>
        <v>N/A</v>
      </c>
      <c r="G115" s="29">
        <v>150860998</v>
      </c>
      <c r="H115" s="27" t="str">
        <f t="shared" si="13"/>
        <v>N/A</v>
      </c>
      <c r="I115" s="8">
        <v>-5.67</v>
      </c>
      <c r="J115" s="8">
        <v>0.72950000000000004</v>
      </c>
      <c r="K115" s="28" t="s">
        <v>734</v>
      </c>
      <c r="L115" s="105" t="str">
        <f t="shared" si="14"/>
        <v>Yes</v>
      </c>
    </row>
    <row r="116" spans="1:12" x14ac:dyDescent="0.2">
      <c r="A116" s="172" t="s">
        <v>621</v>
      </c>
      <c r="B116" s="23" t="s">
        <v>213</v>
      </c>
      <c r="C116" s="23">
        <v>56738</v>
      </c>
      <c r="D116" s="27" t="str">
        <f t="shared" si="11"/>
        <v>N/A</v>
      </c>
      <c r="E116" s="23">
        <v>54409</v>
      </c>
      <c r="F116" s="27" t="str">
        <f t="shared" si="12"/>
        <v>N/A</v>
      </c>
      <c r="G116" s="23">
        <v>56950</v>
      </c>
      <c r="H116" s="27" t="str">
        <f t="shared" si="13"/>
        <v>N/A</v>
      </c>
      <c r="I116" s="8">
        <v>-4.0999999999999996</v>
      </c>
      <c r="J116" s="8">
        <v>4.67</v>
      </c>
      <c r="K116" s="31" t="s">
        <v>734</v>
      </c>
      <c r="L116" s="105" t="str">
        <f t="shared" si="14"/>
        <v>Yes</v>
      </c>
    </row>
    <row r="117" spans="1:12" ht="25.5" x14ac:dyDescent="0.2">
      <c r="A117" s="168" t="s">
        <v>1426</v>
      </c>
      <c r="B117" s="22" t="s">
        <v>213</v>
      </c>
      <c r="C117" s="29">
        <v>2798.3917127999998</v>
      </c>
      <c r="D117" s="27" t="str">
        <f t="shared" si="11"/>
        <v>N/A</v>
      </c>
      <c r="E117" s="29">
        <v>2752.6414012</v>
      </c>
      <c r="F117" s="27" t="str">
        <f t="shared" si="12"/>
        <v>N/A</v>
      </c>
      <c r="G117" s="29">
        <v>2649.0078665000001</v>
      </c>
      <c r="H117" s="27" t="str">
        <f t="shared" si="13"/>
        <v>N/A</v>
      </c>
      <c r="I117" s="8">
        <v>-1.63</v>
      </c>
      <c r="J117" s="8">
        <v>-3.76</v>
      </c>
      <c r="K117" s="28" t="s">
        <v>734</v>
      </c>
      <c r="L117" s="105" t="str">
        <f t="shared" si="14"/>
        <v>Yes</v>
      </c>
    </row>
    <row r="118" spans="1:12" ht="25.5" x14ac:dyDescent="0.2">
      <c r="A118" s="168" t="s">
        <v>622</v>
      </c>
      <c r="B118" s="22" t="s">
        <v>213</v>
      </c>
      <c r="C118" s="29">
        <v>39636027</v>
      </c>
      <c r="D118" s="27" t="str">
        <f t="shared" si="11"/>
        <v>N/A</v>
      </c>
      <c r="E118" s="29">
        <v>40227556</v>
      </c>
      <c r="F118" s="27" t="str">
        <f t="shared" si="12"/>
        <v>N/A</v>
      </c>
      <c r="G118" s="29">
        <v>45496157</v>
      </c>
      <c r="H118" s="27" t="str">
        <f t="shared" si="13"/>
        <v>N/A</v>
      </c>
      <c r="I118" s="8">
        <v>1.492</v>
      </c>
      <c r="J118" s="8">
        <v>13.1</v>
      </c>
      <c r="K118" s="28" t="s">
        <v>734</v>
      </c>
      <c r="L118" s="105" t="str">
        <f t="shared" si="14"/>
        <v>Yes</v>
      </c>
    </row>
    <row r="119" spans="1:12" x14ac:dyDescent="0.2">
      <c r="A119" s="168" t="s">
        <v>623</v>
      </c>
      <c r="B119" s="22" t="s">
        <v>213</v>
      </c>
      <c r="C119" s="23">
        <v>32975</v>
      </c>
      <c r="D119" s="27" t="str">
        <f t="shared" si="11"/>
        <v>N/A</v>
      </c>
      <c r="E119" s="23">
        <v>39103</v>
      </c>
      <c r="F119" s="27" t="str">
        <f t="shared" si="12"/>
        <v>N/A</v>
      </c>
      <c r="G119" s="23">
        <v>115247</v>
      </c>
      <c r="H119" s="27" t="str">
        <f t="shared" si="13"/>
        <v>N/A</v>
      </c>
      <c r="I119" s="8">
        <v>18.579999999999998</v>
      </c>
      <c r="J119" s="8">
        <v>194.7</v>
      </c>
      <c r="K119" s="28" t="s">
        <v>734</v>
      </c>
      <c r="L119" s="105" t="str">
        <f t="shared" si="14"/>
        <v>No</v>
      </c>
    </row>
    <row r="120" spans="1:12" ht="25.5" x14ac:dyDescent="0.2">
      <c r="A120" s="168" t="s">
        <v>1427</v>
      </c>
      <c r="B120" s="22" t="s">
        <v>213</v>
      </c>
      <c r="C120" s="29">
        <v>1202.0023351</v>
      </c>
      <c r="D120" s="27" t="str">
        <f t="shared" si="11"/>
        <v>N/A</v>
      </c>
      <c r="E120" s="29">
        <v>1028.7588165</v>
      </c>
      <c r="F120" s="27" t="str">
        <f t="shared" si="12"/>
        <v>N/A</v>
      </c>
      <c r="G120" s="29">
        <v>394.77085738</v>
      </c>
      <c r="H120" s="27" t="str">
        <f t="shared" si="13"/>
        <v>N/A</v>
      </c>
      <c r="I120" s="8">
        <v>-14.4</v>
      </c>
      <c r="J120" s="8">
        <v>-61.6</v>
      </c>
      <c r="K120" s="28" t="s">
        <v>734</v>
      </c>
      <c r="L120" s="105" t="str">
        <f t="shared" si="14"/>
        <v>No</v>
      </c>
    </row>
    <row r="121" spans="1:12" ht="25.5" x14ac:dyDescent="0.2">
      <c r="A121" s="168" t="s">
        <v>624</v>
      </c>
      <c r="B121" s="22" t="s">
        <v>213</v>
      </c>
      <c r="C121" s="29">
        <v>90493036</v>
      </c>
      <c r="D121" s="27" t="str">
        <f t="shared" si="11"/>
        <v>N/A</v>
      </c>
      <c r="E121" s="29">
        <v>92990106</v>
      </c>
      <c r="F121" s="27" t="str">
        <f t="shared" si="12"/>
        <v>N/A</v>
      </c>
      <c r="G121" s="29">
        <v>99582163</v>
      </c>
      <c r="H121" s="27" t="str">
        <f t="shared" si="13"/>
        <v>N/A</v>
      </c>
      <c r="I121" s="8">
        <v>2.7589999999999999</v>
      </c>
      <c r="J121" s="8">
        <v>7.0890000000000004</v>
      </c>
      <c r="K121" s="28" t="s">
        <v>734</v>
      </c>
      <c r="L121" s="105" t="str">
        <f t="shared" si="14"/>
        <v>Yes</v>
      </c>
    </row>
    <row r="122" spans="1:12" x14ac:dyDescent="0.2">
      <c r="A122" s="168" t="s">
        <v>625</v>
      </c>
      <c r="B122" s="22" t="s">
        <v>213</v>
      </c>
      <c r="C122" s="23">
        <v>15297</v>
      </c>
      <c r="D122" s="27" t="str">
        <f t="shared" si="11"/>
        <v>N/A</v>
      </c>
      <c r="E122" s="23">
        <v>15444</v>
      </c>
      <c r="F122" s="27" t="str">
        <f t="shared" si="12"/>
        <v>N/A</v>
      </c>
      <c r="G122" s="23">
        <v>16566</v>
      </c>
      <c r="H122" s="27" t="str">
        <f t="shared" si="13"/>
        <v>N/A</v>
      </c>
      <c r="I122" s="8">
        <v>0.96099999999999997</v>
      </c>
      <c r="J122" s="8">
        <v>7.2649999999999997</v>
      </c>
      <c r="K122" s="28" t="s">
        <v>734</v>
      </c>
      <c r="L122" s="105" t="str">
        <f t="shared" si="14"/>
        <v>Yes</v>
      </c>
    </row>
    <row r="123" spans="1:12" ht="25.5" x14ac:dyDescent="0.2">
      <c r="A123" s="168" t="s">
        <v>1428</v>
      </c>
      <c r="B123" s="22" t="s">
        <v>213</v>
      </c>
      <c r="C123" s="29">
        <v>5915.7374649000003</v>
      </c>
      <c r="D123" s="27" t="str">
        <f t="shared" si="11"/>
        <v>N/A</v>
      </c>
      <c r="E123" s="29">
        <v>6021.1153845999997</v>
      </c>
      <c r="F123" s="27" t="str">
        <f t="shared" si="12"/>
        <v>N/A</v>
      </c>
      <c r="G123" s="29">
        <v>6011.2376554000002</v>
      </c>
      <c r="H123" s="27" t="str">
        <f t="shared" si="13"/>
        <v>N/A</v>
      </c>
      <c r="I123" s="8">
        <v>1.7809999999999999</v>
      </c>
      <c r="J123" s="8">
        <v>-0.16400000000000001</v>
      </c>
      <c r="K123" s="28" t="s">
        <v>734</v>
      </c>
      <c r="L123" s="105" t="str">
        <f t="shared" si="14"/>
        <v>Yes</v>
      </c>
    </row>
    <row r="124" spans="1:12" ht="25.5" x14ac:dyDescent="0.2">
      <c r="A124" s="168" t="s">
        <v>626</v>
      </c>
      <c r="B124" s="22" t="s">
        <v>213</v>
      </c>
      <c r="C124" s="29">
        <v>2766669</v>
      </c>
      <c r="D124" s="27" t="str">
        <f t="shared" si="11"/>
        <v>N/A</v>
      </c>
      <c r="E124" s="29">
        <v>3519876</v>
      </c>
      <c r="F124" s="27" t="str">
        <f t="shared" si="12"/>
        <v>N/A</v>
      </c>
      <c r="G124" s="29">
        <v>3821415</v>
      </c>
      <c r="H124" s="27" t="str">
        <f t="shared" si="13"/>
        <v>N/A</v>
      </c>
      <c r="I124" s="8">
        <v>27.22</v>
      </c>
      <c r="J124" s="8">
        <v>8.5670000000000002</v>
      </c>
      <c r="K124" s="28" t="s">
        <v>734</v>
      </c>
      <c r="L124" s="105" t="str">
        <f t="shared" si="14"/>
        <v>Yes</v>
      </c>
    </row>
    <row r="125" spans="1:12" ht="25.5" x14ac:dyDescent="0.2">
      <c r="A125" s="168" t="s">
        <v>627</v>
      </c>
      <c r="B125" s="22" t="s">
        <v>213</v>
      </c>
      <c r="C125" s="23">
        <v>12229</v>
      </c>
      <c r="D125" s="27" t="str">
        <f t="shared" si="11"/>
        <v>N/A</v>
      </c>
      <c r="E125" s="23">
        <v>12218</v>
      </c>
      <c r="F125" s="27" t="str">
        <f t="shared" si="12"/>
        <v>N/A</v>
      </c>
      <c r="G125" s="23">
        <v>12156</v>
      </c>
      <c r="H125" s="27" t="str">
        <f t="shared" si="13"/>
        <v>N/A</v>
      </c>
      <c r="I125" s="8">
        <v>-0.09</v>
      </c>
      <c r="J125" s="8">
        <v>-0.50700000000000001</v>
      </c>
      <c r="K125" s="28" t="s">
        <v>734</v>
      </c>
      <c r="L125" s="105" t="str">
        <f t="shared" si="14"/>
        <v>Yes</v>
      </c>
    </row>
    <row r="126" spans="1:12" ht="25.5" x14ac:dyDescent="0.2">
      <c r="A126" s="168" t="s">
        <v>1429</v>
      </c>
      <c r="B126" s="22" t="s">
        <v>213</v>
      </c>
      <c r="C126" s="29">
        <v>226.23836781</v>
      </c>
      <c r="D126" s="27" t="str">
        <f t="shared" si="11"/>
        <v>N/A</v>
      </c>
      <c r="E126" s="29">
        <v>288.08937632999999</v>
      </c>
      <c r="F126" s="27" t="str">
        <f t="shared" si="12"/>
        <v>N/A</v>
      </c>
      <c r="G126" s="29">
        <v>314.36451134999999</v>
      </c>
      <c r="H126" s="27" t="str">
        <f t="shared" si="13"/>
        <v>N/A</v>
      </c>
      <c r="I126" s="8">
        <v>27.34</v>
      </c>
      <c r="J126" s="8">
        <v>9.1199999999999992</v>
      </c>
      <c r="K126" s="28" t="s">
        <v>734</v>
      </c>
      <c r="L126" s="105" t="str">
        <f t="shared" si="14"/>
        <v>Yes</v>
      </c>
    </row>
    <row r="127" spans="1:12" ht="25.5" x14ac:dyDescent="0.2">
      <c r="A127" s="168" t="s">
        <v>628</v>
      </c>
      <c r="B127" s="22" t="s">
        <v>213</v>
      </c>
      <c r="C127" s="29">
        <v>1033639</v>
      </c>
      <c r="D127" s="27" t="str">
        <f t="shared" si="11"/>
        <v>N/A</v>
      </c>
      <c r="E127" s="29">
        <v>1325605</v>
      </c>
      <c r="F127" s="27" t="str">
        <f t="shared" si="12"/>
        <v>N/A</v>
      </c>
      <c r="G127" s="29">
        <v>11075628</v>
      </c>
      <c r="H127" s="27" t="str">
        <f t="shared" si="13"/>
        <v>N/A</v>
      </c>
      <c r="I127" s="8">
        <v>28.25</v>
      </c>
      <c r="J127" s="8">
        <v>735.5</v>
      </c>
      <c r="K127" s="28" t="s">
        <v>734</v>
      </c>
      <c r="L127" s="105" t="str">
        <f t="shared" si="14"/>
        <v>No</v>
      </c>
    </row>
    <row r="128" spans="1:12" x14ac:dyDescent="0.2">
      <c r="A128" s="168" t="s">
        <v>629</v>
      </c>
      <c r="B128" s="22" t="s">
        <v>213</v>
      </c>
      <c r="C128" s="23">
        <v>183</v>
      </c>
      <c r="D128" s="27" t="str">
        <f t="shared" si="11"/>
        <v>N/A</v>
      </c>
      <c r="E128" s="23">
        <v>615</v>
      </c>
      <c r="F128" s="27" t="str">
        <f t="shared" si="12"/>
        <v>N/A</v>
      </c>
      <c r="G128" s="23">
        <v>2561</v>
      </c>
      <c r="H128" s="27" t="str">
        <f t="shared" si="13"/>
        <v>N/A</v>
      </c>
      <c r="I128" s="8">
        <v>236.1</v>
      </c>
      <c r="J128" s="8">
        <v>316.39999999999998</v>
      </c>
      <c r="K128" s="28" t="s">
        <v>734</v>
      </c>
      <c r="L128" s="105" t="str">
        <f t="shared" si="14"/>
        <v>No</v>
      </c>
    </row>
    <row r="129" spans="1:12" ht="25.5" x14ac:dyDescent="0.2">
      <c r="A129" s="168" t="s">
        <v>1430</v>
      </c>
      <c r="B129" s="22" t="s">
        <v>213</v>
      </c>
      <c r="C129" s="29">
        <v>5648.3005463999998</v>
      </c>
      <c r="D129" s="27" t="str">
        <f t="shared" si="11"/>
        <v>N/A</v>
      </c>
      <c r="E129" s="29">
        <v>2155.4552846000001</v>
      </c>
      <c r="F129" s="27" t="str">
        <f t="shared" si="12"/>
        <v>N/A</v>
      </c>
      <c r="G129" s="29">
        <v>4324.7278407000003</v>
      </c>
      <c r="H129" s="27" t="str">
        <f t="shared" si="13"/>
        <v>N/A</v>
      </c>
      <c r="I129" s="8">
        <v>-61.8</v>
      </c>
      <c r="J129" s="8">
        <v>100.6</v>
      </c>
      <c r="K129" s="28" t="s">
        <v>734</v>
      </c>
      <c r="L129" s="105" t="str">
        <f t="shared" si="14"/>
        <v>No</v>
      </c>
    </row>
    <row r="130" spans="1:12" ht="25.5" x14ac:dyDescent="0.2">
      <c r="A130" s="168" t="s">
        <v>630</v>
      </c>
      <c r="B130" s="22" t="s">
        <v>213</v>
      </c>
      <c r="C130" s="29">
        <v>108786593</v>
      </c>
      <c r="D130" s="27" t="str">
        <f t="shared" si="11"/>
        <v>N/A</v>
      </c>
      <c r="E130" s="29">
        <v>116323568</v>
      </c>
      <c r="F130" s="27" t="str">
        <f t="shared" si="12"/>
        <v>N/A</v>
      </c>
      <c r="G130" s="29">
        <v>125321188</v>
      </c>
      <c r="H130" s="27" t="str">
        <f t="shared" si="13"/>
        <v>N/A</v>
      </c>
      <c r="I130" s="8">
        <v>6.9279999999999999</v>
      </c>
      <c r="J130" s="8">
        <v>7.7350000000000003</v>
      </c>
      <c r="K130" s="28" t="s">
        <v>734</v>
      </c>
      <c r="L130" s="105" t="str">
        <f t="shared" si="14"/>
        <v>Yes</v>
      </c>
    </row>
    <row r="131" spans="1:12" x14ac:dyDescent="0.2">
      <c r="A131" s="168" t="s">
        <v>631</v>
      </c>
      <c r="B131" s="22" t="s">
        <v>213</v>
      </c>
      <c r="C131" s="23">
        <v>36743</v>
      </c>
      <c r="D131" s="27" t="str">
        <f t="shared" si="11"/>
        <v>N/A</v>
      </c>
      <c r="E131" s="23">
        <v>38809</v>
      </c>
      <c r="F131" s="27" t="str">
        <f t="shared" si="12"/>
        <v>N/A</v>
      </c>
      <c r="G131" s="23">
        <v>39690</v>
      </c>
      <c r="H131" s="27" t="str">
        <f t="shared" si="13"/>
        <v>N/A</v>
      </c>
      <c r="I131" s="8">
        <v>5.6230000000000002</v>
      </c>
      <c r="J131" s="8">
        <v>2.27</v>
      </c>
      <c r="K131" s="28" t="s">
        <v>734</v>
      </c>
      <c r="L131" s="105" t="str">
        <f t="shared" si="14"/>
        <v>Yes</v>
      </c>
    </row>
    <row r="132" spans="1:12" ht="25.5" x14ac:dyDescent="0.2">
      <c r="A132" s="168" t="s">
        <v>1431</v>
      </c>
      <c r="B132" s="22" t="s">
        <v>213</v>
      </c>
      <c r="C132" s="29">
        <v>2960.7433525000001</v>
      </c>
      <c r="D132" s="27" t="str">
        <f t="shared" si="11"/>
        <v>N/A</v>
      </c>
      <c r="E132" s="29">
        <v>2997.3348449999999</v>
      </c>
      <c r="F132" s="27" t="str">
        <f t="shared" si="12"/>
        <v>N/A</v>
      </c>
      <c r="G132" s="29">
        <v>3157.5003274999999</v>
      </c>
      <c r="H132" s="27" t="str">
        <f t="shared" si="13"/>
        <v>N/A</v>
      </c>
      <c r="I132" s="8">
        <v>1.236</v>
      </c>
      <c r="J132" s="8">
        <v>5.3440000000000003</v>
      </c>
      <c r="K132" s="28" t="s">
        <v>734</v>
      </c>
      <c r="L132" s="105" t="str">
        <f t="shared" si="14"/>
        <v>Yes</v>
      </c>
    </row>
    <row r="133" spans="1:12" ht="25.5" x14ac:dyDescent="0.2">
      <c r="A133" s="168" t="s">
        <v>632</v>
      </c>
      <c r="B133" s="22" t="s">
        <v>213</v>
      </c>
      <c r="C133" s="29">
        <v>32214077</v>
      </c>
      <c r="D133" s="27" t="str">
        <f t="shared" si="11"/>
        <v>N/A</v>
      </c>
      <c r="E133" s="29">
        <v>31024234</v>
      </c>
      <c r="F133" s="27" t="str">
        <f t="shared" si="12"/>
        <v>N/A</v>
      </c>
      <c r="G133" s="29">
        <v>32869675</v>
      </c>
      <c r="H133" s="27" t="str">
        <f t="shared" si="13"/>
        <v>N/A</v>
      </c>
      <c r="I133" s="8">
        <v>-3.69</v>
      </c>
      <c r="J133" s="8">
        <v>5.9480000000000004</v>
      </c>
      <c r="K133" s="28" t="s">
        <v>734</v>
      </c>
      <c r="L133" s="105" t="str">
        <f t="shared" si="14"/>
        <v>Yes</v>
      </c>
    </row>
    <row r="134" spans="1:12" x14ac:dyDescent="0.2">
      <c r="A134" s="168" t="s">
        <v>633</v>
      </c>
      <c r="B134" s="22" t="s">
        <v>213</v>
      </c>
      <c r="C134" s="23">
        <v>2632</v>
      </c>
      <c r="D134" s="27" t="str">
        <f t="shared" si="11"/>
        <v>N/A</v>
      </c>
      <c r="E134" s="23">
        <v>2551</v>
      </c>
      <c r="F134" s="27" t="str">
        <f t="shared" si="12"/>
        <v>N/A</v>
      </c>
      <c r="G134" s="23">
        <v>2518</v>
      </c>
      <c r="H134" s="27" t="str">
        <f t="shared" si="13"/>
        <v>N/A</v>
      </c>
      <c r="I134" s="8">
        <v>-3.08</v>
      </c>
      <c r="J134" s="8">
        <v>-1.29</v>
      </c>
      <c r="K134" s="28" t="s">
        <v>734</v>
      </c>
      <c r="L134" s="105" t="str">
        <f t="shared" si="14"/>
        <v>Yes</v>
      </c>
    </row>
    <row r="135" spans="1:12" x14ac:dyDescent="0.2">
      <c r="A135" s="168" t="s">
        <v>1432</v>
      </c>
      <c r="B135" s="22" t="s">
        <v>213</v>
      </c>
      <c r="C135" s="29">
        <v>12239.390957</v>
      </c>
      <c r="D135" s="27" t="str">
        <f t="shared" si="11"/>
        <v>N/A</v>
      </c>
      <c r="E135" s="29">
        <v>12161.597021</v>
      </c>
      <c r="F135" s="27" t="str">
        <f t="shared" si="12"/>
        <v>N/A</v>
      </c>
      <c r="G135" s="29">
        <v>13053.882049</v>
      </c>
      <c r="H135" s="27" t="str">
        <f t="shared" si="13"/>
        <v>N/A</v>
      </c>
      <c r="I135" s="8">
        <v>-0.63600000000000001</v>
      </c>
      <c r="J135" s="8">
        <v>7.3369999999999997</v>
      </c>
      <c r="K135" s="28" t="s">
        <v>734</v>
      </c>
      <c r="L135" s="105" t="str">
        <f t="shared" si="14"/>
        <v>Yes</v>
      </c>
    </row>
    <row r="136" spans="1:12" ht="25.5" x14ac:dyDescent="0.2">
      <c r="A136" s="168" t="s">
        <v>634</v>
      </c>
      <c r="B136" s="22" t="s">
        <v>213</v>
      </c>
      <c r="C136" s="29">
        <v>741243</v>
      </c>
      <c r="D136" s="27" t="str">
        <f t="shared" si="11"/>
        <v>N/A</v>
      </c>
      <c r="E136" s="29">
        <v>850823</v>
      </c>
      <c r="F136" s="27" t="str">
        <f t="shared" si="12"/>
        <v>N/A</v>
      </c>
      <c r="G136" s="29">
        <v>1205815</v>
      </c>
      <c r="H136" s="27" t="str">
        <f t="shared" si="13"/>
        <v>N/A</v>
      </c>
      <c r="I136" s="8">
        <v>14.78</v>
      </c>
      <c r="J136" s="8">
        <v>41.72</v>
      </c>
      <c r="K136" s="28" t="s">
        <v>734</v>
      </c>
      <c r="L136" s="105" t="str">
        <f>IF(J136="Div by 0", "N/A", IF(OR(J136="N/A",K136="N/A"),"N/A", IF(J136&gt;VALUE(MID(K136,1,2)), "No", IF(J136&lt;-1*VALUE(MID(K136,1,2)), "No", "Yes"))))</f>
        <v>No</v>
      </c>
    </row>
    <row r="137" spans="1:12" x14ac:dyDescent="0.2">
      <c r="A137" s="168" t="s">
        <v>635</v>
      </c>
      <c r="B137" s="22" t="s">
        <v>213</v>
      </c>
      <c r="C137" s="23">
        <v>8861</v>
      </c>
      <c r="D137" s="27" t="str">
        <f t="shared" si="11"/>
        <v>N/A</v>
      </c>
      <c r="E137" s="23">
        <v>10533</v>
      </c>
      <c r="F137" s="27" t="str">
        <f t="shared" si="12"/>
        <v>N/A</v>
      </c>
      <c r="G137" s="23">
        <v>14821</v>
      </c>
      <c r="H137" s="27" t="str">
        <f t="shared" si="13"/>
        <v>N/A</v>
      </c>
      <c r="I137" s="8">
        <v>18.87</v>
      </c>
      <c r="J137" s="8">
        <v>40.71</v>
      </c>
      <c r="K137" s="28" t="s">
        <v>734</v>
      </c>
      <c r="L137" s="105" t="str">
        <f t="shared" ref="L137:L141" si="15">IF(J137="Div by 0", "N/A", IF(OR(J137="N/A",K137="N/A"),"N/A", IF(J137&gt;VALUE(MID(K137,1,2)), "No", IF(J137&lt;-1*VALUE(MID(K137,1,2)), "No", "Yes"))))</f>
        <v>No</v>
      </c>
    </row>
    <row r="138" spans="1:12" ht="25.5" x14ac:dyDescent="0.2">
      <c r="A138" s="168" t="s">
        <v>1433</v>
      </c>
      <c r="B138" s="22" t="s">
        <v>213</v>
      </c>
      <c r="C138" s="29">
        <v>83.652296581000002</v>
      </c>
      <c r="D138" s="27" t="str">
        <f t="shared" si="11"/>
        <v>N/A</v>
      </c>
      <c r="E138" s="29">
        <v>80.776891673999998</v>
      </c>
      <c r="F138" s="27" t="str">
        <f t="shared" si="12"/>
        <v>N/A</v>
      </c>
      <c r="G138" s="29">
        <v>81.358545307</v>
      </c>
      <c r="H138" s="27" t="str">
        <f t="shared" si="13"/>
        <v>N/A</v>
      </c>
      <c r="I138" s="8">
        <v>-3.44</v>
      </c>
      <c r="J138" s="8">
        <v>0.72009999999999996</v>
      </c>
      <c r="K138" s="28" t="s">
        <v>734</v>
      </c>
      <c r="L138" s="105" t="str">
        <f t="shared" si="15"/>
        <v>Yes</v>
      </c>
    </row>
    <row r="139" spans="1:12" ht="25.5" x14ac:dyDescent="0.2">
      <c r="A139" s="168" t="s">
        <v>636</v>
      </c>
      <c r="B139" s="22" t="s">
        <v>213</v>
      </c>
      <c r="C139" s="29">
        <v>9636583</v>
      </c>
      <c r="D139" s="27" t="str">
        <f t="shared" si="11"/>
        <v>N/A</v>
      </c>
      <c r="E139" s="29">
        <v>9671698</v>
      </c>
      <c r="F139" s="27" t="str">
        <f t="shared" si="12"/>
        <v>N/A</v>
      </c>
      <c r="G139" s="29">
        <v>9121230</v>
      </c>
      <c r="H139" s="27" t="str">
        <f t="shared" si="13"/>
        <v>N/A</v>
      </c>
      <c r="I139" s="8">
        <v>0.3644</v>
      </c>
      <c r="J139" s="8">
        <v>-5.69</v>
      </c>
      <c r="K139" s="28" t="s">
        <v>734</v>
      </c>
      <c r="L139" s="105" t="str">
        <f t="shared" si="15"/>
        <v>Yes</v>
      </c>
    </row>
    <row r="140" spans="1:12" x14ac:dyDescent="0.2">
      <c r="A140" s="168" t="s">
        <v>637</v>
      </c>
      <c r="B140" s="22" t="s">
        <v>213</v>
      </c>
      <c r="C140" s="23">
        <v>95</v>
      </c>
      <c r="D140" s="27" t="str">
        <f t="shared" si="11"/>
        <v>N/A</v>
      </c>
      <c r="E140" s="23">
        <v>104</v>
      </c>
      <c r="F140" s="27" t="str">
        <f t="shared" si="12"/>
        <v>N/A</v>
      </c>
      <c r="G140" s="23">
        <v>98</v>
      </c>
      <c r="H140" s="27" t="str">
        <f t="shared" si="13"/>
        <v>N/A</v>
      </c>
      <c r="I140" s="8">
        <v>9.4740000000000002</v>
      </c>
      <c r="J140" s="8">
        <v>-5.77</v>
      </c>
      <c r="K140" s="28" t="s">
        <v>734</v>
      </c>
      <c r="L140" s="105" t="str">
        <f t="shared" si="15"/>
        <v>Yes</v>
      </c>
    </row>
    <row r="141" spans="1:12" ht="25.5" x14ac:dyDescent="0.2">
      <c r="A141" s="168" t="s">
        <v>1434</v>
      </c>
      <c r="B141" s="22" t="s">
        <v>213</v>
      </c>
      <c r="C141" s="29">
        <v>101437.71579</v>
      </c>
      <c r="D141" s="27" t="str">
        <f t="shared" si="11"/>
        <v>N/A</v>
      </c>
      <c r="E141" s="29">
        <v>92997.096153999999</v>
      </c>
      <c r="F141" s="27" t="str">
        <f t="shared" si="12"/>
        <v>N/A</v>
      </c>
      <c r="G141" s="29">
        <v>93073.775510000007</v>
      </c>
      <c r="H141" s="27" t="str">
        <f t="shared" si="13"/>
        <v>N/A</v>
      </c>
      <c r="I141" s="8">
        <v>-8.32</v>
      </c>
      <c r="J141" s="8">
        <v>8.2500000000000004E-2</v>
      </c>
      <c r="K141" s="28" t="s">
        <v>734</v>
      </c>
      <c r="L141" s="105" t="str">
        <f t="shared" si="15"/>
        <v>Yes</v>
      </c>
    </row>
    <row r="142" spans="1:12" ht="25.5" x14ac:dyDescent="0.2">
      <c r="A142" s="168" t="s">
        <v>638</v>
      </c>
      <c r="B142" s="22" t="s">
        <v>213</v>
      </c>
      <c r="C142" s="29">
        <v>86061518</v>
      </c>
      <c r="D142" s="27" t="str">
        <f t="shared" si="11"/>
        <v>N/A</v>
      </c>
      <c r="E142" s="29">
        <v>82502859</v>
      </c>
      <c r="F142" s="27" t="str">
        <f t="shared" si="12"/>
        <v>N/A</v>
      </c>
      <c r="G142" s="29">
        <v>86292050</v>
      </c>
      <c r="H142" s="27" t="str">
        <f t="shared" si="13"/>
        <v>N/A</v>
      </c>
      <c r="I142" s="8">
        <v>-4.1399999999999997</v>
      </c>
      <c r="J142" s="8">
        <v>4.593</v>
      </c>
      <c r="K142" s="28" t="s">
        <v>734</v>
      </c>
      <c r="L142" s="105" t="str">
        <f t="shared" ref="L142:L153" si="16">IF(J142="Div by 0", "N/A", IF(K142="N/A","N/A", IF(J142&gt;VALUE(MID(K142,1,2)), "No", IF(J142&lt;-1*VALUE(MID(K142,1,2)), "No", "Yes"))))</f>
        <v>Yes</v>
      </c>
    </row>
    <row r="143" spans="1:12" ht="25.5" x14ac:dyDescent="0.2">
      <c r="A143" s="168" t="s">
        <v>639</v>
      </c>
      <c r="B143" s="22" t="s">
        <v>213</v>
      </c>
      <c r="C143" s="23">
        <v>196563</v>
      </c>
      <c r="D143" s="27" t="str">
        <f t="shared" si="11"/>
        <v>N/A</v>
      </c>
      <c r="E143" s="23">
        <v>191863</v>
      </c>
      <c r="F143" s="27" t="str">
        <f t="shared" si="12"/>
        <v>N/A</v>
      </c>
      <c r="G143" s="23">
        <v>223074</v>
      </c>
      <c r="H143" s="27" t="str">
        <f t="shared" si="13"/>
        <v>N/A</v>
      </c>
      <c r="I143" s="8">
        <v>-2.39</v>
      </c>
      <c r="J143" s="8">
        <v>16.27</v>
      </c>
      <c r="K143" s="28" t="s">
        <v>734</v>
      </c>
      <c r="L143" s="105" t="str">
        <f t="shared" si="16"/>
        <v>Yes</v>
      </c>
    </row>
    <row r="144" spans="1:12" ht="25.5" x14ac:dyDescent="0.2">
      <c r="A144" s="168" t="s">
        <v>1435</v>
      </c>
      <c r="B144" s="22" t="s">
        <v>213</v>
      </c>
      <c r="C144" s="29">
        <v>437.83172825000003</v>
      </c>
      <c r="D144" s="27" t="str">
        <f t="shared" si="11"/>
        <v>N/A</v>
      </c>
      <c r="E144" s="29">
        <v>430.00922012000001</v>
      </c>
      <c r="F144" s="27" t="str">
        <f t="shared" si="12"/>
        <v>N/A</v>
      </c>
      <c r="G144" s="29">
        <v>386.83149986000001</v>
      </c>
      <c r="H144" s="27" t="str">
        <f t="shared" si="13"/>
        <v>N/A</v>
      </c>
      <c r="I144" s="8">
        <v>-1.79</v>
      </c>
      <c r="J144" s="8">
        <v>-10</v>
      </c>
      <c r="K144" s="28" t="s">
        <v>734</v>
      </c>
      <c r="L144" s="105" t="str">
        <f t="shared" si="16"/>
        <v>Yes</v>
      </c>
    </row>
    <row r="145" spans="1:12" ht="25.5" x14ac:dyDescent="0.2">
      <c r="A145" s="168" t="s">
        <v>640</v>
      </c>
      <c r="B145" s="22" t="s">
        <v>213</v>
      </c>
      <c r="C145" s="29">
        <v>13845903</v>
      </c>
      <c r="D145" s="27" t="str">
        <f t="shared" ref="D145:D153" si="17">IF($B145="N/A","N/A",IF(C145&gt;10,"No",IF(C145&lt;-10,"No","Yes")))</f>
        <v>N/A</v>
      </c>
      <c r="E145" s="29">
        <v>15633145</v>
      </c>
      <c r="F145" s="27" t="str">
        <f t="shared" ref="F145:F153" si="18">IF($B145="N/A","N/A",IF(E145&gt;10,"No",IF(E145&lt;-10,"No","Yes")))</f>
        <v>N/A</v>
      </c>
      <c r="G145" s="29">
        <v>18133091</v>
      </c>
      <c r="H145" s="27" t="str">
        <f t="shared" ref="H145:H153" si="19">IF($B145="N/A","N/A",IF(G145&gt;10,"No",IF(G145&lt;-10,"No","Yes")))</f>
        <v>N/A</v>
      </c>
      <c r="I145" s="8">
        <v>12.91</v>
      </c>
      <c r="J145" s="8">
        <v>15.99</v>
      </c>
      <c r="K145" s="28" t="s">
        <v>734</v>
      </c>
      <c r="L145" s="105" t="str">
        <f t="shared" si="16"/>
        <v>Yes</v>
      </c>
    </row>
    <row r="146" spans="1:12" x14ac:dyDescent="0.2">
      <c r="A146" s="168" t="s">
        <v>641</v>
      </c>
      <c r="B146" s="22" t="s">
        <v>213</v>
      </c>
      <c r="C146" s="23">
        <v>918</v>
      </c>
      <c r="D146" s="27" t="str">
        <f t="shared" si="17"/>
        <v>N/A</v>
      </c>
      <c r="E146" s="23">
        <v>958</v>
      </c>
      <c r="F146" s="27" t="str">
        <f t="shared" si="18"/>
        <v>N/A</v>
      </c>
      <c r="G146" s="23">
        <v>1090</v>
      </c>
      <c r="H146" s="27" t="str">
        <f t="shared" si="19"/>
        <v>N/A</v>
      </c>
      <c r="I146" s="8">
        <v>4.3570000000000002</v>
      </c>
      <c r="J146" s="8">
        <v>13.78</v>
      </c>
      <c r="K146" s="28" t="s">
        <v>734</v>
      </c>
      <c r="L146" s="105" t="str">
        <f t="shared" si="16"/>
        <v>Yes</v>
      </c>
    </row>
    <row r="147" spans="1:12" ht="25.5" x14ac:dyDescent="0.2">
      <c r="A147" s="168" t="s">
        <v>1436</v>
      </c>
      <c r="B147" s="22" t="s">
        <v>213</v>
      </c>
      <c r="C147" s="29">
        <v>15082.683007</v>
      </c>
      <c r="D147" s="27" t="str">
        <f t="shared" si="17"/>
        <v>N/A</v>
      </c>
      <c r="E147" s="29">
        <v>16318.522965</v>
      </c>
      <c r="F147" s="27" t="str">
        <f t="shared" si="18"/>
        <v>N/A</v>
      </c>
      <c r="G147" s="29">
        <v>16635.863302999998</v>
      </c>
      <c r="H147" s="27" t="str">
        <f t="shared" si="19"/>
        <v>N/A</v>
      </c>
      <c r="I147" s="8">
        <v>8.1940000000000008</v>
      </c>
      <c r="J147" s="8">
        <v>1.9450000000000001</v>
      </c>
      <c r="K147" s="28" t="s">
        <v>734</v>
      </c>
      <c r="L147" s="105" t="str">
        <f t="shared" si="16"/>
        <v>Yes</v>
      </c>
    </row>
    <row r="148" spans="1:12" ht="25.5" x14ac:dyDescent="0.2">
      <c r="A148" s="168" t="s">
        <v>642</v>
      </c>
      <c r="B148" s="22" t="s">
        <v>213</v>
      </c>
      <c r="C148" s="29">
        <v>470589737</v>
      </c>
      <c r="D148" s="27" t="str">
        <f t="shared" si="17"/>
        <v>N/A</v>
      </c>
      <c r="E148" s="29">
        <v>473953324</v>
      </c>
      <c r="F148" s="27" t="str">
        <f t="shared" si="18"/>
        <v>N/A</v>
      </c>
      <c r="G148" s="29">
        <v>501200958</v>
      </c>
      <c r="H148" s="27" t="str">
        <f t="shared" si="19"/>
        <v>N/A</v>
      </c>
      <c r="I148" s="8">
        <v>0.71479999999999999</v>
      </c>
      <c r="J148" s="8">
        <v>5.7489999999999997</v>
      </c>
      <c r="K148" s="28" t="s">
        <v>734</v>
      </c>
      <c r="L148" s="105" t="str">
        <f t="shared" si="16"/>
        <v>Yes</v>
      </c>
    </row>
    <row r="149" spans="1:12" x14ac:dyDescent="0.2">
      <c r="A149" s="168" t="s">
        <v>643</v>
      </c>
      <c r="B149" s="22" t="s">
        <v>213</v>
      </c>
      <c r="C149" s="23">
        <v>97786</v>
      </c>
      <c r="D149" s="27" t="str">
        <f t="shared" si="17"/>
        <v>N/A</v>
      </c>
      <c r="E149" s="23">
        <v>95306</v>
      </c>
      <c r="F149" s="27" t="str">
        <f t="shared" si="18"/>
        <v>N/A</v>
      </c>
      <c r="G149" s="23">
        <v>104577</v>
      </c>
      <c r="H149" s="27" t="str">
        <f t="shared" si="19"/>
        <v>N/A</v>
      </c>
      <c r="I149" s="8">
        <v>-2.54</v>
      </c>
      <c r="J149" s="8">
        <v>9.7279999999999998</v>
      </c>
      <c r="K149" s="28" t="s">
        <v>734</v>
      </c>
      <c r="L149" s="105" t="str">
        <f t="shared" si="16"/>
        <v>Yes</v>
      </c>
    </row>
    <row r="150" spans="1:12" ht="25.5" x14ac:dyDescent="0.2">
      <c r="A150" s="168" t="s">
        <v>1437</v>
      </c>
      <c r="B150" s="22" t="s">
        <v>213</v>
      </c>
      <c r="C150" s="29">
        <v>4812.4449001000003</v>
      </c>
      <c r="D150" s="27" t="str">
        <f t="shared" si="17"/>
        <v>N/A</v>
      </c>
      <c r="E150" s="29">
        <v>4972.9641785000003</v>
      </c>
      <c r="F150" s="27" t="str">
        <f t="shared" si="18"/>
        <v>N/A</v>
      </c>
      <c r="G150" s="29">
        <v>4792.6499899999999</v>
      </c>
      <c r="H150" s="27" t="str">
        <f t="shared" si="19"/>
        <v>N/A</v>
      </c>
      <c r="I150" s="8">
        <v>3.3359999999999999</v>
      </c>
      <c r="J150" s="8">
        <v>-3.63</v>
      </c>
      <c r="K150" s="28" t="s">
        <v>734</v>
      </c>
      <c r="L150" s="105" t="str">
        <f t="shared" si="16"/>
        <v>Yes</v>
      </c>
    </row>
    <row r="151" spans="1:12" ht="25.5" x14ac:dyDescent="0.2">
      <c r="A151" s="168" t="s">
        <v>644</v>
      </c>
      <c r="B151" s="22" t="s">
        <v>213</v>
      </c>
      <c r="C151" s="29">
        <v>2858329</v>
      </c>
      <c r="D151" s="27" t="str">
        <f t="shared" si="17"/>
        <v>N/A</v>
      </c>
      <c r="E151" s="29">
        <v>2488794</v>
      </c>
      <c r="F151" s="27" t="str">
        <f t="shared" si="18"/>
        <v>N/A</v>
      </c>
      <c r="G151" s="29">
        <v>2208811</v>
      </c>
      <c r="H151" s="27" t="str">
        <f t="shared" si="19"/>
        <v>N/A</v>
      </c>
      <c r="I151" s="8">
        <v>-12.9</v>
      </c>
      <c r="J151" s="8">
        <v>-11.2</v>
      </c>
      <c r="K151" s="28" t="s">
        <v>734</v>
      </c>
      <c r="L151" s="105" t="str">
        <f t="shared" si="16"/>
        <v>Yes</v>
      </c>
    </row>
    <row r="152" spans="1:12" x14ac:dyDescent="0.2">
      <c r="A152" s="168" t="s">
        <v>645</v>
      </c>
      <c r="B152" s="22" t="s">
        <v>213</v>
      </c>
      <c r="C152" s="23">
        <v>349</v>
      </c>
      <c r="D152" s="27" t="str">
        <f t="shared" si="17"/>
        <v>N/A</v>
      </c>
      <c r="E152" s="23">
        <v>310</v>
      </c>
      <c r="F152" s="27" t="str">
        <f t="shared" si="18"/>
        <v>N/A</v>
      </c>
      <c r="G152" s="23">
        <v>270</v>
      </c>
      <c r="H152" s="27" t="str">
        <f t="shared" si="19"/>
        <v>N/A</v>
      </c>
      <c r="I152" s="8">
        <v>-11.2</v>
      </c>
      <c r="J152" s="8">
        <v>-12.9</v>
      </c>
      <c r="K152" s="28" t="s">
        <v>734</v>
      </c>
      <c r="L152" s="105" t="str">
        <f t="shared" si="16"/>
        <v>Yes</v>
      </c>
    </row>
    <row r="153" spans="1:12" ht="25.5" x14ac:dyDescent="0.2">
      <c r="A153" s="168" t="s">
        <v>1438</v>
      </c>
      <c r="B153" s="22" t="s">
        <v>213</v>
      </c>
      <c r="C153" s="29">
        <v>8190.0544412999998</v>
      </c>
      <c r="D153" s="27" t="str">
        <f t="shared" si="17"/>
        <v>N/A</v>
      </c>
      <c r="E153" s="29">
        <v>8028.3677418999996</v>
      </c>
      <c r="F153" s="27" t="str">
        <f t="shared" si="18"/>
        <v>N/A</v>
      </c>
      <c r="G153" s="29">
        <v>8180.7814815000002</v>
      </c>
      <c r="H153" s="27" t="str">
        <f t="shared" si="19"/>
        <v>N/A</v>
      </c>
      <c r="I153" s="8">
        <v>-1.97</v>
      </c>
      <c r="J153" s="8">
        <v>1.8979999999999999</v>
      </c>
      <c r="K153" s="28" t="s">
        <v>734</v>
      </c>
      <c r="L153" s="105" t="str">
        <f t="shared" si="16"/>
        <v>Yes</v>
      </c>
    </row>
    <row r="154" spans="1:12" x14ac:dyDescent="0.2">
      <c r="A154" s="168" t="s">
        <v>1504</v>
      </c>
      <c r="B154" s="22" t="s">
        <v>213</v>
      </c>
      <c r="C154" s="29">
        <v>627.45820561999994</v>
      </c>
      <c r="D154" s="27" t="str">
        <f t="shared" ref="D154:D173" si="20">IF($B154="N/A","N/A",IF(C154&gt;10,"No",IF(C154&lt;-10,"No","Yes")))</f>
        <v>N/A</v>
      </c>
      <c r="E154" s="29">
        <v>638.74432221999996</v>
      </c>
      <c r="F154" s="27" t="str">
        <f t="shared" ref="F154:F173" si="21">IF($B154="N/A","N/A",IF(E154&gt;10,"No",IF(E154&lt;-10,"No","Yes")))</f>
        <v>N/A</v>
      </c>
      <c r="G154" s="29">
        <v>542.18400010000005</v>
      </c>
      <c r="H154" s="27" t="str">
        <f t="shared" ref="H154:H173" si="22">IF($B154="N/A","N/A",IF(G154&gt;10,"No",IF(G154&lt;-10,"No","Yes")))</f>
        <v>N/A</v>
      </c>
      <c r="I154" s="8">
        <v>1.7989999999999999</v>
      </c>
      <c r="J154" s="8">
        <v>-15.1</v>
      </c>
      <c r="K154" s="28" t="s">
        <v>734</v>
      </c>
      <c r="L154" s="105" t="str">
        <f t="shared" ref="L154:L173" si="23">IF(J154="Div by 0", "N/A", IF(K154="N/A","N/A", IF(J154&gt;VALUE(MID(K154,1,2)), "No", IF(J154&lt;-1*VALUE(MID(K154,1,2)), "No", "Yes"))))</f>
        <v>Yes</v>
      </c>
    </row>
    <row r="155" spans="1:12" x14ac:dyDescent="0.2">
      <c r="A155" s="174" t="s">
        <v>1505</v>
      </c>
      <c r="B155" s="22" t="s">
        <v>213</v>
      </c>
      <c r="C155" s="29">
        <v>451.53073320999999</v>
      </c>
      <c r="D155" s="27" t="str">
        <f t="shared" si="20"/>
        <v>N/A</v>
      </c>
      <c r="E155" s="29">
        <v>431.99234769999998</v>
      </c>
      <c r="F155" s="27" t="str">
        <f t="shared" si="21"/>
        <v>N/A</v>
      </c>
      <c r="G155" s="29">
        <v>426.56975360000001</v>
      </c>
      <c r="H155" s="27" t="str">
        <f t="shared" si="22"/>
        <v>N/A</v>
      </c>
      <c r="I155" s="8">
        <v>-4.33</v>
      </c>
      <c r="J155" s="8">
        <v>-1.26</v>
      </c>
      <c r="K155" s="28" t="s">
        <v>734</v>
      </c>
      <c r="L155" s="105" t="str">
        <f t="shared" si="23"/>
        <v>Yes</v>
      </c>
    </row>
    <row r="156" spans="1:12" ht="25.5" x14ac:dyDescent="0.2">
      <c r="A156" s="174" t="s">
        <v>1506</v>
      </c>
      <c r="B156" s="22" t="s">
        <v>213</v>
      </c>
      <c r="C156" s="29">
        <v>1474.8949666999999</v>
      </c>
      <c r="D156" s="27" t="str">
        <f t="shared" si="20"/>
        <v>N/A</v>
      </c>
      <c r="E156" s="29">
        <v>1549.0923293000001</v>
      </c>
      <c r="F156" s="27" t="str">
        <f t="shared" si="21"/>
        <v>N/A</v>
      </c>
      <c r="G156" s="29">
        <v>1511.4654453000001</v>
      </c>
      <c r="H156" s="27" t="str">
        <f t="shared" si="22"/>
        <v>N/A</v>
      </c>
      <c r="I156" s="8">
        <v>5.0309999999999997</v>
      </c>
      <c r="J156" s="8">
        <v>-2.4300000000000002</v>
      </c>
      <c r="K156" s="28" t="s">
        <v>734</v>
      </c>
      <c r="L156" s="105" t="str">
        <f t="shared" si="23"/>
        <v>Yes</v>
      </c>
    </row>
    <row r="157" spans="1:12" x14ac:dyDescent="0.2">
      <c r="A157" s="174" t="s">
        <v>1507</v>
      </c>
      <c r="B157" s="22" t="s">
        <v>213</v>
      </c>
      <c r="C157" s="29">
        <v>372.75708357000002</v>
      </c>
      <c r="D157" s="27" t="str">
        <f t="shared" si="20"/>
        <v>N/A</v>
      </c>
      <c r="E157" s="29">
        <v>373.43868356000002</v>
      </c>
      <c r="F157" s="27" t="str">
        <f t="shared" si="21"/>
        <v>N/A</v>
      </c>
      <c r="G157" s="29">
        <v>400.72574481999999</v>
      </c>
      <c r="H157" s="27" t="str">
        <f t="shared" si="22"/>
        <v>N/A</v>
      </c>
      <c r="I157" s="8">
        <v>0.18290000000000001</v>
      </c>
      <c r="J157" s="8">
        <v>7.3070000000000004</v>
      </c>
      <c r="K157" s="28" t="s">
        <v>734</v>
      </c>
      <c r="L157" s="105" t="str">
        <f t="shared" si="23"/>
        <v>Yes</v>
      </c>
    </row>
    <row r="158" spans="1:12" x14ac:dyDescent="0.2">
      <c r="A158" s="174" t="s">
        <v>1508</v>
      </c>
      <c r="B158" s="22" t="s">
        <v>213</v>
      </c>
      <c r="C158" s="29">
        <v>883.51190970000005</v>
      </c>
      <c r="D158" s="27" t="str">
        <f t="shared" si="20"/>
        <v>N/A</v>
      </c>
      <c r="E158" s="29">
        <v>865.41454218000001</v>
      </c>
      <c r="F158" s="27" t="str">
        <f t="shared" si="21"/>
        <v>N/A</v>
      </c>
      <c r="G158" s="29">
        <v>730.97137971999996</v>
      </c>
      <c r="H158" s="27" t="str">
        <f t="shared" si="22"/>
        <v>N/A</v>
      </c>
      <c r="I158" s="8">
        <v>-2.0499999999999998</v>
      </c>
      <c r="J158" s="8">
        <v>-15.5</v>
      </c>
      <c r="K158" s="28" t="s">
        <v>734</v>
      </c>
      <c r="L158" s="105" t="str">
        <f t="shared" si="23"/>
        <v>Yes</v>
      </c>
    </row>
    <row r="159" spans="1:12" x14ac:dyDescent="0.2">
      <c r="A159" s="168" t="s">
        <v>1509</v>
      </c>
      <c r="B159" s="22" t="s">
        <v>213</v>
      </c>
      <c r="C159" s="29">
        <v>1332.7243794000001</v>
      </c>
      <c r="D159" s="27" t="str">
        <f t="shared" si="20"/>
        <v>N/A</v>
      </c>
      <c r="E159" s="29">
        <v>1295.9721420000001</v>
      </c>
      <c r="F159" s="27" t="str">
        <f t="shared" si="21"/>
        <v>N/A</v>
      </c>
      <c r="G159" s="29">
        <v>889.04060708999998</v>
      </c>
      <c r="H159" s="27" t="str">
        <f t="shared" si="22"/>
        <v>N/A</v>
      </c>
      <c r="I159" s="8">
        <v>-2.76</v>
      </c>
      <c r="J159" s="8">
        <v>-31.4</v>
      </c>
      <c r="K159" s="28" t="s">
        <v>734</v>
      </c>
      <c r="L159" s="105" t="str">
        <f t="shared" si="23"/>
        <v>No</v>
      </c>
    </row>
    <row r="160" spans="1:12" x14ac:dyDescent="0.2">
      <c r="A160" s="174" t="s">
        <v>1510</v>
      </c>
      <c r="B160" s="22" t="s">
        <v>213</v>
      </c>
      <c r="C160" s="29">
        <v>10517.534081</v>
      </c>
      <c r="D160" s="27" t="str">
        <f t="shared" si="20"/>
        <v>N/A</v>
      </c>
      <c r="E160" s="29">
        <v>10144.125368999999</v>
      </c>
      <c r="F160" s="27" t="str">
        <f t="shared" si="21"/>
        <v>N/A</v>
      </c>
      <c r="G160" s="29">
        <v>10214.916506</v>
      </c>
      <c r="H160" s="27" t="str">
        <f t="shared" si="22"/>
        <v>N/A</v>
      </c>
      <c r="I160" s="8">
        <v>-3.55</v>
      </c>
      <c r="J160" s="8">
        <v>0.69789999999999996</v>
      </c>
      <c r="K160" s="28" t="s">
        <v>734</v>
      </c>
      <c r="L160" s="105" t="str">
        <f t="shared" si="23"/>
        <v>Yes</v>
      </c>
    </row>
    <row r="161" spans="1:12" ht="25.5" x14ac:dyDescent="0.2">
      <c r="A161" s="174" t="s">
        <v>1511</v>
      </c>
      <c r="B161" s="22" t="s">
        <v>213</v>
      </c>
      <c r="C161" s="29">
        <v>2502.7716522999999</v>
      </c>
      <c r="D161" s="27" t="str">
        <f t="shared" si="20"/>
        <v>N/A</v>
      </c>
      <c r="E161" s="29">
        <v>2464.5803909000001</v>
      </c>
      <c r="F161" s="27" t="str">
        <f t="shared" si="21"/>
        <v>N/A</v>
      </c>
      <c r="G161" s="29">
        <v>2103.0848504999999</v>
      </c>
      <c r="H161" s="27" t="str">
        <f t="shared" si="22"/>
        <v>N/A</v>
      </c>
      <c r="I161" s="8">
        <v>-1.53</v>
      </c>
      <c r="J161" s="8">
        <v>-14.7</v>
      </c>
      <c r="K161" s="28" t="s">
        <v>734</v>
      </c>
      <c r="L161" s="105" t="str">
        <f t="shared" si="23"/>
        <v>Yes</v>
      </c>
    </row>
    <row r="162" spans="1:12" x14ac:dyDescent="0.2">
      <c r="A162" s="174" t="s">
        <v>1512</v>
      </c>
      <c r="B162" s="22" t="s">
        <v>213</v>
      </c>
      <c r="C162" s="29">
        <v>226.17476798000001</v>
      </c>
      <c r="D162" s="27" t="str">
        <f t="shared" si="20"/>
        <v>N/A</v>
      </c>
      <c r="E162" s="29">
        <v>229.82476973999999</v>
      </c>
      <c r="F162" s="27" t="str">
        <f t="shared" si="21"/>
        <v>N/A</v>
      </c>
      <c r="G162" s="29">
        <v>209.84206058000001</v>
      </c>
      <c r="H162" s="27" t="str">
        <f t="shared" si="22"/>
        <v>N/A</v>
      </c>
      <c r="I162" s="8">
        <v>1.6140000000000001</v>
      </c>
      <c r="J162" s="8">
        <v>-8.69</v>
      </c>
      <c r="K162" s="28" t="s">
        <v>734</v>
      </c>
      <c r="L162" s="105" t="str">
        <f t="shared" si="23"/>
        <v>Yes</v>
      </c>
    </row>
    <row r="163" spans="1:12" x14ac:dyDescent="0.2">
      <c r="A163" s="174" t="s">
        <v>1513</v>
      </c>
      <c r="B163" s="22" t="s">
        <v>213</v>
      </c>
      <c r="C163" s="29">
        <v>3.7091660242</v>
      </c>
      <c r="D163" s="27" t="str">
        <f t="shared" si="20"/>
        <v>N/A</v>
      </c>
      <c r="E163" s="29">
        <v>2.5967497335999998</v>
      </c>
      <c r="F163" s="27" t="str">
        <f t="shared" si="21"/>
        <v>N/A</v>
      </c>
      <c r="G163" s="29">
        <v>3.5318834146999998</v>
      </c>
      <c r="H163" s="27" t="str">
        <f t="shared" si="22"/>
        <v>N/A</v>
      </c>
      <c r="I163" s="8">
        <v>-30</v>
      </c>
      <c r="J163" s="8">
        <v>36.01</v>
      </c>
      <c r="K163" s="28" t="s">
        <v>734</v>
      </c>
      <c r="L163" s="105" t="str">
        <f t="shared" si="23"/>
        <v>No</v>
      </c>
    </row>
    <row r="164" spans="1:12" x14ac:dyDescent="0.2">
      <c r="A164" s="168" t="s">
        <v>1514</v>
      </c>
      <c r="B164" s="22" t="s">
        <v>213</v>
      </c>
      <c r="C164" s="29">
        <v>484.09574927</v>
      </c>
      <c r="D164" s="27" t="str">
        <f t="shared" si="20"/>
        <v>N/A</v>
      </c>
      <c r="E164" s="29">
        <v>480.43515829</v>
      </c>
      <c r="F164" s="27" t="str">
        <f t="shared" si="21"/>
        <v>N/A</v>
      </c>
      <c r="G164" s="29">
        <v>414.58513869000001</v>
      </c>
      <c r="H164" s="27" t="str">
        <f t="shared" si="22"/>
        <v>N/A</v>
      </c>
      <c r="I164" s="8">
        <v>-0.75600000000000001</v>
      </c>
      <c r="J164" s="8">
        <v>-13.7</v>
      </c>
      <c r="K164" s="28" t="s">
        <v>734</v>
      </c>
      <c r="L164" s="105" t="str">
        <f t="shared" si="23"/>
        <v>Yes</v>
      </c>
    </row>
    <row r="165" spans="1:12" x14ac:dyDescent="0.2">
      <c r="A165" s="174" t="s">
        <v>1515</v>
      </c>
      <c r="B165" s="22" t="s">
        <v>213</v>
      </c>
      <c r="C165" s="29">
        <v>67.761328417000001</v>
      </c>
      <c r="D165" s="27" t="str">
        <f t="shared" si="20"/>
        <v>N/A</v>
      </c>
      <c r="E165" s="29">
        <v>51.396132608999999</v>
      </c>
      <c r="F165" s="27" t="str">
        <f t="shared" si="21"/>
        <v>N/A</v>
      </c>
      <c r="G165" s="29">
        <v>54.668132270999998</v>
      </c>
      <c r="H165" s="27" t="str">
        <f t="shared" si="22"/>
        <v>N/A</v>
      </c>
      <c r="I165" s="8">
        <v>-24.2</v>
      </c>
      <c r="J165" s="8">
        <v>6.3659999999999997</v>
      </c>
      <c r="K165" s="28" t="s">
        <v>734</v>
      </c>
      <c r="L165" s="105" t="str">
        <f t="shared" si="23"/>
        <v>Yes</v>
      </c>
    </row>
    <row r="166" spans="1:12" x14ac:dyDescent="0.2">
      <c r="A166" s="174" t="s">
        <v>1516</v>
      </c>
      <c r="B166" s="22" t="s">
        <v>213</v>
      </c>
      <c r="C166" s="29">
        <v>1406.8091039999999</v>
      </c>
      <c r="D166" s="27" t="str">
        <f t="shared" si="20"/>
        <v>N/A</v>
      </c>
      <c r="E166" s="29">
        <v>1377.6753134999999</v>
      </c>
      <c r="F166" s="27" t="str">
        <f t="shared" si="21"/>
        <v>N/A</v>
      </c>
      <c r="G166" s="29">
        <v>1514.4093760999999</v>
      </c>
      <c r="H166" s="27" t="str">
        <f t="shared" si="22"/>
        <v>N/A</v>
      </c>
      <c r="I166" s="8">
        <v>-2.0699999999999998</v>
      </c>
      <c r="J166" s="8">
        <v>9.9250000000000007</v>
      </c>
      <c r="K166" s="28" t="s">
        <v>734</v>
      </c>
      <c r="L166" s="105" t="str">
        <f t="shared" si="23"/>
        <v>Yes</v>
      </c>
    </row>
    <row r="167" spans="1:12" x14ac:dyDescent="0.2">
      <c r="A167" s="174" t="s">
        <v>1517</v>
      </c>
      <c r="B167" s="22" t="s">
        <v>213</v>
      </c>
      <c r="C167" s="29">
        <v>285.12169610000001</v>
      </c>
      <c r="D167" s="27" t="str">
        <f t="shared" si="20"/>
        <v>N/A</v>
      </c>
      <c r="E167" s="29">
        <v>288.68175539999999</v>
      </c>
      <c r="F167" s="27" t="str">
        <f t="shared" si="21"/>
        <v>N/A</v>
      </c>
      <c r="G167" s="29">
        <v>301.59442180999997</v>
      </c>
      <c r="H167" s="27" t="str">
        <f t="shared" si="22"/>
        <v>N/A</v>
      </c>
      <c r="I167" s="8">
        <v>1.2490000000000001</v>
      </c>
      <c r="J167" s="8">
        <v>4.4729999999999999</v>
      </c>
      <c r="K167" s="28" t="s">
        <v>734</v>
      </c>
      <c r="L167" s="105" t="str">
        <f t="shared" si="23"/>
        <v>Yes</v>
      </c>
    </row>
    <row r="168" spans="1:12" x14ac:dyDescent="0.2">
      <c r="A168" s="174" t="s">
        <v>1518</v>
      </c>
      <c r="B168" s="22" t="s">
        <v>213</v>
      </c>
      <c r="C168" s="29">
        <v>278.92921386</v>
      </c>
      <c r="D168" s="27" t="str">
        <f t="shared" si="20"/>
        <v>N/A</v>
      </c>
      <c r="E168" s="29">
        <v>274.15622181999998</v>
      </c>
      <c r="F168" s="27" t="str">
        <f t="shared" si="21"/>
        <v>N/A</v>
      </c>
      <c r="G168" s="29">
        <v>278.09209120000003</v>
      </c>
      <c r="H168" s="27" t="str">
        <f t="shared" si="22"/>
        <v>N/A</v>
      </c>
      <c r="I168" s="8">
        <v>-1.71</v>
      </c>
      <c r="J168" s="8">
        <v>1.4359999999999999</v>
      </c>
      <c r="K168" s="28" t="s">
        <v>734</v>
      </c>
      <c r="L168" s="105" t="str">
        <f t="shared" si="23"/>
        <v>Yes</v>
      </c>
    </row>
    <row r="169" spans="1:12" x14ac:dyDescent="0.2">
      <c r="A169" s="168" t="s">
        <v>1519</v>
      </c>
      <c r="B169" s="22" t="s">
        <v>213</v>
      </c>
      <c r="C169" s="29">
        <v>2866.6725919</v>
      </c>
      <c r="D169" s="27" t="str">
        <f t="shared" si="20"/>
        <v>N/A</v>
      </c>
      <c r="E169" s="29">
        <v>2832.5682007999999</v>
      </c>
      <c r="F169" s="27" t="str">
        <f t="shared" si="21"/>
        <v>N/A</v>
      </c>
      <c r="G169" s="29">
        <v>2268.7212125000001</v>
      </c>
      <c r="H169" s="27" t="str">
        <f t="shared" si="22"/>
        <v>N/A</v>
      </c>
      <c r="I169" s="8">
        <v>-1.19</v>
      </c>
      <c r="J169" s="8">
        <v>-19.899999999999999</v>
      </c>
      <c r="K169" s="28" t="s">
        <v>734</v>
      </c>
      <c r="L169" s="105" t="str">
        <f t="shared" si="23"/>
        <v>Yes</v>
      </c>
    </row>
    <row r="170" spans="1:12" x14ac:dyDescent="0.2">
      <c r="A170" s="174" t="s">
        <v>1520</v>
      </c>
      <c r="B170" s="22" t="s">
        <v>213</v>
      </c>
      <c r="C170" s="29">
        <v>5652.3362668</v>
      </c>
      <c r="D170" s="27" t="str">
        <f t="shared" si="20"/>
        <v>N/A</v>
      </c>
      <c r="E170" s="29">
        <v>5519.3941163999998</v>
      </c>
      <c r="F170" s="27" t="str">
        <f t="shared" si="21"/>
        <v>N/A</v>
      </c>
      <c r="G170" s="29">
        <v>5589.5960658000004</v>
      </c>
      <c r="H170" s="27" t="str">
        <f t="shared" si="22"/>
        <v>N/A</v>
      </c>
      <c r="I170" s="8">
        <v>-2.35</v>
      </c>
      <c r="J170" s="8">
        <v>1.272</v>
      </c>
      <c r="K170" s="28" t="s">
        <v>734</v>
      </c>
      <c r="L170" s="105" t="str">
        <f t="shared" si="23"/>
        <v>Yes</v>
      </c>
    </row>
    <row r="171" spans="1:12" x14ac:dyDescent="0.2">
      <c r="A171" s="174" t="s">
        <v>1521</v>
      </c>
      <c r="B171" s="22" t="s">
        <v>213</v>
      </c>
      <c r="C171" s="29">
        <v>7301.0982672</v>
      </c>
      <c r="D171" s="27" t="str">
        <f t="shared" si="20"/>
        <v>N/A</v>
      </c>
      <c r="E171" s="29">
        <v>7213.9810723999999</v>
      </c>
      <c r="F171" s="27" t="str">
        <f t="shared" si="21"/>
        <v>N/A</v>
      </c>
      <c r="G171" s="29">
        <v>7384.0580031999998</v>
      </c>
      <c r="H171" s="27" t="str">
        <f t="shared" si="22"/>
        <v>N/A</v>
      </c>
      <c r="I171" s="8">
        <v>-1.19</v>
      </c>
      <c r="J171" s="8">
        <v>2.3580000000000001</v>
      </c>
      <c r="K171" s="28" t="s">
        <v>734</v>
      </c>
      <c r="L171" s="105" t="str">
        <f t="shared" si="23"/>
        <v>Yes</v>
      </c>
    </row>
    <row r="172" spans="1:12" x14ac:dyDescent="0.2">
      <c r="A172" s="174" t="s">
        <v>1522</v>
      </c>
      <c r="B172" s="22" t="s">
        <v>213</v>
      </c>
      <c r="C172" s="29">
        <v>1446.5351123</v>
      </c>
      <c r="D172" s="27" t="str">
        <f t="shared" si="20"/>
        <v>N/A</v>
      </c>
      <c r="E172" s="29">
        <v>1441.5744391999999</v>
      </c>
      <c r="F172" s="27" t="str">
        <f t="shared" si="21"/>
        <v>N/A</v>
      </c>
      <c r="G172" s="29">
        <v>1512.2972018</v>
      </c>
      <c r="H172" s="27" t="str">
        <f t="shared" si="22"/>
        <v>N/A</v>
      </c>
      <c r="I172" s="8">
        <v>-0.34300000000000003</v>
      </c>
      <c r="J172" s="8">
        <v>4.9059999999999997</v>
      </c>
      <c r="K172" s="28" t="s">
        <v>734</v>
      </c>
      <c r="L172" s="105" t="str">
        <f t="shared" si="23"/>
        <v>Yes</v>
      </c>
    </row>
    <row r="173" spans="1:12" x14ac:dyDescent="0.2">
      <c r="A173" s="174" t="s">
        <v>1523</v>
      </c>
      <c r="B173" s="22" t="s">
        <v>213</v>
      </c>
      <c r="C173" s="29">
        <v>1726.6455553999999</v>
      </c>
      <c r="D173" s="27" t="str">
        <f t="shared" si="20"/>
        <v>N/A</v>
      </c>
      <c r="E173" s="29">
        <v>1662.9396876999999</v>
      </c>
      <c r="F173" s="27" t="str">
        <f t="shared" si="21"/>
        <v>N/A</v>
      </c>
      <c r="G173" s="29">
        <v>1411.3932863</v>
      </c>
      <c r="H173" s="27" t="str">
        <f t="shared" si="22"/>
        <v>N/A</v>
      </c>
      <c r="I173" s="8">
        <v>-3.69</v>
      </c>
      <c r="J173" s="8">
        <v>-15.1</v>
      </c>
      <c r="K173" s="28" t="s">
        <v>734</v>
      </c>
      <c r="L173" s="105" t="str">
        <f t="shared" si="23"/>
        <v>Yes</v>
      </c>
    </row>
    <row r="174" spans="1:12" x14ac:dyDescent="0.2">
      <c r="A174" s="168" t="s">
        <v>371</v>
      </c>
      <c r="B174" s="22" t="s">
        <v>213</v>
      </c>
      <c r="C174" s="4">
        <v>11.247187521000001</v>
      </c>
      <c r="D174" s="27" t="str">
        <f t="shared" ref="D174:D203" si="24">IF($B174="N/A","N/A",IF(C174&gt;10,"No",IF(C174&lt;-10,"No","Yes")))</f>
        <v>N/A</v>
      </c>
      <c r="E174" s="4">
        <v>10.779275236</v>
      </c>
      <c r="F174" s="27" t="str">
        <f t="shared" ref="F174:F203" si="25">IF($B174="N/A","N/A",IF(E174&gt;10,"No",IF(E174&lt;-10,"No","Yes")))</f>
        <v>N/A</v>
      </c>
      <c r="G174" s="4">
        <v>8.8280205188000007</v>
      </c>
      <c r="H174" s="27" t="str">
        <f t="shared" ref="H174:H203" si="26">IF($B174="N/A","N/A",IF(G174&gt;10,"No",IF(G174&lt;-10,"No","Yes")))</f>
        <v>N/A</v>
      </c>
      <c r="I174" s="8">
        <v>-4.16</v>
      </c>
      <c r="J174" s="8">
        <v>-18.100000000000001</v>
      </c>
      <c r="K174" s="28" t="s">
        <v>734</v>
      </c>
      <c r="L174" s="105" t="str">
        <f t="shared" ref="L174:L203" si="27">IF(J174="Div by 0", "N/A", IF(K174="N/A","N/A", IF(J174&gt;VALUE(MID(K174,1,2)), "No", IF(J174&lt;-1*VALUE(MID(K174,1,2)), "No", "Yes"))))</f>
        <v>Yes</v>
      </c>
    </row>
    <row r="175" spans="1:12" x14ac:dyDescent="0.2">
      <c r="A175" s="174" t="s">
        <v>480</v>
      </c>
      <c r="B175" s="22" t="s">
        <v>213</v>
      </c>
      <c r="C175" s="4">
        <v>26.265185621000001</v>
      </c>
      <c r="D175" s="27" t="str">
        <f t="shared" si="24"/>
        <v>N/A</v>
      </c>
      <c r="E175" s="4">
        <v>25.390061172999999</v>
      </c>
      <c r="F175" s="27" t="str">
        <f t="shared" si="25"/>
        <v>N/A</v>
      </c>
      <c r="G175" s="4">
        <v>23.882476871000001</v>
      </c>
      <c r="H175" s="27" t="str">
        <f t="shared" si="26"/>
        <v>N/A</v>
      </c>
      <c r="I175" s="8">
        <v>-3.33</v>
      </c>
      <c r="J175" s="8">
        <v>-5.94</v>
      </c>
      <c r="K175" s="28" t="s">
        <v>734</v>
      </c>
      <c r="L175" s="105" t="str">
        <f t="shared" si="27"/>
        <v>Yes</v>
      </c>
    </row>
    <row r="176" spans="1:12" x14ac:dyDescent="0.2">
      <c r="A176" s="174" t="s">
        <v>481</v>
      </c>
      <c r="B176" s="22" t="s">
        <v>213</v>
      </c>
      <c r="C176" s="4">
        <v>14.76310732</v>
      </c>
      <c r="D176" s="27" t="str">
        <f t="shared" si="24"/>
        <v>N/A</v>
      </c>
      <c r="E176" s="4">
        <v>14.035198683999999</v>
      </c>
      <c r="F176" s="27" t="str">
        <f t="shared" si="25"/>
        <v>N/A</v>
      </c>
      <c r="G176" s="4">
        <v>13.549308417000001</v>
      </c>
      <c r="H176" s="27" t="str">
        <f t="shared" si="26"/>
        <v>N/A</v>
      </c>
      <c r="I176" s="8">
        <v>-4.93</v>
      </c>
      <c r="J176" s="8">
        <v>-3.46</v>
      </c>
      <c r="K176" s="28" t="s">
        <v>734</v>
      </c>
      <c r="L176" s="105" t="str">
        <f t="shared" si="27"/>
        <v>Yes</v>
      </c>
    </row>
    <row r="177" spans="1:12" x14ac:dyDescent="0.2">
      <c r="A177" s="174" t="s">
        <v>482</v>
      </c>
      <c r="B177" s="22" t="s">
        <v>213</v>
      </c>
      <c r="C177" s="4">
        <v>6.4428818254999998</v>
      </c>
      <c r="D177" s="27" t="str">
        <f t="shared" si="24"/>
        <v>N/A</v>
      </c>
      <c r="E177" s="4">
        <v>6.2129253118000003</v>
      </c>
      <c r="F177" s="27" t="str">
        <f t="shared" si="25"/>
        <v>N/A</v>
      </c>
      <c r="G177" s="4">
        <v>6.0687766005999997</v>
      </c>
      <c r="H177" s="27" t="str">
        <f t="shared" si="26"/>
        <v>N/A</v>
      </c>
      <c r="I177" s="8">
        <v>-3.57</v>
      </c>
      <c r="J177" s="8">
        <v>-2.3199999999999998</v>
      </c>
      <c r="K177" s="28" t="s">
        <v>734</v>
      </c>
      <c r="L177" s="105" t="str">
        <f t="shared" si="27"/>
        <v>Yes</v>
      </c>
    </row>
    <row r="178" spans="1:12" x14ac:dyDescent="0.2">
      <c r="A178" s="174" t="s">
        <v>483</v>
      </c>
      <c r="B178" s="22" t="s">
        <v>213</v>
      </c>
      <c r="C178" s="4">
        <v>31.091739311000001</v>
      </c>
      <c r="D178" s="27" t="str">
        <f t="shared" si="24"/>
        <v>N/A</v>
      </c>
      <c r="E178" s="4">
        <v>30.602918272</v>
      </c>
      <c r="F178" s="27" t="str">
        <f t="shared" si="25"/>
        <v>N/A</v>
      </c>
      <c r="G178" s="4">
        <v>24.653548355000002</v>
      </c>
      <c r="H178" s="27" t="str">
        <f t="shared" si="26"/>
        <v>N/A</v>
      </c>
      <c r="I178" s="8">
        <v>-1.57</v>
      </c>
      <c r="J178" s="8">
        <v>-19.399999999999999</v>
      </c>
      <c r="K178" s="28" t="s">
        <v>734</v>
      </c>
      <c r="L178" s="105" t="str">
        <f t="shared" si="27"/>
        <v>Yes</v>
      </c>
    </row>
    <row r="179" spans="1:12" x14ac:dyDescent="0.2">
      <c r="A179" s="168" t="s">
        <v>1524</v>
      </c>
      <c r="B179" s="22" t="s">
        <v>213</v>
      </c>
      <c r="C179" s="4">
        <v>3.9584548601999998</v>
      </c>
      <c r="D179" s="27" t="str">
        <f t="shared" si="24"/>
        <v>N/A</v>
      </c>
      <c r="E179" s="4">
        <v>3.8811627594</v>
      </c>
      <c r="F179" s="27" t="str">
        <f t="shared" si="25"/>
        <v>N/A</v>
      </c>
      <c r="G179" s="4">
        <v>2.8131389124999999</v>
      </c>
      <c r="H179" s="27" t="str">
        <f t="shared" si="26"/>
        <v>N/A</v>
      </c>
      <c r="I179" s="8">
        <v>-1.95</v>
      </c>
      <c r="J179" s="8">
        <v>-27.5</v>
      </c>
      <c r="K179" s="28" t="s">
        <v>734</v>
      </c>
      <c r="L179" s="105" t="str">
        <f t="shared" si="27"/>
        <v>Yes</v>
      </c>
    </row>
    <row r="180" spans="1:12" x14ac:dyDescent="0.2">
      <c r="A180" s="174" t="s">
        <v>1525</v>
      </c>
      <c r="B180" s="22" t="s">
        <v>213</v>
      </c>
      <c r="C180" s="4">
        <v>33.963758116000001</v>
      </c>
      <c r="D180" s="27" t="str">
        <f t="shared" si="24"/>
        <v>N/A</v>
      </c>
      <c r="E180" s="4">
        <v>33.271473411999999</v>
      </c>
      <c r="F180" s="27" t="str">
        <f t="shared" si="25"/>
        <v>N/A</v>
      </c>
      <c r="G180" s="4">
        <v>32.749381698000001</v>
      </c>
      <c r="H180" s="27" t="str">
        <f t="shared" si="26"/>
        <v>N/A</v>
      </c>
      <c r="I180" s="8">
        <v>-2.04</v>
      </c>
      <c r="J180" s="8">
        <v>-1.57</v>
      </c>
      <c r="K180" s="28" t="s">
        <v>734</v>
      </c>
      <c r="L180" s="105" t="str">
        <f t="shared" si="27"/>
        <v>Yes</v>
      </c>
    </row>
    <row r="181" spans="1:12" x14ac:dyDescent="0.2">
      <c r="A181" s="174" t="s">
        <v>1526</v>
      </c>
      <c r="B181" s="22" t="s">
        <v>213</v>
      </c>
      <c r="C181" s="4">
        <v>5.5169072917999999</v>
      </c>
      <c r="D181" s="27" t="str">
        <f t="shared" si="24"/>
        <v>N/A</v>
      </c>
      <c r="E181" s="4">
        <v>5.4908998908999997</v>
      </c>
      <c r="F181" s="27" t="str">
        <f t="shared" si="25"/>
        <v>N/A</v>
      </c>
      <c r="G181" s="4">
        <v>5.5506140601</v>
      </c>
      <c r="H181" s="27" t="str">
        <f t="shared" si="26"/>
        <v>N/A</v>
      </c>
      <c r="I181" s="8">
        <v>-0.47099999999999997</v>
      </c>
      <c r="J181" s="8">
        <v>1.0880000000000001</v>
      </c>
      <c r="K181" s="28" t="s">
        <v>734</v>
      </c>
      <c r="L181" s="105" t="str">
        <f t="shared" si="27"/>
        <v>Yes</v>
      </c>
    </row>
    <row r="182" spans="1:12" x14ac:dyDescent="0.2">
      <c r="A182" s="174" t="s">
        <v>1527</v>
      </c>
      <c r="B182" s="22" t="s">
        <v>213</v>
      </c>
      <c r="C182" s="4">
        <v>0.94515935910000004</v>
      </c>
      <c r="D182" s="27" t="str">
        <f t="shared" si="24"/>
        <v>N/A</v>
      </c>
      <c r="E182" s="4">
        <v>0.94209329919999996</v>
      </c>
      <c r="F182" s="27" t="str">
        <f t="shared" si="25"/>
        <v>N/A</v>
      </c>
      <c r="G182" s="4">
        <v>0.9180023544</v>
      </c>
      <c r="H182" s="27" t="str">
        <f t="shared" si="26"/>
        <v>N/A</v>
      </c>
      <c r="I182" s="8">
        <v>-0.32400000000000001</v>
      </c>
      <c r="J182" s="8">
        <v>-2.56</v>
      </c>
      <c r="K182" s="28" t="s">
        <v>734</v>
      </c>
      <c r="L182" s="105" t="str">
        <f t="shared" si="27"/>
        <v>Yes</v>
      </c>
    </row>
    <row r="183" spans="1:12" x14ac:dyDescent="0.2">
      <c r="A183" s="174" t="s">
        <v>1528</v>
      </c>
      <c r="B183" s="22" t="s">
        <v>213</v>
      </c>
      <c r="C183" s="4">
        <v>2.7674000300000001E-2</v>
      </c>
      <c r="D183" s="27" t="str">
        <f t="shared" si="24"/>
        <v>N/A</v>
      </c>
      <c r="E183" s="4">
        <v>2.2542831400000001E-2</v>
      </c>
      <c r="F183" s="27" t="str">
        <f t="shared" si="25"/>
        <v>N/A</v>
      </c>
      <c r="G183" s="4">
        <v>1.1507290700000001E-2</v>
      </c>
      <c r="H183" s="27" t="str">
        <f t="shared" si="26"/>
        <v>N/A</v>
      </c>
      <c r="I183" s="8">
        <v>-18.5</v>
      </c>
      <c r="J183" s="8">
        <v>-49</v>
      </c>
      <c r="K183" s="28" t="s">
        <v>734</v>
      </c>
      <c r="L183" s="105" t="str">
        <f t="shared" si="27"/>
        <v>No</v>
      </c>
    </row>
    <row r="184" spans="1:12" x14ac:dyDescent="0.2">
      <c r="A184" s="168" t="s">
        <v>97</v>
      </c>
      <c r="B184" s="22" t="s">
        <v>213</v>
      </c>
      <c r="C184" s="4">
        <v>67.482670585999998</v>
      </c>
      <c r="D184" s="27" t="str">
        <f t="shared" si="24"/>
        <v>N/A</v>
      </c>
      <c r="E184" s="4">
        <v>65.163691850000006</v>
      </c>
      <c r="F184" s="27" t="str">
        <f t="shared" si="25"/>
        <v>N/A</v>
      </c>
      <c r="G184" s="4">
        <v>53.942532595000003</v>
      </c>
      <c r="H184" s="27" t="str">
        <f t="shared" si="26"/>
        <v>N/A</v>
      </c>
      <c r="I184" s="8">
        <v>-3.44</v>
      </c>
      <c r="J184" s="8">
        <v>-17.2</v>
      </c>
      <c r="K184" s="28" t="s">
        <v>734</v>
      </c>
      <c r="L184" s="105" t="str">
        <f t="shared" si="27"/>
        <v>Yes</v>
      </c>
    </row>
    <row r="185" spans="1:12" x14ac:dyDescent="0.2">
      <c r="A185" s="174" t="s">
        <v>484</v>
      </c>
      <c r="B185" s="22" t="s">
        <v>213</v>
      </c>
      <c r="C185" s="4">
        <v>33.339366106</v>
      </c>
      <c r="D185" s="27" t="str">
        <f t="shared" si="24"/>
        <v>N/A</v>
      </c>
      <c r="E185" s="4">
        <v>16.214172795</v>
      </c>
      <c r="F185" s="27" t="str">
        <f t="shared" si="25"/>
        <v>N/A</v>
      </c>
      <c r="G185" s="4">
        <v>14.905651735999999</v>
      </c>
      <c r="H185" s="27" t="str">
        <f t="shared" si="26"/>
        <v>N/A</v>
      </c>
      <c r="I185" s="8">
        <v>-51.4</v>
      </c>
      <c r="J185" s="8">
        <v>-8.07</v>
      </c>
      <c r="K185" s="28" t="s">
        <v>734</v>
      </c>
      <c r="L185" s="105" t="str">
        <f t="shared" si="27"/>
        <v>Yes</v>
      </c>
    </row>
    <row r="186" spans="1:12" x14ac:dyDescent="0.2">
      <c r="A186" s="174" t="s">
        <v>485</v>
      </c>
      <c r="B186" s="22" t="s">
        <v>213</v>
      </c>
      <c r="C186" s="4">
        <v>72.012039199</v>
      </c>
      <c r="D186" s="27" t="str">
        <f t="shared" si="24"/>
        <v>N/A</v>
      </c>
      <c r="E186" s="4">
        <v>66.128777217000007</v>
      </c>
      <c r="F186" s="27" t="str">
        <f t="shared" si="25"/>
        <v>N/A</v>
      </c>
      <c r="G186" s="4">
        <v>64.678281448000007</v>
      </c>
      <c r="H186" s="27" t="str">
        <f t="shared" si="26"/>
        <v>N/A</v>
      </c>
      <c r="I186" s="8">
        <v>-8.17</v>
      </c>
      <c r="J186" s="8">
        <v>-2.19</v>
      </c>
      <c r="K186" s="28" t="s">
        <v>734</v>
      </c>
      <c r="L186" s="105" t="str">
        <f t="shared" si="27"/>
        <v>Yes</v>
      </c>
    </row>
    <row r="187" spans="1:12" x14ac:dyDescent="0.2">
      <c r="A187" s="174" t="s">
        <v>486</v>
      </c>
      <c r="B187" s="22" t="s">
        <v>213</v>
      </c>
      <c r="C187" s="4">
        <v>69.069250224000001</v>
      </c>
      <c r="D187" s="27" t="str">
        <f t="shared" si="24"/>
        <v>N/A</v>
      </c>
      <c r="E187" s="4">
        <v>68.988806273999998</v>
      </c>
      <c r="F187" s="27" t="str">
        <f t="shared" si="25"/>
        <v>N/A</v>
      </c>
      <c r="G187" s="4">
        <v>68.239835189999994</v>
      </c>
      <c r="H187" s="27" t="str">
        <f t="shared" si="26"/>
        <v>N/A</v>
      </c>
      <c r="I187" s="8">
        <v>-0.11600000000000001</v>
      </c>
      <c r="J187" s="8">
        <v>-1.0900000000000001</v>
      </c>
      <c r="K187" s="28" t="s">
        <v>734</v>
      </c>
      <c r="L187" s="105" t="str">
        <f t="shared" si="27"/>
        <v>Yes</v>
      </c>
    </row>
    <row r="188" spans="1:12" x14ac:dyDescent="0.2">
      <c r="A188" s="174" t="s">
        <v>487</v>
      </c>
      <c r="B188" s="22" t="s">
        <v>213</v>
      </c>
      <c r="C188" s="4">
        <v>72.26472158</v>
      </c>
      <c r="D188" s="27" t="str">
        <f t="shared" si="24"/>
        <v>N/A</v>
      </c>
      <c r="E188" s="4">
        <v>71.823510123999995</v>
      </c>
      <c r="F188" s="27" t="str">
        <f t="shared" si="25"/>
        <v>N/A</v>
      </c>
      <c r="G188" s="4">
        <v>65.101675133000001</v>
      </c>
      <c r="H188" s="27" t="str">
        <f t="shared" si="26"/>
        <v>N/A</v>
      </c>
      <c r="I188" s="8">
        <v>-0.61099999999999999</v>
      </c>
      <c r="J188" s="8">
        <v>-9.36</v>
      </c>
      <c r="K188" s="28" t="s">
        <v>734</v>
      </c>
      <c r="L188" s="105" t="str">
        <f t="shared" si="27"/>
        <v>Yes</v>
      </c>
    </row>
    <row r="189" spans="1:12" x14ac:dyDescent="0.2">
      <c r="A189" s="168" t="s">
        <v>118</v>
      </c>
      <c r="B189" s="22" t="s">
        <v>213</v>
      </c>
      <c r="C189" s="4">
        <v>90.765372990000003</v>
      </c>
      <c r="D189" s="27" t="str">
        <f t="shared" si="24"/>
        <v>N/A</v>
      </c>
      <c r="E189" s="4">
        <v>90.248122542999994</v>
      </c>
      <c r="F189" s="27" t="str">
        <f t="shared" si="25"/>
        <v>N/A</v>
      </c>
      <c r="G189" s="4">
        <v>78.388543549999994</v>
      </c>
      <c r="H189" s="27" t="str">
        <f t="shared" si="26"/>
        <v>N/A</v>
      </c>
      <c r="I189" s="8">
        <v>-0.56999999999999995</v>
      </c>
      <c r="J189" s="8">
        <v>-13.1</v>
      </c>
      <c r="K189" s="28" t="s">
        <v>734</v>
      </c>
      <c r="L189" s="105" t="str">
        <f t="shared" si="27"/>
        <v>Yes</v>
      </c>
    </row>
    <row r="190" spans="1:12" x14ac:dyDescent="0.2">
      <c r="A190" s="174" t="s">
        <v>488</v>
      </c>
      <c r="B190" s="22" t="s">
        <v>213</v>
      </c>
      <c r="C190" s="4">
        <v>92.833065629000004</v>
      </c>
      <c r="D190" s="27" t="str">
        <f t="shared" si="24"/>
        <v>N/A</v>
      </c>
      <c r="E190" s="4">
        <v>91.811579261000006</v>
      </c>
      <c r="F190" s="27" t="str">
        <f t="shared" si="25"/>
        <v>N/A</v>
      </c>
      <c r="G190" s="4">
        <v>91.549876339999997</v>
      </c>
      <c r="H190" s="27" t="str">
        <f t="shared" si="26"/>
        <v>N/A</v>
      </c>
      <c r="I190" s="8">
        <v>-1.1000000000000001</v>
      </c>
      <c r="J190" s="8">
        <v>-0.28499999999999998</v>
      </c>
      <c r="K190" s="28" t="s">
        <v>734</v>
      </c>
      <c r="L190" s="105" t="str">
        <f t="shared" si="27"/>
        <v>Yes</v>
      </c>
    </row>
    <row r="191" spans="1:12" x14ac:dyDescent="0.2">
      <c r="A191" s="174" t="s">
        <v>489</v>
      </c>
      <c r="B191" s="22" t="s">
        <v>213</v>
      </c>
      <c r="C191" s="4">
        <v>92.112577626999993</v>
      </c>
      <c r="D191" s="27" t="str">
        <f t="shared" si="24"/>
        <v>N/A</v>
      </c>
      <c r="E191" s="4">
        <v>91.730048543999999</v>
      </c>
      <c r="F191" s="27" t="str">
        <f t="shared" si="25"/>
        <v>N/A</v>
      </c>
      <c r="G191" s="4">
        <v>92.163694969000005</v>
      </c>
      <c r="H191" s="27" t="str">
        <f t="shared" si="26"/>
        <v>N/A</v>
      </c>
      <c r="I191" s="8">
        <v>-0.41499999999999998</v>
      </c>
      <c r="J191" s="8">
        <v>0.47270000000000001</v>
      </c>
      <c r="K191" s="28" t="s">
        <v>734</v>
      </c>
      <c r="L191" s="105" t="str">
        <f t="shared" si="27"/>
        <v>Yes</v>
      </c>
    </row>
    <row r="192" spans="1:12" x14ac:dyDescent="0.2">
      <c r="A192" s="174" t="s">
        <v>490</v>
      </c>
      <c r="B192" s="22" t="s">
        <v>213</v>
      </c>
      <c r="C192" s="4">
        <v>90.464635060000006</v>
      </c>
      <c r="D192" s="27" t="str">
        <f t="shared" si="24"/>
        <v>N/A</v>
      </c>
      <c r="E192" s="4">
        <v>90.008060207</v>
      </c>
      <c r="F192" s="27" t="str">
        <f t="shared" si="25"/>
        <v>N/A</v>
      </c>
      <c r="G192" s="4">
        <v>91.978855383999999</v>
      </c>
      <c r="H192" s="27" t="str">
        <f t="shared" si="26"/>
        <v>N/A</v>
      </c>
      <c r="I192" s="8">
        <v>-0.505</v>
      </c>
      <c r="J192" s="8">
        <v>2.19</v>
      </c>
      <c r="K192" s="28" t="s">
        <v>734</v>
      </c>
      <c r="L192" s="105" t="str">
        <f t="shared" si="27"/>
        <v>Yes</v>
      </c>
    </row>
    <row r="193" spans="1:12" x14ac:dyDescent="0.2">
      <c r="A193" s="174" t="s">
        <v>491</v>
      </c>
      <c r="B193" s="22" t="s">
        <v>213</v>
      </c>
      <c r="C193" s="4">
        <v>88.216806024999997</v>
      </c>
      <c r="D193" s="27" t="str">
        <f t="shared" si="24"/>
        <v>N/A</v>
      </c>
      <c r="E193" s="4">
        <v>87.181326338000005</v>
      </c>
      <c r="F193" s="27" t="str">
        <f t="shared" si="25"/>
        <v>N/A</v>
      </c>
      <c r="G193" s="4">
        <v>81.211882099999997</v>
      </c>
      <c r="H193" s="27" t="str">
        <f t="shared" si="26"/>
        <v>N/A</v>
      </c>
      <c r="I193" s="8">
        <v>-1.17</v>
      </c>
      <c r="J193" s="8">
        <v>-6.85</v>
      </c>
      <c r="K193" s="28" t="s">
        <v>734</v>
      </c>
      <c r="L193" s="105" t="str">
        <f t="shared" si="27"/>
        <v>Yes</v>
      </c>
    </row>
    <row r="194" spans="1:12" x14ac:dyDescent="0.2">
      <c r="A194" s="168" t="s">
        <v>1529</v>
      </c>
      <c r="B194" s="22" t="s">
        <v>213</v>
      </c>
      <c r="C194" s="23">
        <v>3.8554666450999999</v>
      </c>
      <c r="D194" s="27" t="str">
        <f t="shared" si="24"/>
        <v>N/A</v>
      </c>
      <c r="E194" s="23">
        <v>3.8063841141000001</v>
      </c>
      <c r="F194" s="27" t="str">
        <f t="shared" si="25"/>
        <v>N/A</v>
      </c>
      <c r="G194" s="23">
        <v>4.1221271810999998</v>
      </c>
      <c r="H194" s="27" t="str">
        <f t="shared" si="26"/>
        <v>N/A</v>
      </c>
      <c r="I194" s="8">
        <v>-1.27</v>
      </c>
      <c r="J194" s="8">
        <v>8.2949999999999999</v>
      </c>
      <c r="K194" s="28" t="s">
        <v>734</v>
      </c>
      <c r="L194" s="105" t="str">
        <f t="shared" si="27"/>
        <v>Yes</v>
      </c>
    </row>
    <row r="195" spans="1:12" x14ac:dyDescent="0.2">
      <c r="A195" s="174" t="s">
        <v>1530</v>
      </c>
      <c r="B195" s="22" t="s">
        <v>213</v>
      </c>
      <c r="C195" s="23">
        <v>0.20335917310000001</v>
      </c>
      <c r="D195" s="27" t="str">
        <f t="shared" si="24"/>
        <v>N/A</v>
      </c>
      <c r="E195" s="23">
        <v>0.2136798412</v>
      </c>
      <c r="F195" s="27" t="str">
        <f t="shared" si="25"/>
        <v>N/A</v>
      </c>
      <c r="G195" s="23">
        <v>0.22840157250000001</v>
      </c>
      <c r="H195" s="27" t="str">
        <f t="shared" si="26"/>
        <v>N/A</v>
      </c>
      <c r="I195" s="8">
        <v>5.0750000000000002</v>
      </c>
      <c r="J195" s="8">
        <v>6.89</v>
      </c>
      <c r="K195" s="28" t="s">
        <v>734</v>
      </c>
      <c r="L195" s="105" t="str">
        <f t="shared" si="27"/>
        <v>Yes</v>
      </c>
    </row>
    <row r="196" spans="1:12" x14ac:dyDescent="0.2">
      <c r="A196" s="174" t="s">
        <v>1531</v>
      </c>
      <c r="B196" s="22" t="s">
        <v>213</v>
      </c>
      <c r="C196" s="23">
        <v>6.8305540613</v>
      </c>
      <c r="D196" s="27" t="str">
        <f t="shared" si="24"/>
        <v>N/A</v>
      </c>
      <c r="E196" s="23">
        <v>6.7876858945</v>
      </c>
      <c r="F196" s="27" t="str">
        <f t="shared" si="25"/>
        <v>N/A</v>
      </c>
      <c r="G196" s="23">
        <v>6.8817152493</v>
      </c>
      <c r="H196" s="27" t="str">
        <f t="shared" si="26"/>
        <v>N/A</v>
      </c>
      <c r="I196" s="8">
        <v>-0.628</v>
      </c>
      <c r="J196" s="8">
        <v>1.385</v>
      </c>
      <c r="K196" s="28" t="s">
        <v>734</v>
      </c>
      <c r="L196" s="105" t="str">
        <f t="shared" si="27"/>
        <v>Yes</v>
      </c>
    </row>
    <row r="197" spans="1:12" x14ac:dyDescent="0.2">
      <c r="A197" s="174" t="s">
        <v>1532</v>
      </c>
      <c r="B197" s="22" t="s">
        <v>213</v>
      </c>
      <c r="C197" s="23">
        <v>3.9463661096</v>
      </c>
      <c r="D197" s="27" t="str">
        <f t="shared" si="24"/>
        <v>N/A</v>
      </c>
      <c r="E197" s="23">
        <v>3.9008782479000002</v>
      </c>
      <c r="F197" s="27" t="str">
        <f t="shared" si="25"/>
        <v>N/A</v>
      </c>
      <c r="G197" s="23">
        <v>4.1092998098000004</v>
      </c>
      <c r="H197" s="27" t="str">
        <f t="shared" si="26"/>
        <v>N/A</v>
      </c>
      <c r="I197" s="8">
        <v>-1.1499999999999999</v>
      </c>
      <c r="J197" s="8">
        <v>5.343</v>
      </c>
      <c r="K197" s="28" t="s">
        <v>734</v>
      </c>
      <c r="L197" s="105" t="str">
        <f t="shared" si="27"/>
        <v>Yes</v>
      </c>
    </row>
    <row r="198" spans="1:12" x14ac:dyDescent="0.2">
      <c r="A198" s="174" t="s">
        <v>1533</v>
      </c>
      <c r="B198" s="22" t="s">
        <v>213</v>
      </c>
      <c r="C198" s="23">
        <v>2.8713840676000002</v>
      </c>
      <c r="D198" s="27" t="str">
        <f t="shared" si="24"/>
        <v>N/A</v>
      </c>
      <c r="E198" s="23">
        <v>2.7548382776000002</v>
      </c>
      <c r="F198" s="27" t="str">
        <f t="shared" si="25"/>
        <v>N/A</v>
      </c>
      <c r="G198" s="23">
        <v>2.8237647529999998</v>
      </c>
      <c r="H198" s="27" t="str">
        <f t="shared" si="26"/>
        <v>N/A</v>
      </c>
      <c r="I198" s="8">
        <v>-4.0599999999999996</v>
      </c>
      <c r="J198" s="8">
        <v>2.5019999999999998</v>
      </c>
      <c r="K198" s="28" t="s">
        <v>734</v>
      </c>
      <c r="L198" s="105" t="str">
        <f t="shared" si="27"/>
        <v>Yes</v>
      </c>
    </row>
    <row r="199" spans="1:12" x14ac:dyDescent="0.2">
      <c r="A199" s="168" t="s">
        <v>1534</v>
      </c>
      <c r="B199" s="22" t="s">
        <v>213</v>
      </c>
      <c r="C199" s="23">
        <v>179.08164281000001</v>
      </c>
      <c r="D199" s="27" t="str">
        <f t="shared" si="24"/>
        <v>N/A</v>
      </c>
      <c r="E199" s="23">
        <v>174.57346229999999</v>
      </c>
      <c r="F199" s="27" t="str">
        <f t="shared" si="25"/>
        <v>N/A</v>
      </c>
      <c r="G199" s="23">
        <v>174.76840727999999</v>
      </c>
      <c r="H199" s="27" t="str">
        <f t="shared" si="26"/>
        <v>N/A</v>
      </c>
      <c r="I199" s="8">
        <v>-2.52</v>
      </c>
      <c r="J199" s="8">
        <v>0.11169999999999999</v>
      </c>
      <c r="K199" s="28" t="s">
        <v>734</v>
      </c>
      <c r="L199" s="105" t="str">
        <f t="shared" si="27"/>
        <v>Yes</v>
      </c>
    </row>
    <row r="200" spans="1:12" x14ac:dyDescent="0.2">
      <c r="A200" s="174" t="s">
        <v>1535</v>
      </c>
      <c r="B200" s="22" t="s">
        <v>213</v>
      </c>
      <c r="C200" s="23">
        <v>209.66908678999999</v>
      </c>
      <c r="D200" s="27" t="str">
        <f t="shared" si="24"/>
        <v>N/A</v>
      </c>
      <c r="E200" s="23">
        <v>204.87474177000001</v>
      </c>
      <c r="F200" s="27" t="str">
        <f t="shared" si="25"/>
        <v>N/A</v>
      </c>
      <c r="G200" s="23">
        <v>207.92322214999999</v>
      </c>
      <c r="H200" s="27" t="str">
        <f t="shared" si="26"/>
        <v>N/A</v>
      </c>
      <c r="I200" s="8">
        <v>-2.29</v>
      </c>
      <c r="J200" s="8">
        <v>1.488</v>
      </c>
      <c r="K200" s="28" t="s">
        <v>734</v>
      </c>
      <c r="L200" s="105" t="str">
        <f t="shared" si="27"/>
        <v>Yes</v>
      </c>
    </row>
    <row r="201" spans="1:12" x14ac:dyDescent="0.2">
      <c r="A201" s="174" t="s">
        <v>1536</v>
      </c>
      <c r="B201" s="22" t="s">
        <v>213</v>
      </c>
      <c r="C201" s="23">
        <v>181.58989492000001</v>
      </c>
      <c r="D201" s="27" t="str">
        <f t="shared" si="24"/>
        <v>N/A</v>
      </c>
      <c r="E201" s="23">
        <v>177.02735781000001</v>
      </c>
      <c r="F201" s="27" t="str">
        <f t="shared" si="25"/>
        <v>N/A</v>
      </c>
      <c r="G201" s="23">
        <v>174.61246692</v>
      </c>
      <c r="H201" s="27" t="str">
        <f t="shared" si="26"/>
        <v>N/A</v>
      </c>
      <c r="I201" s="8">
        <v>-2.5099999999999998</v>
      </c>
      <c r="J201" s="8">
        <v>-1.36</v>
      </c>
      <c r="K201" s="28" t="s">
        <v>734</v>
      </c>
      <c r="L201" s="105" t="str">
        <f t="shared" si="27"/>
        <v>Yes</v>
      </c>
    </row>
    <row r="202" spans="1:12" x14ac:dyDescent="0.2">
      <c r="A202" s="174" t="s">
        <v>1537</v>
      </c>
      <c r="B202" s="22" t="s">
        <v>213</v>
      </c>
      <c r="C202" s="23">
        <v>64.765895954000001</v>
      </c>
      <c r="D202" s="27" t="str">
        <f t="shared" si="24"/>
        <v>N/A</v>
      </c>
      <c r="E202" s="23">
        <v>65.099254986999995</v>
      </c>
      <c r="F202" s="27" t="str">
        <f t="shared" si="25"/>
        <v>N/A</v>
      </c>
      <c r="G202" s="23">
        <v>60.176078914999998</v>
      </c>
      <c r="H202" s="27" t="str">
        <f t="shared" si="26"/>
        <v>N/A</v>
      </c>
      <c r="I202" s="8">
        <v>0.51470000000000005</v>
      </c>
      <c r="J202" s="8">
        <v>-7.56</v>
      </c>
      <c r="K202" s="28" t="s">
        <v>734</v>
      </c>
      <c r="L202" s="105" t="str">
        <f t="shared" si="27"/>
        <v>Yes</v>
      </c>
    </row>
    <row r="203" spans="1:12" x14ac:dyDescent="0.2">
      <c r="A203" s="174" t="s">
        <v>1538</v>
      </c>
      <c r="B203" s="22" t="s">
        <v>213</v>
      </c>
      <c r="C203" s="23">
        <v>36.571428570999998</v>
      </c>
      <c r="D203" s="27" t="str">
        <f t="shared" si="24"/>
        <v>N/A</v>
      </c>
      <c r="E203" s="23">
        <v>33.181818182000001</v>
      </c>
      <c r="F203" s="27" t="str">
        <f t="shared" si="25"/>
        <v>N/A</v>
      </c>
      <c r="G203" s="23">
        <v>114.28571429</v>
      </c>
      <c r="H203" s="27" t="str">
        <f t="shared" si="26"/>
        <v>N/A</v>
      </c>
      <c r="I203" s="8">
        <v>-9.27</v>
      </c>
      <c r="J203" s="8">
        <v>244.4</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125</v>
      </c>
      <c r="J204" s="8">
        <v>11.11</v>
      </c>
      <c r="K204" s="10" t="s">
        <v>213</v>
      </c>
      <c r="L204" s="105" t="str">
        <f t="shared" ref="L204:L214" si="31">IF(J204="Div by 0", "N/A", IF(K204="N/A","N/A", IF(J204&gt;VALUE(MID(K204,1,2)), "No", IF(J204&lt;-1*VALUE(MID(K204,1,2)), "No", "Yes"))))</f>
        <v>N/A</v>
      </c>
    </row>
    <row r="205" spans="1:12" x14ac:dyDescent="0.2">
      <c r="A205" s="168" t="s">
        <v>128</v>
      </c>
      <c r="B205" s="22" t="s">
        <v>213</v>
      </c>
      <c r="C205" s="23">
        <v>35</v>
      </c>
      <c r="D205" s="27" t="str">
        <f t="shared" si="28"/>
        <v>N/A</v>
      </c>
      <c r="E205" s="23">
        <v>49</v>
      </c>
      <c r="F205" s="27" t="str">
        <f t="shared" si="29"/>
        <v>N/A</v>
      </c>
      <c r="G205" s="23">
        <v>54</v>
      </c>
      <c r="H205" s="27" t="str">
        <f t="shared" si="30"/>
        <v>N/A</v>
      </c>
      <c r="I205" s="8">
        <v>40</v>
      </c>
      <c r="J205" s="8">
        <v>10.199999999999999</v>
      </c>
      <c r="K205" s="10" t="s">
        <v>213</v>
      </c>
      <c r="L205" s="105" t="str">
        <f t="shared" si="31"/>
        <v>N/A</v>
      </c>
    </row>
    <row r="206" spans="1:12" ht="25.5" x14ac:dyDescent="0.2">
      <c r="A206" s="168" t="s">
        <v>1586</v>
      </c>
      <c r="B206" s="22" t="s">
        <v>213</v>
      </c>
      <c r="C206" s="23">
        <v>23</v>
      </c>
      <c r="D206" s="27" t="str">
        <f t="shared" si="28"/>
        <v>N/A</v>
      </c>
      <c r="E206" s="23">
        <v>33</v>
      </c>
      <c r="F206" s="27" t="str">
        <f t="shared" si="29"/>
        <v>N/A</v>
      </c>
      <c r="G206" s="23">
        <v>39</v>
      </c>
      <c r="H206" s="27" t="str">
        <f t="shared" si="30"/>
        <v>N/A</v>
      </c>
      <c r="I206" s="8">
        <v>43.48</v>
      </c>
      <c r="J206" s="8">
        <v>18.18</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11</v>
      </c>
      <c r="H207" s="27" t="str">
        <f t="shared" si="30"/>
        <v>N/A</v>
      </c>
      <c r="I207" s="8">
        <v>60</v>
      </c>
      <c r="J207" s="8">
        <v>12.5</v>
      </c>
      <c r="K207" s="10" t="s">
        <v>213</v>
      </c>
      <c r="L207" s="105" t="str">
        <f t="shared" si="31"/>
        <v>N/A</v>
      </c>
    </row>
    <row r="208" spans="1:12" x14ac:dyDescent="0.2">
      <c r="A208" s="168" t="s">
        <v>1587</v>
      </c>
      <c r="B208" s="22" t="s">
        <v>213</v>
      </c>
      <c r="C208" s="23">
        <v>21</v>
      </c>
      <c r="D208" s="27" t="str">
        <f t="shared" si="28"/>
        <v>N/A</v>
      </c>
      <c r="E208" s="23">
        <v>17</v>
      </c>
      <c r="F208" s="27" t="str">
        <f t="shared" si="29"/>
        <v>N/A</v>
      </c>
      <c r="G208" s="23">
        <v>30</v>
      </c>
      <c r="H208" s="27" t="str">
        <f t="shared" si="30"/>
        <v>N/A</v>
      </c>
      <c r="I208" s="8">
        <v>-19</v>
      </c>
      <c r="J208" s="8">
        <v>76.47</v>
      </c>
      <c r="K208" s="10" t="s">
        <v>213</v>
      </c>
      <c r="L208" s="105" t="str">
        <f t="shared" si="31"/>
        <v>N/A</v>
      </c>
    </row>
    <row r="209" spans="1:12" x14ac:dyDescent="0.2">
      <c r="A209" s="168" t="s">
        <v>1588</v>
      </c>
      <c r="B209" s="22" t="s">
        <v>213</v>
      </c>
      <c r="C209" s="23">
        <v>29</v>
      </c>
      <c r="D209" s="27" t="str">
        <f t="shared" si="28"/>
        <v>N/A</v>
      </c>
      <c r="E209" s="23">
        <v>31</v>
      </c>
      <c r="F209" s="27" t="str">
        <f t="shared" si="29"/>
        <v>N/A</v>
      </c>
      <c r="G209" s="23">
        <v>27</v>
      </c>
      <c r="H209" s="27" t="str">
        <f t="shared" si="30"/>
        <v>N/A</v>
      </c>
      <c r="I209" s="8">
        <v>6.8970000000000002</v>
      </c>
      <c r="J209" s="8">
        <v>-12.9</v>
      </c>
      <c r="K209" s="10" t="s">
        <v>213</v>
      </c>
      <c r="L209" s="105" t="str">
        <f t="shared" si="31"/>
        <v>N/A</v>
      </c>
    </row>
    <row r="210" spans="1:12" x14ac:dyDescent="0.2">
      <c r="A210" s="168" t="s">
        <v>125</v>
      </c>
      <c r="B210" s="22" t="s">
        <v>213</v>
      </c>
      <c r="C210" s="29">
        <v>1239856</v>
      </c>
      <c r="D210" s="27" t="str">
        <f t="shared" si="28"/>
        <v>N/A</v>
      </c>
      <c r="E210" s="29">
        <v>1962579</v>
      </c>
      <c r="F210" s="27" t="str">
        <f t="shared" si="29"/>
        <v>N/A</v>
      </c>
      <c r="G210" s="29">
        <v>3886095</v>
      </c>
      <c r="H210" s="27" t="str">
        <f t="shared" si="30"/>
        <v>N/A</v>
      </c>
      <c r="I210" s="8">
        <v>58.29</v>
      </c>
      <c r="J210" s="8">
        <v>98.01</v>
      </c>
      <c r="K210" s="10" t="s">
        <v>213</v>
      </c>
      <c r="L210" s="105" t="str">
        <f t="shared" si="31"/>
        <v>N/A</v>
      </c>
    </row>
    <row r="211" spans="1:12" x14ac:dyDescent="0.2">
      <c r="A211" s="168" t="s">
        <v>1589</v>
      </c>
      <c r="B211" s="22" t="s">
        <v>213</v>
      </c>
      <c r="C211" s="29">
        <v>1104936</v>
      </c>
      <c r="D211" s="27" t="str">
        <f t="shared" si="28"/>
        <v>N/A</v>
      </c>
      <c r="E211" s="29">
        <v>1788770</v>
      </c>
      <c r="F211" s="27" t="str">
        <f t="shared" si="29"/>
        <v>N/A</v>
      </c>
      <c r="G211" s="29">
        <v>1399176</v>
      </c>
      <c r="H211" s="27" t="str">
        <f t="shared" si="30"/>
        <v>N/A</v>
      </c>
      <c r="I211" s="8">
        <v>61.89</v>
      </c>
      <c r="J211" s="8">
        <v>-21.8</v>
      </c>
      <c r="K211" s="10" t="s">
        <v>213</v>
      </c>
      <c r="L211" s="105" t="str">
        <f t="shared" si="31"/>
        <v>N/A</v>
      </c>
    </row>
    <row r="212" spans="1:12" x14ac:dyDescent="0.2">
      <c r="A212" s="168" t="s">
        <v>1540</v>
      </c>
      <c r="B212" s="22" t="s">
        <v>213</v>
      </c>
      <c r="C212" s="29">
        <v>237900</v>
      </c>
      <c r="D212" s="27" t="str">
        <f t="shared" si="28"/>
        <v>N/A</v>
      </c>
      <c r="E212" s="29">
        <v>259948</v>
      </c>
      <c r="F212" s="27" t="str">
        <f t="shared" si="29"/>
        <v>N/A</v>
      </c>
      <c r="G212" s="29">
        <v>317721</v>
      </c>
      <c r="H212" s="27" t="str">
        <f t="shared" si="30"/>
        <v>N/A</v>
      </c>
      <c r="I212" s="8">
        <v>9.2680000000000007</v>
      </c>
      <c r="J212" s="8">
        <v>22.22</v>
      </c>
      <c r="K212" s="10" t="s">
        <v>213</v>
      </c>
      <c r="L212" s="105" t="str">
        <f t="shared" si="31"/>
        <v>N/A</v>
      </c>
    </row>
    <row r="213" spans="1:12" x14ac:dyDescent="0.2">
      <c r="A213" s="168" t="s">
        <v>1590</v>
      </c>
      <c r="B213" s="22" t="s">
        <v>213</v>
      </c>
      <c r="C213" s="29">
        <v>1200303</v>
      </c>
      <c r="D213" s="27" t="str">
        <f t="shared" si="28"/>
        <v>N/A</v>
      </c>
      <c r="E213" s="29">
        <v>1961219</v>
      </c>
      <c r="F213" s="27" t="str">
        <f t="shared" si="29"/>
        <v>N/A</v>
      </c>
      <c r="G213" s="29">
        <v>3826936</v>
      </c>
      <c r="H213" s="27" t="str">
        <f t="shared" si="30"/>
        <v>N/A</v>
      </c>
      <c r="I213" s="8">
        <v>63.39</v>
      </c>
      <c r="J213" s="8">
        <v>95.13</v>
      </c>
      <c r="K213" s="10" t="s">
        <v>213</v>
      </c>
      <c r="L213" s="105" t="str">
        <f t="shared" si="31"/>
        <v>N/A</v>
      </c>
    </row>
    <row r="214" spans="1:12" x14ac:dyDescent="0.2">
      <c r="A214" s="174" t="s">
        <v>1591</v>
      </c>
      <c r="B214" s="22" t="s">
        <v>213</v>
      </c>
      <c r="C214" s="29">
        <v>315891</v>
      </c>
      <c r="D214" s="27" t="str">
        <f t="shared" si="28"/>
        <v>N/A</v>
      </c>
      <c r="E214" s="29">
        <v>735876</v>
      </c>
      <c r="F214" s="27" t="str">
        <f t="shared" si="29"/>
        <v>N/A</v>
      </c>
      <c r="G214" s="29">
        <v>612138</v>
      </c>
      <c r="H214" s="27" t="str">
        <f t="shared" si="30"/>
        <v>N/A</v>
      </c>
      <c r="I214" s="8">
        <v>133</v>
      </c>
      <c r="J214" s="8">
        <v>-16.8</v>
      </c>
      <c r="K214" s="10" t="s">
        <v>213</v>
      </c>
      <c r="L214" s="105" t="str">
        <f t="shared" si="31"/>
        <v>N/A</v>
      </c>
    </row>
    <row r="215" spans="1:12" ht="25.5" x14ac:dyDescent="0.2">
      <c r="A215" s="168" t="s">
        <v>1354</v>
      </c>
      <c r="B215" s="22" t="s">
        <v>213</v>
      </c>
      <c r="C215" s="29">
        <v>12655240</v>
      </c>
      <c r="D215" s="27" t="str">
        <f t="shared" ref="D215:D229" si="32">IF($B215="N/A","N/A",IF(C215&gt;10,"No",IF(C215&lt;-10,"No","Yes")))</f>
        <v>N/A</v>
      </c>
      <c r="E215" s="29">
        <v>11189186</v>
      </c>
      <c r="F215" s="27" t="str">
        <f t="shared" ref="F215:F229" si="33">IF($B215="N/A","N/A",IF(E215&gt;10,"No",IF(E215&lt;-10,"No","Yes")))</f>
        <v>N/A</v>
      </c>
      <c r="G215" s="29">
        <v>10849263</v>
      </c>
      <c r="H215" s="27" t="str">
        <f t="shared" ref="H215:H229" si="34">IF($B215="N/A","N/A",IF(G215&gt;10,"No",IF(G215&lt;-10,"No","Yes")))</f>
        <v>N/A</v>
      </c>
      <c r="I215" s="8">
        <v>-11.6</v>
      </c>
      <c r="J215" s="8">
        <v>-3.04</v>
      </c>
      <c r="K215" s="28" t="s">
        <v>734</v>
      </c>
      <c r="L215" s="105" t="str">
        <f t="shared" ref="L215:L229" si="35">IF(J215="Div by 0", "N/A", IF(K215="N/A","N/A", IF(J215&gt;VALUE(MID(K215,1,2)), "No", IF(J215&lt;-1*VALUE(MID(K215,1,2)), "No", "Yes"))))</f>
        <v>Yes</v>
      </c>
    </row>
    <row r="216" spans="1:12" x14ac:dyDescent="0.2">
      <c r="A216" s="168" t="s">
        <v>646</v>
      </c>
      <c r="B216" s="22" t="s">
        <v>213</v>
      </c>
      <c r="C216" s="23">
        <v>45852</v>
      </c>
      <c r="D216" s="27" t="str">
        <f t="shared" si="32"/>
        <v>N/A</v>
      </c>
      <c r="E216" s="23">
        <v>42949</v>
      </c>
      <c r="F216" s="27" t="str">
        <f t="shared" si="33"/>
        <v>N/A</v>
      </c>
      <c r="G216" s="23">
        <v>43290</v>
      </c>
      <c r="H216" s="27" t="str">
        <f t="shared" si="34"/>
        <v>N/A</v>
      </c>
      <c r="I216" s="8">
        <v>-6.33</v>
      </c>
      <c r="J216" s="8">
        <v>0.79400000000000004</v>
      </c>
      <c r="K216" s="28" t="s">
        <v>734</v>
      </c>
      <c r="L216" s="105" t="str">
        <f t="shared" si="35"/>
        <v>Yes</v>
      </c>
    </row>
    <row r="217" spans="1:12" ht="25.5" x14ac:dyDescent="0.2">
      <c r="A217" s="168" t="s">
        <v>1355</v>
      </c>
      <c r="B217" s="22" t="s">
        <v>213</v>
      </c>
      <c r="C217" s="29">
        <v>276.00191921999999</v>
      </c>
      <c r="D217" s="27" t="str">
        <f t="shared" si="32"/>
        <v>N/A</v>
      </c>
      <c r="E217" s="29">
        <v>260.52261985000001</v>
      </c>
      <c r="F217" s="27" t="str">
        <f t="shared" si="33"/>
        <v>N/A</v>
      </c>
      <c r="G217" s="29">
        <v>250.61822591999999</v>
      </c>
      <c r="H217" s="27" t="str">
        <f t="shared" si="34"/>
        <v>N/A</v>
      </c>
      <c r="I217" s="8">
        <v>-5.61</v>
      </c>
      <c r="J217" s="8">
        <v>-3.8</v>
      </c>
      <c r="K217" s="28" t="s">
        <v>734</v>
      </c>
      <c r="L217" s="105" t="str">
        <f t="shared" si="35"/>
        <v>Yes</v>
      </c>
    </row>
    <row r="218" spans="1:12" ht="25.5" x14ac:dyDescent="0.2">
      <c r="A218" s="168" t="s">
        <v>1356</v>
      </c>
      <c r="B218" s="22" t="s">
        <v>213</v>
      </c>
      <c r="C218" s="29">
        <v>13554704</v>
      </c>
      <c r="D218" s="27" t="str">
        <f t="shared" si="32"/>
        <v>N/A</v>
      </c>
      <c r="E218" s="29">
        <v>12855850</v>
      </c>
      <c r="F218" s="27" t="str">
        <f t="shared" si="33"/>
        <v>N/A</v>
      </c>
      <c r="G218" s="29">
        <v>14340634</v>
      </c>
      <c r="H218" s="27" t="str">
        <f t="shared" si="34"/>
        <v>N/A</v>
      </c>
      <c r="I218" s="8">
        <v>-5.16</v>
      </c>
      <c r="J218" s="8">
        <v>11.55</v>
      </c>
      <c r="K218" s="28" t="s">
        <v>734</v>
      </c>
      <c r="L218" s="105" t="str">
        <f t="shared" si="35"/>
        <v>Yes</v>
      </c>
    </row>
    <row r="219" spans="1:12" x14ac:dyDescent="0.2">
      <c r="A219" s="168" t="s">
        <v>513</v>
      </c>
      <c r="B219" s="22" t="s">
        <v>213</v>
      </c>
      <c r="C219" s="23">
        <v>48153</v>
      </c>
      <c r="D219" s="27" t="str">
        <f t="shared" si="32"/>
        <v>N/A</v>
      </c>
      <c r="E219" s="23">
        <v>45783</v>
      </c>
      <c r="F219" s="27" t="str">
        <f t="shared" si="33"/>
        <v>N/A</v>
      </c>
      <c r="G219" s="23">
        <v>52272</v>
      </c>
      <c r="H219" s="27" t="str">
        <f t="shared" si="34"/>
        <v>N/A</v>
      </c>
      <c r="I219" s="8">
        <v>-4.92</v>
      </c>
      <c r="J219" s="8">
        <v>14.17</v>
      </c>
      <c r="K219" s="28" t="s">
        <v>734</v>
      </c>
      <c r="L219" s="105" t="str">
        <f t="shared" si="35"/>
        <v>Yes</v>
      </c>
    </row>
    <row r="220" spans="1:12" ht="25.5" x14ac:dyDescent="0.2">
      <c r="A220" s="168" t="s">
        <v>1357</v>
      </c>
      <c r="B220" s="22" t="s">
        <v>213</v>
      </c>
      <c r="C220" s="29">
        <v>281.49240960999998</v>
      </c>
      <c r="D220" s="27" t="str">
        <f t="shared" si="32"/>
        <v>N/A</v>
      </c>
      <c r="E220" s="29">
        <v>280.79964179000001</v>
      </c>
      <c r="F220" s="27" t="str">
        <f t="shared" si="33"/>
        <v>N/A</v>
      </c>
      <c r="G220" s="29">
        <v>274.34638046999999</v>
      </c>
      <c r="H220" s="27" t="str">
        <f t="shared" si="34"/>
        <v>N/A</v>
      </c>
      <c r="I220" s="8">
        <v>-0.246</v>
      </c>
      <c r="J220" s="8">
        <v>-2.2999999999999998</v>
      </c>
      <c r="K220" s="28" t="s">
        <v>734</v>
      </c>
      <c r="L220" s="105" t="str">
        <f t="shared" si="35"/>
        <v>Yes</v>
      </c>
    </row>
    <row r="221" spans="1:12" ht="25.5" x14ac:dyDescent="0.2">
      <c r="A221" s="168" t="s">
        <v>1358</v>
      </c>
      <c r="B221" s="22" t="s">
        <v>213</v>
      </c>
      <c r="C221" s="29">
        <v>14100478</v>
      </c>
      <c r="D221" s="27" t="str">
        <f t="shared" si="32"/>
        <v>N/A</v>
      </c>
      <c r="E221" s="29">
        <v>14561879</v>
      </c>
      <c r="F221" s="27" t="str">
        <f t="shared" si="33"/>
        <v>N/A</v>
      </c>
      <c r="G221" s="29">
        <v>21975293</v>
      </c>
      <c r="H221" s="27" t="str">
        <f t="shared" si="34"/>
        <v>N/A</v>
      </c>
      <c r="I221" s="8">
        <v>3.2719999999999998</v>
      </c>
      <c r="J221" s="8">
        <v>50.91</v>
      </c>
      <c r="K221" s="28" t="s">
        <v>734</v>
      </c>
      <c r="L221" s="105" t="str">
        <f t="shared" si="35"/>
        <v>No</v>
      </c>
    </row>
    <row r="222" spans="1:12" x14ac:dyDescent="0.2">
      <c r="A222" s="168" t="s">
        <v>514</v>
      </c>
      <c r="B222" s="22" t="s">
        <v>213</v>
      </c>
      <c r="C222" s="23">
        <v>39315</v>
      </c>
      <c r="D222" s="27" t="str">
        <f t="shared" si="32"/>
        <v>N/A</v>
      </c>
      <c r="E222" s="23">
        <v>39671</v>
      </c>
      <c r="F222" s="27" t="str">
        <f t="shared" si="33"/>
        <v>N/A</v>
      </c>
      <c r="G222" s="23">
        <v>53451</v>
      </c>
      <c r="H222" s="27" t="str">
        <f t="shared" si="34"/>
        <v>N/A</v>
      </c>
      <c r="I222" s="8">
        <v>0.90549999999999997</v>
      </c>
      <c r="J222" s="8">
        <v>34.74</v>
      </c>
      <c r="K222" s="28" t="s">
        <v>734</v>
      </c>
      <c r="L222" s="105" t="str">
        <f t="shared" si="35"/>
        <v>No</v>
      </c>
    </row>
    <row r="223" spans="1:12" ht="25.5" x14ac:dyDescent="0.2">
      <c r="A223" s="168" t="s">
        <v>1359</v>
      </c>
      <c r="B223" s="22" t="s">
        <v>213</v>
      </c>
      <c r="C223" s="29">
        <v>358.65389800000003</v>
      </c>
      <c r="D223" s="27" t="str">
        <f t="shared" si="32"/>
        <v>N/A</v>
      </c>
      <c r="E223" s="29">
        <v>367.06609362</v>
      </c>
      <c r="F223" s="27" t="str">
        <f t="shared" si="33"/>
        <v>N/A</v>
      </c>
      <c r="G223" s="29">
        <v>411.12968887</v>
      </c>
      <c r="H223" s="27" t="str">
        <f t="shared" si="34"/>
        <v>N/A</v>
      </c>
      <c r="I223" s="8">
        <v>2.3450000000000002</v>
      </c>
      <c r="J223" s="8">
        <v>12</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5118</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11</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v>568.66666667000004</v>
      </c>
      <c r="H226" s="27" t="str">
        <f t="shared" si="34"/>
        <v>N/A</v>
      </c>
      <c r="I226" s="8" t="s">
        <v>1748</v>
      </c>
      <c r="J226" s="8" t="s">
        <v>1748</v>
      </c>
      <c r="K226" s="28" t="s">
        <v>734</v>
      </c>
      <c r="L226" s="105" t="str">
        <f t="shared" si="35"/>
        <v>N/A</v>
      </c>
    </row>
    <row r="227" spans="1:12" ht="25.5" x14ac:dyDescent="0.2">
      <c r="A227" s="168" t="s">
        <v>1362</v>
      </c>
      <c r="B227" s="22" t="s">
        <v>213</v>
      </c>
      <c r="C227" s="29">
        <v>241156439</v>
      </c>
      <c r="D227" s="27" t="str">
        <f t="shared" si="32"/>
        <v>N/A</v>
      </c>
      <c r="E227" s="29">
        <v>237955669</v>
      </c>
      <c r="F227" s="27" t="str">
        <f t="shared" si="33"/>
        <v>N/A</v>
      </c>
      <c r="G227" s="29">
        <v>248522260</v>
      </c>
      <c r="H227" s="27" t="str">
        <f t="shared" si="34"/>
        <v>N/A</v>
      </c>
      <c r="I227" s="8">
        <v>-1.33</v>
      </c>
      <c r="J227" s="8">
        <v>4.4409999999999998</v>
      </c>
      <c r="K227" s="28" t="s">
        <v>734</v>
      </c>
      <c r="L227" s="105" t="str">
        <f t="shared" si="35"/>
        <v>Yes</v>
      </c>
    </row>
    <row r="228" spans="1:12" ht="25.5" x14ac:dyDescent="0.2">
      <c r="A228" s="168" t="s">
        <v>516</v>
      </c>
      <c r="B228" s="22" t="s">
        <v>213</v>
      </c>
      <c r="C228" s="23">
        <v>11191</v>
      </c>
      <c r="D228" s="27" t="str">
        <f t="shared" si="32"/>
        <v>N/A</v>
      </c>
      <c r="E228" s="23">
        <v>10479</v>
      </c>
      <c r="F228" s="27" t="str">
        <f t="shared" si="33"/>
        <v>N/A</v>
      </c>
      <c r="G228" s="23">
        <v>10342</v>
      </c>
      <c r="H228" s="27" t="str">
        <f t="shared" si="34"/>
        <v>N/A</v>
      </c>
      <c r="I228" s="8">
        <v>-6.36</v>
      </c>
      <c r="J228" s="8">
        <v>-1.31</v>
      </c>
      <c r="K228" s="28" t="s">
        <v>734</v>
      </c>
      <c r="L228" s="105" t="str">
        <f t="shared" si="35"/>
        <v>Yes</v>
      </c>
    </row>
    <row r="229" spans="1:12" ht="25.5" x14ac:dyDescent="0.2">
      <c r="A229" s="168" t="s">
        <v>1363</v>
      </c>
      <c r="B229" s="22" t="s">
        <v>213</v>
      </c>
      <c r="C229" s="29">
        <v>21549.141185</v>
      </c>
      <c r="D229" s="27" t="str">
        <f t="shared" si="32"/>
        <v>N/A</v>
      </c>
      <c r="E229" s="29">
        <v>22707.860387000001</v>
      </c>
      <c r="F229" s="27" t="str">
        <f t="shared" si="33"/>
        <v>N/A</v>
      </c>
      <c r="G229" s="29">
        <v>24030.386772000002</v>
      </c>
      <c r="H229" s="27" t="str">
        <f t="shared" si="34"/>
        <v>N/A</v>
      </c>
      <c r="I229" s="8">
        <v>5.3769999999999998</v>
      </c>
      <c r="J229" s="8">
        <v>5.8239999999999998</v>
      </c>
      <c r="K229" s="28" t="s">
        <v>734</v>
      </c>
      <c r="L229" s="105" t="str">
        <f t="shared" si="35"/>
        <v>Yes</v>
      </c>
    </row>
    <row r="230" spans="1:12" x14ac:dyDescent="0.2">
      <c r="A230" s="137" t="s">
        <v>1364</v>
      </c>
      <c r="B230" s="22" t="s">
        <v>213</v>
      </c>
      <c r="C230" s="32">
        <v>372251814</v>
      </c>
      <c r="D230" s="27" t="str">
        <f t="shared" ref="D230:D253" si="36">IF($B230="N/A","N/A",IF(C230&gt;10,"No",IF(C230&lt;-10,"No","Yes")))</f>
        <v>N/A</v>
      </c>
      <c r="E230" s="32">
        <v>372114841</v>
      </c>
      <c r="F230" s="27" t="str">
        <f t="shared" ref="F230:F253" si="37">IF($B230="N/A","N/A",IF(E230&gt;10,"No",IF(E230&lt;-10,"No","Yes")))</f>
        <v>N/A</v>
      </c>
      <c r="G230" s="32">
        <v>391519875</v>
      </c>
      <c r="H230" s="27" t="str">
        <f t="shared" ref="H230:H253" si="38">IF($B230="N/A","N/A",IF(G230&gt;10,"No",IF(G230&lt;-10,"No","Yes")))</f>
        <v>N/A</v>
      </c>
      <c r="I230" s="8">
        <v>-3.6999999999999998E-2</v>
      </c>
      <c r="J230" s="8">
        <v>5.2149999999999999</v>
      </c>
      <c r="K230" s="28" t="s">
        <v>734</v>
      </c>
      <c r="L230" s="105" t="str">
        <f t="shared" ref="L230:L253" si="39">IF(J230="Div by 0", "N/A", IF(K230="N/A","N/A", IF(J230&gt;VALUE(MID(K230,1,2)), "No", IF(J230&lt;-1*VALUE(MID(K230,1,2)), "No", "Yes"))))</f>
        <v>Yes</v>
      </c>
    </row>
    <row r="231" spans="1:12" x14ac:dyDescent="0.2">
      <c r="A231" s="137" t="s">
        <v>1541</v>
      </c>
      <c r="B231" s="22" t="s">
        <v>213</v>
      </c>
      <c r="C231" s="31">
        <v>24970</v>
      </c>
      <c r="D231" s="31" t="str">
        <f t="shared" si="36"/>
        <v>N/A</v>
      </c>
      <c r="E231" s="31">
        <v>24551</v>
      </c>
      <c r="F231" s="31" t="str">
        <f t="shared" si="37"/>
        <v>N/A</v>
      </c>
      <c r="G231" s="31">
        <v>26081</v>
      </c>
      <c r="H231" s="27" t="str">
        <f t="shared" si="38"/>
        <v>N/A</v>
      </c>
      <c r="I231" s="8">
        <v>-1.68</v>
      </c>
      <c r="J231" s="8">
        <v>6.2320000000000002</v>
      </c>
      <c r="K231" s="28" t="s">
        <v>734</v>
      </c>
      <c r="L231" s="105" t="str">
        <f t="shared" si="39"/>
        <v>Yes</v>
      </c>
    </row>
    <row r="232" spans="1:12" x14ac:dyDescent="0.2">
      <c r="A232" s="137" t="s">
        <v>1542</v>
      </c>
      <c r="B232" s="22" t="s">
        <v>213</v>
      </c>
      <c r="C232" s="32">
        <v>14907.962115</v>
      </c>
      <c r="D232" s="27" t="str">
        <f t="shared" si="36"/>
        <v>N/A</v>
      </c>
      <c r="E232" s="32">
        <v>15156.809947</v>
      </c>
      <c r="F232" s="27" t="str">
        <f t="shared" si="37"/>
        <v>N/A</v>
      </c>
      <c r="G232" s="32">
        <v>15011.689544000001</v>
      </c>
      <c r="H232" s="27" t="str">
        <f t="shared" si="38"/>
        <v>N/A</v>
      </c>
      <c r="I232" s="8">
        <v>1.669</v>
      </c>
      <c r="J232" s="8">
        <v>-0.95699999999999996</v>
      </c>
      <c r="K232" s="28" t="s">
        <v>734</v>
      </c>
      <c r="L232" s="105" t="str">
        <f t="shared" si="39"/>
        <v>Yes</v>
      </c>
    </row>
    <row r="233" spans="1:12" x14ac:dyDescent="0.2">
      <c r="A233" s="175" t="s">
        <v>1543</v>
      </c>
      <c r="B233" s="22" t="s">
        <v>213</v>
      </c>
      <c r="C233" s="32">
        <v>11273.967032</v>
      </c>
      <c r="D233" s="27" t="str">
        <f t="shared" si="36"/>
        <v>N/A</v>
      </c>
      <c r="E233" s="32">
        <v>11267.556774000001</v>
      </c>
      <c r="F233" s="27" t="str">
        <f t="shared" si="37"/>
        <v>N/A</v>
      </c>
      <c r="G233" s="32">
        <v>11410.248813</v>
      </c>
      <c r="H233" s="27" t="str">
        <f t="shared" si="38"/>
        <v>N/A</v>
      </c>
      <c r="I233" s="8">
        <v>-5.7000000000000002E-2</v>
      </c>
      <c r="J233" s="8">
        <v>1.266</v>
      </c>
      <c r="K233" s="28" t="s">
        <v>734</v>
      </c>
      <c r="L233" s="105" t="str">
        <f t="shared" si="39"/>
        <v>Yes</v>
      </c>
    </row>
    <row r="234" spans="1:12" x14ac:dyDescent="0.2">
      <c r="A234" s="175" t="s">
        <v>1544</v>
      </c>
      <c r="B234" s="22" t="s">
        <v>213</v>
      </c>
      <c r="C234" s="32">
        <v>19809.817769000001</v>
      </c>
      <c r="D234" s="27" t="str">
        <f t="shared" si="36"/>
        <v>N/A</v>
      </c>
      <c r="E234" s="32">
        <v>19997.922975000001</v>
      </c>
      <c r="F234" s="27" t="str">
        <f t="shared" si="37"/>
        <v>N/A</v>
      </c>
      <c r="G234" s="32">
        <v>20681.374522999999</v>
      </c>
      <c r="H234" s="27" t="str">
        <f t="shared" si="38"/>
        <v>N/A</v>
      </c>
      <c r="I234" s="8">
        <v>0.9496</v>
      </c>
      <c r="J234" s="8">
        <v>3.4180000000000001</v>
      </c>
      <c r="K234" s="28" t="s">
        <v>734</v>
      </c>
      <c r="L234" s="105" t="str">
        <f t="shared" si="39"/>
        <v>Yes</v>
      </c>
    </row>
    <row r="235" spans="1:12" x14ac:dyDescent="0.2">
      <c r="A235" s="175" t="s">
        <v>1545</v>
      </c>
      <c r="B235" s="22" t="s">
        <v>213</v>
      </c>
      <c r="C235" s="32">
        <v>1677.7705957000001</v>
      </c>
      <c r="D235" s="27" t="str">
        <f t="shared" si="36"/>
        <v>N/A</v>
      </c>
      <c r="E235" s="32">
        <v>1635.3509271999999</v>
      </c>
      <c r="F235" s="27" t="str">
        <f t="shared" si="37"/>
        <v>N/A</v>
      </c>
      <c r="G235" s="32">
        <v>1398.6632503999999</v>
      </c>
      <c r="H235" s="27" t="str">
        <f t="shared" si="38"/>
        <v>N/A</v>
      </c>
      <c r="I235" s="8">
        <v>-2.5299999999999998</v>
      </c>
      <c r="J235" s="8">
        <v>-14.5</v>
      </c>
      <c r="K235" s="28" t="s">
        <v>734</v>
      </c>
      <c r="L235" s="105" t="str">
        <f t="shared" si="39"/>
        <v>Yes</v>
      </c>
    </row>
    <row r="236" spans="1:12" x14ac:dyDescent="0.2">
      <c r="A236" s="175" t="s">
        <v>1546</v>
      </c>
      <c r="B236" s="22" t="s">
        <v>213</v>
      </c>
      <c r="C236" s="32">
        <v>2131.9156976999998</v>
      </c>
      <c r="D236" s="27" t="str">
        <f t="shared" si="36"/>
        <v>N/A</v>
      </c>
      <c r="E236" s="32">
        <v>2470.2701863000002</v>
      </c>
      <c r="F236" s="27" t="str">
        <f t="shared" si="37"/>
        <v>N/A</v>
      </c>
      <c r="G236" s="32">
        <v>2663.5606557000001</v>
      </c>
      <c r="H236" s="27" t="str">
        <f t="shared" si="38"/>
        <v>N/A</v>
      </c>
      <c r="I236" s="8">
        <v>15.87</v>
      </c>
      <c r="J236" s="8">
        <v>7.8250000000000002</v>
      </c>
      <c r="K236" s="28" t="s">
        <v>734</v>
      </c>
      <c r="L236" s="105" t="str">
        <f t="shared" si="39"/>
        <v>Yes</v>
      </c>
    </row>
    <row r="237" spans="1:12" x14ac:dyDescent="0.2">
      <c r="A237" s="168" t="s">
        <v>1547</v>
      </c>
      <c r="B237" s="22" t="s">
        <v>213</v>
      </c>
      <c r="C237" s="27">
        <v>3.7833046718999999</v>
      </c>
      <c r="D237" s="27" t="str">
        <f t="shared" si="36"/>
        <v>N/A</v>
      </c>
      <c r="E237" s="27">
        <v>3.71646425</v>
      </c>
      <c r="F237" s="27" t="str">
        <f t="shared" si="37"/>
        <v>N/A</v>
      </c>
      <c r="G237" s="27">
        <v>2.9090629228</v>
      </c>
      <c r="H237" s="27" t="str">
        <f t="shared" si="38"/>
        <v>N/A</v>
      </c>
      <c r="I237" s="8">
        <v>-1.77</v>
      </c>
      <c r="J237" s="8">
        <v>-21.7</v>
      </c>
      <c r="K237" s="28" t="s">
        <v>734</v>
      </c>
      <c r="L237" s="105" t="str">
        <f t="shared" si="39"/>
        <v>Yes</v>
      </c>
    </row>
    <row r="238" spans="1:12" x14ac:dyDescent="0.2">
      <c r="A238" s="174" t="s">
        <v>1548</v>
      </c>
      <c r="B238" s="22" t="s">
        <v>213</v>
      </c>
      <c r="C238" s="27">
        <v>27.036626472999998</v>
      </c>
      <c r="D238" s="27" t="str">
        <f t="shared" si="36"/>
        <v>N/A</v>
      </c>
      <c r="E238" s="27">
        <v>26.331706647000001</v>
      </c>
      <c r="F238" s="27" t="str">
        <f t="shared" si="37"/>
        <v>N/A</v>
      </c>
      <c r="G238" s="27">
        <v>26.515984244999999</v>
      </c>
      <c r="H238" s="27" t="str">
        <f t="shared" si="38"/>
        <v>N/A</v>
      </c>
      <c r="I238" s="8">
        <v>-2.61</v>
      </c>
      <c r="J238" s="8">
        <v>0.69979999999999998</v>
      </c>
      <c r="K238" s="28" t="s">
        <v>734</v>
      </c>
      <c r="L238" s="105" t="str">
        <f t="shared" si="39"/>
        <v>Yes</v>
      </c>
    </row>
    <row r="239" spans="1:12" x14ac:dyDescent="0.2">
      <c r="A239" s="174" t="s">
        <v>1549</v>
      </c>
      <c r="B239" s="22" t="s">
        <v>213</v>
      </c>
      <c r="C239" s="27">
        <v>9.4391766332000007</v>
      </c>
      <c r="D239" s="27" t="str">
        <f t="shared" si="36"/>
        <v>N/A</v>
      </c>
      <c r="E239" s="27">
        <v>9.5151879318999999</v>
      </c>
      <c r="F239" s="27" t="str">
        <f t="shared" si="37"/>
        <v>N/A</v>
      </c>
      <c r="G239" s="27">
        <v>10.044473459000001</v>
      </c>
      <c r="H239" s="27" t="str">
        <f t="shared" si="38"/>
        <v>N/A</v>
      </c>
      <c r="I239" s="8">
        <v>0.80530000000000002</v>
      </c>
      <c r="J239" s="8">
        <v>5.5629999999999997</v>
      </c>
      <c r="K239" s="28" t="s">
        <v>734</v>
      </c>
      <c r="L239" s="105" t="str">
        <f t="shared" si="39"/>
        <v>Yes</v>
      </c>
    </row>
    <row r="240" spans="1:12" x14ac:dyDescent="0.2">
      <c r="A240" s="174" t="s">
        <v>1550</v>
      </c>
      <c r="B240" s="22" t="s">
        <v>213</v>
      </c>
      <c r="C240" s="27">
        <v>0.17960759500000001</v>
      </c>
      <c r="D240" s="27" t="str">
        <f t="shared" si="36"/>
        <v>N/A</v>
      </c>
      <c r="E240" s="27">
        <v>0.15871362720000001</v>
      </c>
      <c r="F240" s="27" t="str">
        <f t="shared" si="37"/>
        <v>N/A</v>
      </c>
      <c r="G240" s="27">
        <v>0.15462283800000001</v>
      </c>
      <c r="H240" s="27" t="str">
        <f t="shared" si="38"/>
        <v>N/A</v>
      </c>
      <c r="I240" s="8">
        <v>-11.6</v>
      </c>
      <c r="J240" s="8">
        <v>-2.58</v>
      </c>
      <c r="K240" s="28" t="s">
        <v>734</v>
      </c>
      <c r="L240" s="105" t="str">
        <f t="shared" si="39"/>
        <v>Yes</v>
      </c>
    </row>
    <row r="241" spans="1:12" x14ac:dyDescent="0.2">
      <c r="A241" s="174" t="s">
        <v>1551</v>
      </c>
      <c r="B241" s="22" t="s">
        <v>213</v>
      </c>
      <c r="C241" s="27">
        <v>0.6799897211</v>
      </c>
      <c r="D241" s="27" t="str">
        <f t="shared" si="36"/>
        <v>N/A</v>
      </c>
      <c r="E241" s="27">
        <v>0.65989015490000003</v>
      </c>
      <c r="F241" s="27" t="str">
        <f t="shared" si="37"/>
        <v>N/A</v>
      </c>
      <c r="G241" s="27">
        <v>0.50138909440000001</v>
      </c>
      <c r="H241" s="27" t="str">
        <f t="shared" si="38"/>
        <v>N/A</v>
      </c>
      <c r="I241" s="8">
        <v>-2.96</v>
      </c>
      <c r="J241" s="8">
        <v>-24</v>
      </c>
      <c r="K241" s="28" t="s">
        <v>734</v>
      </c>
      <c r="L241" s="105" t="str">
        <f t="shared" si="39"/>
        <v>Yes</v>
      </c>
    </row>
    <row r="242" spans="1:12" ht="25.5" x14ac:dyDescent="0.2">
      <c r="A242" s="137" t="s">
        <v>1376</v>
      </c>
      <c r="B242" s="22" t="s">
        <v>213</v>
      </c>
      <c r="C242" s="32">
        <v>241156439</v>
      </c>
      <c r="D242" s="27" t="str">
        <f t="shared" si="36"/>
        <v>N/A</v>
      </c>
      <c r="E242" s="32">
        <v>237955669</v>
      </c>
      <c r="F242" s="27" t="str">
        <f t="shared" si="37"/>
        <v>N/A</v>
      </c>
      <c r="G242" s="32">
        <v>248522260</v>
      </c>
      <c r="H242" s="27" t="str">
        <f t="shared" si="38"/>
        <v>N/A</v>
      </c>
      <c r="I242" s="8">
        <v>-1.33</v>
      </c>
      <c r="J242" s="8">
        <v>4.4409999999999998</v>
      </c>
      <c r="K242" s="28" t="s">
        <v>734</v>
      </c>
      <c r="L242" s="105" t="str">
        <f t="shared" si="39"/>
        <v>Yes</v>
      </c>
    </row>
    <row r="243" spans="1:12" x14ac:dyDescent="0.2">
      <c r="A243" s="137" t="s">
        <v>1552</v>
      </c>
      <c r="B243" s="22" t="s">
        <v>213</v>
      </c>
      <c r="C243" s="31">
        <v>11191</v>
      </c>
      <c r="D243" s="31" t="str">
        <f t="shared" si="36"/>
        <v>N/A</v>
      </c>
      <c r="E243" s="31">
        <v>10479</v>
      </c>
      <c r="F243" s="31" t="str">
        <f t="shared" si="37"/>
        <v>N/A</v>
      </c>
      <c r="G243" s="31">
        <v>10342</v>
      </c>
      <c r="H243" s="27" t="str">
        <f t="shared" si="38"/>
        <v>N/A</v>
      </c>
      <c r="I243" s="8">
        <v>-6.36</v>
      </c>
      <c r="J243" s="8">
        <v>-1.31</v>
      </c>
      <c r="K243" s="28" t="s">
        <v>734</v>
      </c>
      <c r="L243" s="105" t="str">
        <f t="shared" si="39"/>
        <v>Yes</v>
      </c>
    </row>
    <row r="244" spans="1:12" ht="25.5" x14ac:dyDescent="0.2">
      <c r="A244" s="137" t="s">
        <v>1553</v>
      </c>
      <c r="B244" s="22" t="s">
        <v>213</v>
      </c>
      <c r="C244" s="32">
        <v>21549.141185</v>
      </c>
      <c r="D244" s="27" t="str">
        <f t="shared" si="36"/>
        <v>N/A</v>
      </c>
      <c r="E244" s="32">
        <v>22707.860387000001</v>
      </c>
      <c r="F244" s="27" t="str">
        <f t="shared" si="37"/>
        <v>N/A</v>
      </c>
      <c r="G244" s="32">
        <v>24030.386772000002</v>
      </c>
      <c r="H244" s="27" t="str">
        <f t="shared" si="38"/>
        <v>N/A</v>
      </c>
      <c r="I244" s="8">
        <v>5.3769999999999998</v>
      </c>
      <c r="J244" s="8">
        <v>5.8239999999999998</v>
      </c>
      <c r="K244" s="28" t="s">
        <v>734</v>
      </c>
      <c r="L244" s="105" t="str">
        <f t="shared" si="39"/>
        <v>Yes</v>
      </c>
    </row>
    <row r="245" spans="1:12" ht="25.5" x14ac:dyDescent="0.2">
      <c r="A245" s="175" t="s">
        <v>1554</v>
      </c>
      <c r="B245" s="22" t="s">
        <v>213</v>
      </c>
      <c r="C245" s="32">
        <v>9569.3008050999997</v>
      </c>
      <c r="D245" s="27" t="str">
        <f t="shared" si="36"/>
        <v>N/A</v>
      </c>
      <c r="E245" s="32">
        <v>9601.3048464000003</v>
      </c>
      <c r="F245" s="27" t="str">
        <f t="shared" si="37"/>
        <v>N/A</v>
      </c>
      <c r="G245" s="32">
        <v>9722.5618467999993</v>
      </c>
      <c r="H245" s="27" t="str">
        <f t="shared" si="38"/>
        <v>N/A</v>
      </c>
      <c r="I245" s="8">
        <v>0.33439999999999998</v>
      </c>
      <c r="J245" s="8">
        <v>1.2629999999999999</v>
      </c>
      <c r="K245" s="28" t="s">
        <v>734</v>
      </c>
      <c r="L245" s="105" t="str">
        <f t="shared" si="39"/>
        <v>Yes</v>
      </c>
    </row>
    <row r="246" spans="1:12" ht="25.5" x14ac:dyDescent="0.2">
      <c r="A246" s="175" t="s">
        <v>1555</v>
      </c>
      <c r="B246" s="22" t="s">
        <v>213</v>
      </c>
      <c r="C246" s="32">
        <v>43203.540139999997</v>
      </c>
      <c r="D246" s="27" t="str">
        <f t="shared" si="36"/>
        <v>N/A</v>
      </c>
      <c r="E246" s="32">
        <v>44488.163322</v>
      </c>
      <c r="F246" s="27" t="str">
        <f t="shared" si="37"/>
        <v>N/A</v>
      </c>
      <c r="G246" s="32">
        <v>47364.771305000002</v>
      </c>
      <c r="H246" s="27" t="str">
        <f t="shared" si="38"/>
        <v>N/A</v>
      </c>
      <c r="I246" s="8">
        <v>2.9729999999999999</v>
      </c>
      <c r="J246" s="8">
        <v>6.4660000000000002</v>
      </c>
      <c r="K246" s="28" t="s">
        <v>734</v>
      </c>
      <c r="L246" s="105" t="str">
        <f t="shared" si="39"/>
        <v>Yes</v>
      </c>
    </row>
    <row r="247" spans="1:12" ht="25.5" x14ac:dyDescent="0.2">
      <c r="A247" s="175" t="s">
        <v>1556</v>
      </c>
      <c r="B247" s="22" t="s">
        <v>213</v>
      </c>
      <c r="C247" s="32">
        <v>9885</v>
      </c>
      <c r="D247" s="27" t="str">
        <f t="shared" si="36"/>
        <v>N/A</v>
      </c>
      <c r="E247" s="32">
        <v>3635</v>
      </c>
      <c r="F247" s="27" t="str">
        <f t="shared" si="37"/>
        <v>N/A</v>
      </c>
      <c r="G247" s="32" t="s">
        <v>1748</v>
      </c>
      <c r="H247" s="27" t="str">
        <f t="shared" si="38"/>
        <v>N/A</v>
      </c>
      <c r="I247" s="8">
        <v>-63.2</v>
      </c>
      <c r="J247" s="8" t="s">
        <v>1748</v>
      </c>
      <c r="K247" s="28" t="s">
        <v>734</v>
      </c>
      <c r="L247" s="105" t="str">
        <f t="shared" si="39"/>
        <v>N/A</v>
      </c>
    </row>
    <row r="248" spans="1:12" ht="25.5" x14ac:dyDescent="0.2">
      <c r="A248" s="175" t="s">
        <v>1557</v>
      </c>
      <c r="B248" s="22" t="s">
        <v>213</v>
      </c>
      <c r="C248" s="32" t="s">
        <v>1748</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1.6955932151999999</v>
      </c>
      <c r="D249" s="27" t="str">
        <f t="shared" si="36"/>
        <v>N/A</v>
      </c>
      <c r="E249" s="27">
        <v>1.5862827939999999</v>
      </c>
      <c r="F249" s="27" t="str">
        <f t="shared" si="37"/>
        <v>N/A</v>
      </c>
      <c r="G249" s="27">
        <v>1.1535419941</v>
      </c>
      <c r="H249" s="27" t="str">
        <f t="shared" si="38"/>
        <v>N/A</v>
      </c>
      <c r="I249" s="8">
        <v>-6.45</v>
      </c>
      <c r="J249" s="8">
        <v>-27.3</v>
      </c>
      <c r="K249" s="28" t="s">
        <v>734</v>
      </c>
      <c r="L249" s="105" t="str">
        <f t="shared" si="39"/>
        <v>Yes</v>
      </c>
    </row>
    <row r="250" spans="1:12" ht="25.5" x14ac:dyDescent="0.2">
      <c r="A250" s="174" t="s">
        <v>1559</v>
      </c>
      <c r="B250" s="22" t="s">
        <v>213</v>
      </c>
      <c r="C250" s="27">
        <v>16.297536365999999</v>
      </c>
      <c r="D250" s="27" t="str">
        <f t="shared" si="36"/>
        <v>N/A</v>
      </c>
      <c r="E250" s="27">
        <v>14.986138795</v>
      </c>
      <c r="F250" s="27" t="str">
        <f t="shared" si="37"/>
        <v>N/A</v>
      </c>
      <c r="G250" s="27">
        <v>14.681231107</v>
      </c>
      <c r="H250" s="27" t="str">
        <f t="shared" si="38"/>
        <v>N/A</v>
      </c>
      <c r="I250" s="8">
        <v>-8.0500000000000007</v>
      </c>
      <c r="J250" s="8">
        <v>-2.0299999999999998</v>
      </c>
      <c r="K250" s="28" t="s">
        <v>734</v>
      </c>
      <c r="L250" s="105" t="str">
        <f t="shared" si="39"/>
        <v>Yes</v>
      </c>
    </row>
    <row r="251" spans="1:12" ht="25.5" x14ac:dyDescent="0.2">
      <c r="A251" s="174" t="s">
        <v>1560</v>
      </c>
      <c r="B251" s="22" t="s">
        <v>213</v>
      </c>
      <c r="C251" s="27">
        <v>3.1654516288000001</v>
      </c>
      <c r="D251" s="27" t="str">
        <f t="shared" si="36"/>
        <v>N/A</v>
      </c>
      <c r="E251" s="27">
        <v>3.1126958776999998</v>
      </c>
      <c r="F251" s="27" t="str">
        <f t="shared" si="37"/>
        <v>N/A</v>
      </c>
      <c r="G251" s="27">
        <v>3.2078012159</v>
      </c>
      <c r="H251" s="27" t="str">
        <f t="shared" si="38"/>
        <v>N/A</v>
      </c>
      <c r="I251" s="8">
        <v>-1.67</v>
      </c>
      <c r="J251" s="8">
        <v>3.0550000000000002</v>
      </c>
      <c r="K251" s="28" t="s">
        <v>734</v>
      </c>
      <c r="L251" s="105" t="str">
        <f t="shared" si="39"/>
        <v>Yes</v>
      </c>
    </row>
    <row r="252" spans="1:12" ht="25.5" x14ac:dyDescent="0.2">
      <c r="A252" s="174" t="s">
        <v>1561</v>
      </c>
      <c r="B252" s="22" t="s">
        <v>213</v>
      </c>
      <c r="C252" s="27">
        <v>2.276395E-4</v>
      </c>
      <c r="D252" s="27" t="str">
        <f t="shared" si="36"/>
        <v>N/A</v>
      </c>
      <c r="E252" s="27">
        <v>2.2641029999999999E-4</v>
      </c>
      <c r="F252" s="27" t="str">
        <f t="shared" si="37"/>
        <v>N/A</v>
      </c>
      <c r="G252" s="27">
        <v>0</v>
      </c>
      <c r="H252" s="27" t="str">
        <f t="shared" si="38"/>
        <v>N/A</v>
      </c>
      <c r="I252" s="8">
        <v>-0.54</v>
      </c>
      <c r="J252" s="8">
        <v>-100</v>
      </c>
      <c r="K252" s="28" t="s">
        <v>734</v>
      </c>
      <c r="L252" s="105" t="str">
        <f t="shared" si="39"/>
        <v>No</v>
      </c>
    </row>
    <row r="253" spans="1:12" ht="25.5" x14ac:dyDescent="0.2">
      <c r="A253" s="176" t="s">
        <v>1562</v>
      </c>
      <c r="B253" s="113" t="s">
        <v>213</v>
      </c>
      <c r="C253" s="145">
        <v>0</v>
      </c>
      <c r="D253" s="145" t="str">
        <f t="shared" si="36"/>
        <v>N/A</v>
      </c>
      <c r="E253" s="145">
        <v>0</v>
      </c>
      <c r="F253" s="145" t="str">
        <f t="shared" si="37"/>
        <v>N/A</v>
      </c>
      <c r="G253" s="145">
        <v>0</v>
      </c>
      <c r="H253" s="145" t="str">
        <f t="shared" si="38"/>
        <v>N/A</v>
      </c>
      <c r="I253" s="146" t="s">
        <v>1748</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109520</v>
      </c>
      <c r="D7" s="19" t="str">
        <f>IF($B7="N/A","N/A",IF(C7&gt;15,"No",IF(C7&lt;-15,"No","Yes")))</f>
        <v>N/A</v>
      </c>
      <c r="E7" s="18">
        <v>104561</v>
      </c>
      <c r="F7" s="19" t="str">
        <f>IF($B7="N/A","N/A",IF(E7&gt;15,"No",IF(E7&lt;-15,"No","Yes")))</f>
        <v>N/A</v>
      </c>
      <c r="G7" s="18">
        <v>115701</v>
      </c>
      <c r="H7" s="19" t="str">
        <f>IF($B7="N/A","N/A",IF(G7&gt;15,"No",IF(G7&lt;-15,"No","Yes")))</f>
        <v>N/A</v>
      </c>
      <c r="I7" s="20">
        <v>-4.53</v>
      </c>
      <c r="J7" s="20">
        <v>10.65</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96.424397369999994</v>
      </c>
      <c r="D11" s="5" t="str">
        <f>IF(OR($B11="N/A",$C11="N/A"),"N/A",IF(C11&gt;100,"No",IF(C11&lt;95,"No","Yes")))</f>
        <v>Yes</v>
      </c>
      <c r="E11" s="5">
        <v>96.489130747000004</v>
      </c>
      <c r="F11" s="5" t="str">
        <f>IF(OR($B11="N/A",$E11="N/A"),"N/A",IF(E11&gt;100,"No",IF(E11&lt;95,"No","Yes")))</f>
        <v>Yes</v>
      </c>
      <c r="G11" s="5">
        <v>97.260179254999997</v>
      </c>
      <c r="H11" s="5" t="str">
        <f>IF($B11="N/A","N/A",IF(G11&gt;100,"No",IF(G11&lt;95,"No","Yes")))</f>
        <v>Yes</v>
      </c>
      <c r="I11" s="6">
        <v>6.7100000000000007E-2</v>
      </c>
      <c r="J11" s="6">
        <v>0.79910000000000003</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4.2486070505000004</v>
      </c>
      <c r="H12" s="5" t="str">
        <f t="shared" ref="H12:H13" si="3">IF($B12="N/A","N/A",IF(G12&gt;100,"No",IF(G12&lt;95,"No","Yes")))</f>
        <v>N/A</v>
      </c>
      <c r="I12" s="6" t="s">
        <v>1748</v>
      </c>
      <c r="J12" s="6" t="s">
        <v>1748</v>
      </c>
      <c r="K12" s="105" t="str">
        <f t="shared" si="0"/>
        <v>N/A</v>
      </c>
    </row>
    <row r="13" spans="1:11" x14ac:dyDescent="0.2">
      <c r="A13" s="102" t="s">
        <v>813</v>
      </c>
      <c r="B13" s="22" t="s">
        <v>214</v>
      </c>
      <c r="C13" s="5">
        <v>78.695215485999995</v>
      </c>
      <c r="D13" s="5" t="str">
        <f t="shared" si="1"/>
        <v>No</v>
      </c>
      <c r="E13" s="5">
        <v>85.976606957000001</v>
      </c>
      <c r="F13" s="5" t="str">
        <f t="shared" si="2"/>
        <v>No</v>
      </c>
      <c r="G13" s="5">
        <v>86.933561507999997</v>
      </c>
      <c r="H13" s="5" t="str">
        <f t="shared" si="3"/>
        <v>No</v>
      </c>
      <c r="I13" s="6">
        <v>9.2530000000000001</v>
      </c>
      <c r="J13" s="6">
        <v>1.113</v>
      </c>
      <c r="K13" s="105" t="str">
        <f t="shared" si="0"/>
        <v>Yes</v>
      </c>
    </row>
    <row r="14" spans="1:11" x14ac:dyDescent="0.2">
      <c r="A14" s="103" t="s">
        <v>305</v>
      </c>
      <c r="B14" s="22" t="s">
        <v>213</v>
      </c>
      <c r="C14" s="23">
        <v>109520</v>
      </c>
      <c r="D14" s="5" t="str">
        <f>IF($B14="N/A","N/A",IF(C14&gt;15,"No",IF(C14&lt;-15,"No","Yes")))</f>
        <v>N/A</v>
      </c>
      <c r="E14" s="23">
        <v>104561</v>
      </c>
      <c r="F14" s="5" t="str">
        <f>IF($B14="N/A","N/A",IF(E14&gt;15,"No",IF(E14&lt;-15,"No","Yes")))</f>
        <v>N/A</v>
      </c>
      <c r="G14" s="23">
        <v>115701</v>
      </c>
      <c r="H14" s="5" t="str">
        <f>IF($B14="N/A","N/A",IF(G14&gt;15,"No",IF(G14&lt;-15,"No","Yes")))</f>
        <v>N/A</v>
      </c>
      <c r="I14" s="6">
        <v>-4.53</v>
      </c>
      <c r="J14" s="6">
        <v>10.65</v>
      </c>
      <c r="K14" s="105" t="str">
        <f t="shared" si="0"/>
        <v>Yes</v>
      </c>
    </row>
    <row r="15" spans="1:11" x14ac:dyDescent="0.2">
      <c r="A15" s="102" t="s">
        <v>432</v>
      </c>
      <c r="B15" s="22" t="s">
        <v>215</v>
      </c>
      <c r="C15" s="5">
        <v>28.201241782</v>
      </c>
      <c r="D15" s="5" t="str">
        <f>IF($B15="N/A","N/A",IF(C15&gt;20,"No",IF(C15&lt;5,"No","Yes")))</f>
        <v>No</v>
      </c>
      <c r="E15" s="5">
        <v>28.752594178999999</v>
      </c>
      <c r="F15" s="5" t="str">
        <f>IF($B15="N/A","N/A",IF(E15&gt;20,"No",IF(E15&lt;5,"No","Yes")))</f>
        <v>No</v>
      </c>
      <c r="G15" s="5">
        <v>24.964347757999999</v>
      </c>
      <c r="H15" s="5" t="str">
        <f>IF($B15="N/A","N/A",IF(G15&gt;20,"No",IF(G15&lt;5,"No","Yes")))</f>
        <v>No</v>
      </c>
      <c r="I15" s="6">
        <v>1.9550000000000001</v>
      </c>
      <c r="J15" s="6">
        <v>-13.2</v>
      </c>
      <c r="K15" s="105" t="str">
        <f t="shared" si="0"/>
        <v>Yes</v>
      </c>
    </row>
    <row r="16" spans="1:11" x14ac:dyDescent="0.2">
      <c r="A16" s="102" t="s">
        <v>433</v>
      </c>
      <c r="B16" s="22" t="s">
        <v>213</v>
      </c>
      <c r="C16" s="5">
        <v>71.798758218000003</v>
      </c>
      <c r="D16" s="5" t="str">
        <f>IF($B16="N/A","N/A",IF(C16&gt;15,"No",IF(C16&lt;-15,"No","Yes")))</f>
        <v>N/A</v>
      </c>
      <c r="E16" s="5">
        <v>71.247405821000001</v>
      </c>
      <c r="F16" s="5" t="str">
        <f>IF($B16="N/A","N/A",IF(E16&gt;15,"No",IF(E16&lt;-15,"No","Yes")))</f>
        <v>N/A</v>
      </c>
      <c r="G16" s="5">
        <v>75.035652241999998</v>
      </c>
      <c r="H16" s="5" t="str">
        <f>IF($B16="N/A","N/A",IF(G16&gt;15,"No",IF(G16&lt;-15,"No","Yes")))</f>
        <v>N/A</v>
      </c>
      <c r="I16" s="6">
        <v>-0.76800000000000002</v>
      </c>
      <c r="J16" s="6">
        <v>5.3170000000000002</v>
      </c>
      <c r="K16" s="105" t="str">
        <f t="shared" si="0"/>
        <v>Yes</v>
      </c>
    </row>
    <row r="17" spans="1:11" x14ac:dyDescent="0.2">
      <c r="A17" s="102" t="s">
        <v>434</v>
      </c>
      <c r="B17" s="22" t="s">
        <v>213</v>
      </c>
      <c r="C17" s="5">
        <v>6.3915266600000006E-2</v>
      </c>
      <c r="D17" s="5" t="str">
        <f>IF($B17="N/A","N/A",IF(C17&gt;15,"No",IF(C17&lt;-15,"No","Yes")))</f>
        <v>N/A</v>
      </c>
      <c r="E17" s="5">
        <v>2.8691386E-3</v>
      </c>
      <c r="F17" s="5" t="str">
        <f>IF($B17="N/A","N/A",IF(E17&gt;15,"No",IF(E17&lt;-15,"No","Yes")))</f>
        <v>N/A</v>
      </c>
      <c r="G17" s="5">
        <v>0.33102566100000003</v>
      </c>
      <c r="H17" s="5" t="str">
        <f>IF($B17="N/A","N/A",IF(G17&gt;15,"No",IF(G17&lt;-15,"No","Yes")))</f>
        <v>N/A</v>
      </c>
      <c r="I17" s="6">
        <v>-95.5</v>
      </c>
      <c r="J17" s="6">
        <v>11437</v>
      </c>
      <c r="K17" s="105" t="str">
        <f t="shared" si="0"/>
        <v>No</v>
      </c>
    </row>
    <row r="18" spans="1:11" x14ac:dyDescent="0.2">
      <c r="A18" s="102" t="s">
        <v>814</v>
      </c>
      <c r="B18" s="22" t="s">
        <v>213</v>
      </c>
      <c r="C18" s="64">
        <v>3766.5428571000002</v>
      </c>
      <c r="D18" s="5" t="str">
        <f>IF($B18="N/A","N/A",IF(C18&gt;15,"No",IF(C18&lt;-15,"No","Yes")))</f>
        <v>N/A</v>
      </c>
      <c r="E18" s="64">
        <v>4413.3333333</v>
      </c>
      <c r="F18" s="5" t="str">
        <f>IF($B18="N/A","N/A",IF(E18&gt;15,"No",IF(E18&lt;-15,"No","Yes")))</f>
        <v>N/A</v>
      </c>
      <c r="G18" s="64">
        <v>3172.0156658000001</v>
      </c>
      <c r="H18" s="5" t="str">
        <f>IF($B18="N/A","N/A",IF(G18&gt;15,"No",IF(G18&lt;-15,"No","Yes")))</f>
        <v>N/A</v>
      </c>
      <c r="I18" s="6">
        <v>17.170000000000002</v>
      </c>
      <c r="J18" s="6">
        <v>-28.1</v>
      </c>
      <c r="K18" s="105" t="str">
        <f t="shared" si="0"/>
        <v>Yes</v>
      </c>
    </row>
    <row r="19" spans="1:11" x14ac:dyDescent="0.2">
      <c r="A19" s="104" t="s">
        <v>306</v>
      </c>
      <c r="B19" s="22" t="s">
        <v>213</v>
      </c>
      <c r="C19" s="23">
        <v>6037</v>
      </c>
      <c r="D19" s="22" t="s">
        <v>213</v>
      </c>
      <c r="E19" s="23">
        <v>5574</v>
      </c>
      <c r="F19" s="22" t="s">
        <v>213</v>
      </c>
      <c r="G19" s="23">
        <v>5695</v>
      </c>
      <c r="H19" s="5" t="str">
        <f>IF($B19="N/A","N/A",IF(G19&gt;15,"No",IF(G19&lt;-15,"No","Yes")))</f>
        <v>N/A</v>
      </c>
      <c r="I19" s="6">
        <v>-7.67</v>
      </c>
      <c r="J19" s="6">
        <v>2.1709999999999998</v>
      </c>
      <c r="K19" s="105" t="str">
        <f t="shared" si="0"/>
        <v>Yes</v>
      </c>
    </row>
    <row r="20" spans="1:11" x14ac:dyDescent="0.2">
      <c r="A20" s="104" t="s">
        <v>346</v>
      </c>
      <c r="B20" s="22" t="s">
        <v>213</v>
      </c>
      <c r="C20" s="4">
        <v>5.5122352081999999</v>
      </c>
      <c r="D20" s="22" t="s">
        <v>213</v>
      </c>
      <c r="E20" s="4">
        <v>5.3308594982999997</v>
      </c>
      <c r="F20" s="22" t="s">
        <v>213</v>
      </c>
      <c r="G20" s="4">
        <v>4.9221700762999996</v>
      </c>
      <c r="H20" s="5" t="str">
        <f>IF($B20="N/A","N/A",IF(G20&gt;15,"No",IF(G20&lt;-15,"No","Yes")))</f>
        <v>N/A</v>
      </c>
      <c r="I20" s="6">
        <v>-3.29</v>
      </c>
      <c r="J20" s="6">
        <v>-7.67</v>
      </c>
      <c r="K20" s="105" t="str">
        <f t="shared" si="0"/>
        <v>Yes</v>
      </c>
    </row>
    <row r="21" spans="1:11" ht="25.5" x14ac:dyDescent="0.2">
      <c r="A21" s="104" t="s">
        <v>815</v>
      </c>
      <c r="B21" s="22" t="s">
        <v>213</v>
      </c>
      <c r="C21" s="24">
        <v>4200.6383966000003</v>
      </c>
      <c r="D21" s="5" t="str">
        <f>IF($B21="N/A","N/A",IF(C21&gt;60,"No",IF(C21&lt;15,"No","Yes")))</f>
        <v>N/A</v>
      </c>
      <c r="E21" s="24">
        <v>4536.4915680000004</v>
      </c>
      <c r="F21" s="5" t="str">
        <f>IF($B21="N/A","N/A",IF(E21&gt;60,"No",IF(E21&lt;15,"No","Yes")))</f>
        <v>N/A</v>
      </c>
      <c r="G21" s="24">
        <v>4142.9875328999997</v>
      </c>
      <c r="H21" s="5" t="str">
        <f>IF($B21="N/A","N/A",IF(G21&gt;60,"No",IF(G21&lt;15,"No","Yes")))</f>
        <v>N/A</v>
      </c>
      <c r="I21" s="6">
        <v>7.9950000000000001</v>
      </c>
      <c r="J21" s="6">
        <v>-8.67</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300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78634</v>
      </c>
      <c r="D6" s="5" t="str">
        <f>IF($B6="N/A","N/A",IF(C6&gt;15,"No",IF(C6&lt;-15,"No","Yes")))</f>
        <v>N/A</v>
      </c>
      <c r="E6" s="23">
        <v>74497</v>
      </c>
      <c r="F6" s="5" t="str">
        <f>IF($B6="N/A","N/A",IF(E6&gt;15,"No",IF(E6&lt;-15,"No","Yes")))</f>
        <v>N/A</v>
      </c>
      <c r="G6" s="23">
        <v>86817</v>
      </c>
      <c r="H6" s="5" t="str">
        <f>IF($B6="N/A","N/A",IF(G6&gt;15,"No",IF(G6&lt;-15,"No","Yes")))</f>
        <v>N/A</v>
      </c>
      <c r="I6" s="6">
        <v>-5.26</v>
      </c>
      <c r="J6" s="6">
        <v>16.54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5245.1789557000002</v>
      </c>
      <c r="D9" s="5" t="str">
        <f>IF($B9="N/A","N/A",IF(C9&gt;7000,"No",IF(C9&lt;2000,"No","Yes")))</f>
        <v>Yes</v>
      </c>
      <c r="E9" s="64">
        <v>5655.7567956000003</v>
      </c>
      <c r="F9" s="5" t="str">
        <f>IF($B9="N/A","N/A",IF(E9&gt;7000,"No",IF(E9&lt;2000,"No","Yes")))</f>
        <v>Yes</v>
      </c>
      <c r="G9" s="64">
        <v>5558.0909383999997</v>
      </c>
      <c r="H9" s="5" t="str">
        <f>IF($B9="N/A","N/A",IF(G9&gt;7000,"No",IF(G9&lt;2000,"No","Yes")))</f>
        <v>Yes</v>
      </c>
      <c r="I9" s="6">
        <v>7.8280000000000003</v>
      </c>
      <c r="J9" s="6">
        <v>-1.73</v>
      </c>
      <c r="K9" s="105" t="str">
        <f t="shared" si="0"/>
        <v>Yes</v>
      </c>
    </row>
    <row r="10" spans="1:11" x14ac:dyDescent="0.2">
      <c r="A10" s="101" t="s">
        <v>820</v>
      </c>
      <c r="B10" s="22" t="s">
        <v>213</v>
      </c>
      <c r="C10" s="64">
        <v>1335.6097946</v>
      </c>
      <c r="D10" s="5" t="str">
        <f>IF($B10="N/A","N/A",IF(C10&gt;15,"No",IF(C10&lt;-15,"No","Yes")))</f>
        <v>N/A</v>
      </c>
      <c r="E10" s="64">
        <v>1439.5812158000001</v>
      </c>
      <c r="F10" s="5" t="str">
        <f>IF($B10="N/A","N/A",IF(E10&gt;15,"No",IF(E10&lt;-15,"No","Yes")))</f>
        <v>N/A</v>
      </c>
      <c r="G10" s="64">
        <v>1399.7456712000001</v>
      </c>
      <c r="H10" s="5" t="str">
        <f>IF($B10="N/A","N/A",IF(G10&gt;15,"No",IF(G10&lt;-15,"No","Yes")))</f>
        <v>N/A</v>
      </c>
      <c r="I10" s="6">
        <v>7.7850000000000001</v>
      </c>
      <c r="J10" s="6">
        <v>-2.77</v>
      </c>
      <c r="K10" s="105" t="str">
        <f t="shared" si="0"/>
        <v>Yes</v>
      </c>
    </row>
    <row r="11" spans="1:11" x14ac:dyDescent="0.2">
      <c r="A11" s="101" t="s">
        <v>309</v>
      </c>
      <c r="B11" s="22" t="s">
        <v>219</v>
      </c>
      <c r="C11" s="5">
        <v>1.1369127858000001</v>
      </c>
      <c r="D11" s="5" t="str">
        <f>IF($B11="N/A","N/A",IF(C11&gt;10,"No",IF(C11&lt;=0,"No","Yes")))</f>
        <v>Yes</v>
      </c>
      <c r="E11" s="5">
        <v>1.1597782460999999</v>
      </c>
      <c r="F11" s="5" t="str">
        <f>IF($B11="N/A","N/A",IF(E11&gt;10,"No",IF(E11&lt;=0,"No","Yes")))</f>
        <v>Yes</v>
      </c>
      <c r="G11" s="5">
        <v>0.8592787127</v>
      </c>
      <c r="H11" s="5" t="str">
        <f>IF($B11="N/A","N/A",IF(G11&gt;10,"No",IF(G11&lt;=0,"No","Yes")))</f>
        <v>Yes</v>
      </c>
      <c r="I11" s="6">
        <v>2.0110000000000001</v>
      </c>
      <c r="J11" s="6">
        <v>-25.9</v>
      </c>
      <c r="K11" s="105" t="str">
        <f t="shared" si="0"/>
        <v>Yes</v>
      </c>
    </row>
    <row r="12" spans="1:11" x14ac:dyDescent="0.2">
      <c r="A12" s="101" t="s">
        <v>821</v>
      </c>
      <c r="B12" s="22" t="s">
        <v>213</v>
      </c>
      <c r="C12" s="64">
        <v>6154.8120804999999</v>
      </c>
      <c r="D12" s="5" t="str">
        <f>IF($B12="N/A","N/A",IF(C12&gt;15,"No",IF(C12&lt;-15,"No","Yes")))</f>
        <v>N/A</v>
      </c>
      <c r="E12" s="64">
        <v>5370.1041667</v>
      </c>
      <c r="F12" s="5" t="str">
        <f>IF($B12="N/A","N/A",IF(E12&gt;15,"No",IF(E12&lt;-15,"No","Yes")))</f>
        <v>N/A</v>
      </c>
      <c r="G12" s="64">
        <v>6271.1474531000003</v>
      </c>
      <c r="H12" s="5" t="str">
        <f>IF($B12="N/A","N/A",IF(G12&gt;15,"No",IF(G12&lt;-15,"No","Yes")))</f>
        <v>N/A</v>
      </c>
      <c r="I12" s="6">
        <v>-12.7</v>
      </c>
      <c r="J12" s="6">
        <v>16.78</v>
      </c>
      <c r="K12" s="105" t="str">
        <f t="shared" si="0"/>
        <v>Yes</v>
      </c>
    </row>
    <row r="13" spans="1:11" x14ac:dyDescent="0.2">
      <c r="A13" s="101" t="s">
        <v>310</v>
      </c>
      <c r="B13" s="22" t="s">
        <v>214</v>
      </c>
      <c r="C13" s="4">
        <v>99.900806266999993</v>
      </c>
      <c r="D13" s="5" t="str">
        <f>IF($B13="N/A","N/A",IF(C13&gt;100,"No",IF(C13&lt;95,"No","Yes")))</f>
        <v>Yes</v>
      </c>
      <c r="E13" s="4">
        <v>99.998657664000007</v>
      </c>
      <c r="F13" s="5" t="str">
        <f>IF($B13="N/A","N/A",IF(E13&gt;100,"No",IF(E13&lt;95,"No","Yes")))</f>
        <v>Yes</v>
      </c>
      <c r="G13" s="4">
        <v>99.995392606999999</v>
      </c>
      <c r="H13" s="5" t="str">
        <f>IF($B13="N/A","N/A",IF(G13&gt;100,"No",IF(G13&lt;95,"No","Yes")))</f>
        <v>Yes</v>
      </c>
      <c r="I13" s="6">
        <v>9.7900000000000001E-2</v>
      </c>
      <c r="J13" s="6">
        <v>-3.0000000000000001E-3</v>
      </c>
      <c r="K13" s="105" t="str">
        <f t="shared" si="0"/>
        <v>Yes</v>
      </c>
    </row>
    <row r="14" spans="1:11" x14ac:dyDescent="0.2">
      <c r="A14" s="101" t="s">
        <v>822</v>
      </c>
      <c r="B14" s="22" t="s">
        <v>220</v>
      </c>
      <c r="C14" s="4">
        <v>1.154755843</v>
      </c>
      <c r="D14" s="5" t="str">
        <f>IF($B14="N/A","N/A",IF(C14&gt;1,"Yes","No"))</f>
        <v>Yes</v>
      </c>
      <c r="E14" s="4">
        <v>1.1538874569999999</v>
      </c>
      <c r="F14" s="5" t="str">
        <f>IF($B14="N/A","N/A",IF(E14&gt;1,"Yes","No"))</f>
        <v>Yes</v>
      </c>
      <c r="G14" s="4">
        <v>1.1480769009</v>
      </c>
      <c r="H14" s="5" t="str">
        <f>IF($B14="N/A","N/A",IF(G14&gt;1,"Yes","No"))</f>
        <v>Yes</v>
      </c>
      <c r="I14" s="6">
        <v>-7.4999999999999997E-2</v>
      </c>
      <c r="J14" s="6">
        <v>-0.504</v>
      </c>
      <c r="K14" s="105" t="str">
        <f t="shared" si="0"/>
        <v>Yes</v>
      </c>
    </row>
    <row r="15" spans="1:11" x14ac:dyDescent="0.2">
      <c r="A15" s="101" t="s">
        <v>311</v>
      </c>
      <c r="B15" s="22" t="s">
        <v>214</v>
      </c>
      <c r="C15" s="4">
        <v>99.507846478999994</v>
      </c>
      <c r="D15" s="5" t="str">
        <f>IF($B15="N/A","N/A",IF(C15&gt;100,"No",IF(C15&lt;95,"No","Yes")))</f>
        <v>Yes</v>
      </c>
      <c r="E15" s="4">
        <v>99.547632790999998</v>
      </c>
      <c r="F15" s="5" t="str">
        <f>IF($B15="N/A","N/A",IF(E15&gt;100,"No",IF(E15&lt;95,"No","Yes")))</f>
        <v>Yes</v>
      </c>
      <c r="G15" s="4">
        <v>99.109621387999994</v>
      </c>
      <c r="H15" s="5" t="str">
        <f>IF($B15="N/A","N/A",IF(G15&gt;100,"No",IF(G15&lt;95,"No","Yes")))</f>
        <v>Yes</v>
      </c>
      <c r="I15" s="6">
        <v>0.04</v>
      </c>
      <c r="J15" s="6">
        <v>-0.44</v>
      </c>
      <c r="K15" s="105" t="str">
        <f t="shared" si="0"/>
        <v>Yes</v>
      </c>
    </row>
    <row r="16" spans="1:11" x14ac:dyDescent="0.2">
      <c r="A16" s="101" t="s">
        <v>823</v>
      </c>
      <c r="B16" s="22" t="s">
        <v>221</v>
      </c>
      <c r="C16" s="4">
        <v>9.4087824453</v>
      </c>
      <c r="D16" s="5" t="str">
        <f>IF($B16="N/A","N/A",IF(C16&gt;3,"Yes","No"))</f>
        <v>Yes</v>
      </c>
      <c r="E16" s="4">
        <v>9.5402912621000002</v>
      </c>
      <c r="F16" s="5" t="str">
        <f>IF($B16="N/A","N/A",IF(E16&gt;3,"Yes","No"))</f>
        <v>Yes</v>
      </c>
      <c r="G16" s="4">
        <v>10.123808749</v>
      </c>
      <c r="H16" s="5" t="str">
        <f>IF($B16="N/A","N/A",IF(G16&gt;3,"Yes","No"))</f>
        <v>Yes</v>
      </c>
      <c r="I16" s="6">
        <v>1.3979999999999999</v>
      </c>
      <c r="J16" s="6">
        <v>6.1159999999999997</v>
      </c>
      <c r="K16" s="105" t="str">
        <f t="shared" si="0"/>
        <v>Yes</v>
      </c>
    </row>
    <row r="17" spans="1:11" x14ac:dyDescent="0.2">
      <c r="A17" s="101" t="s">
        <v>824</v>
      </c>
      <c r="B17" s="22" t="s">
        <v>222</v>
      </c>
      <c r="C17" s="4">
        <v>3.7630638535999998</v>
      </c>
      <c r="D17" s="5" t="str">
        <f>IF($B17="N/A","N/A",IF(C17&gt;=8,"No",IF(C17&lt;2,"No","Yes")))</f>
        <v>Yes</v>
      </c>
      <c r="E17" s="4">
        <v>3.8088193839</v>
      </c>
      <c r="F17" s="5" t="str">
        <f>IF($B17="N/A","N/A",IF(E17&gt;=8,"No",IF(E17&lt;2,"No","Yes")))</f>
        <v>Yes</v>
      </c>
      <c r="G17" s="4">
        <v>3.8943064145999999</v>
      </c>
      <c r="H17" s="5" t="str">
        <f>IF($B17="N/A","N/A",IF(G17&gt;=8,"No",IF(G17&lt;2,"No","Yes")))</f>
        <v>Yes</v>
      </c>
      <c r="I17" s="6">
        <v>1.216</v>
      </c>
      <c r="J17" s="6">
        <v>2.2440000000000002</v>
      </c>
      <c r="K17" s="105" t="str">
        <f t="shared" si="0"/>
        <v>Yes</v>
      </c>
    </row>
    <row r="18" spans="1:11" x14ac:dyDescent="0.2">
      <c r="A18" s="101" t="s">
        <v>825</v>
      </c>
      <c r="B18" s="22" t="s">
        <v>222</v>
      </c>
      <c r="C18" s="4">
        <v>3.9265910363000001</v>
      </c>
      <c r="D18" s="5" t="str">
        <f>IF($B18="N/A","N/A",IF(C18&gt;=8,"No",IF(C18&lt;2,"No","Yes")))</f>
        <v>Yes</v>
      </c>
      <c r="E18" s="4">
        <v>3.9287862109999998</v>
      </c>
      <c r="F18" s="5" t="str">
        <f>IF($B18="N/A","N/A",IF(E18&gt;=8,"No",IF(E18&lt;2,"No","Yes")))</f>
        <v>Yes</v>
      </c>
      <c r="G18" s="4">
        <v>3.9707772761000002</v>
      </c>
      <c r="H18" s="5" t="str">
        <f>IF($B18="N/A","N/A",IF(G18&gt;=8,"No",IF(G18&lt;2,"No","Yes")))</f>
        <v>Yes</v>
      </c>
      <c r="I18" s="6">
        <v>5.5899999999999998E-2</v>
      </c>
      <c r="J18" s="6">
        <v>1.069</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99.464608185000003</v>
      </c>
      <c r="D20" s="5" t="str">
        <f>IF($B20="N/A","N/A",IF(C20&gt;100,"No",IF(C20&lt;95,"No","Yes")))</f>
        <v>Yes</v>
      </c>
      <c r="E20" s="4">
        <v>99.501993369000004</v>
      </c>
      <c r="F20" s="5" t="str">
        <f>IF($B20="N/A","N/A",IF(E20&gt;100,"No",IF(E20&lt;95,"No","Yes")))</f>
        <v>Yes</v>
      </c>
      <c r="G20" s="4">
        <v>99.101558451000002</v>
      </c>
      <c r="H20" s="5" t="str">
        <f>IF($B20="N/A","N/A",IF(G20&gt;100,"No",IF(G20&lt;95,"No","Yes")))</f>
        <v>Yes</v>
      </c>
      <c r="I20" s="6">
        <v>3.7600000000000001E-2</v>
      </c>
      <c r="J20" s="6">
        <v>-0.40200000000000002</v>
      </c>
      <c r="K20" s="105" t="str">
        <f t="shared" si="0"/>
        <v>Yes</v>
      </c>
    </row>
    <row r="21" spans="1:11" x14ac:dyDescent="0.2">
      <c r="A21" s="101" t="s">
        <v>313</v>
      </c>
      <c r="B21" s="22" t="s">
        <v>214</v>
      </c>
      <c r="C21" s="4">
        <v>99.645191647000004</v>
      </c>
      <c r="D21" s="5" t="str">
        <f>IF($B21="N/A","N/A",IF(C21&gt;100,"No",IF(C21&lt;95,"No","Yes")))</f>
        <v>Yes</v>
      </c>
      <c r="E21" s="4">
        <v>99.932883203000003</v>
      </c>
      <c r="F21" s="5" t="str">
        <f>IF($B21="N/A","N/A",IF(E21&gt;100,"No",IF(E21&lt;95,"No","Yes")))</f>
        <v>Yes</v>
      </c>
      <c r="G21" s="4">
        <v>99.973507493</v>
      </c>
      <c r="H21" s="5" t="str">
        <f>IF($B21="N/A","N/A",IF(G21&gt;100,"No",IF(G21&lt;95,"No","Yes")))</f>
        <v>Yes</v>
      </c>
      <c r="I21" s="6">
        <v>0.28870000000000001</v>
      </c>
      <c r="J21" s="6">
        <v>4.07E-2</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1.9032733932000001</v>
      </c>
      <c r="D24" s="5" t="str">
        <f>IF($B24="N/A","N/A",IF(C24&gt;=2,"Yes","No"))</f>
        <v>No</v>
      </c>
      <c r="E24" s="4">
        <v>1.9105198866999999</v>
      </c>
      <c r="F24" s="5" t="str">
        <f>IF($B24="N/A","N/A",IF(E24&gt;=2,"Yes","No"))</f>
        <v>No</v>
      </c>
      <c r="G24" s="4">
        <v>2.0720596197000001</v>
      </c>
      <c r="H24" s="5" t="str">
        <f>IF($B24="N/A","N/A",IF(G24&gt;=2,"Yes","No"))</f>
        <v>Yes</v>
      </c>
      <c r="I24" s="6">
        <v>0.38069999999999998</v>
      </c>
      <c r="J24" s="6">
        <v>8.4550000000000001</v>
      </c>
      <c r="K24" s="105" t="str">
        <f t="shared" si="0"/>
        <v>Yes</v>
      </c>
    </row>
    <row r="25" spans="1:11" x14ac:dyDescent="0.2">
      <c r="A25" s="101" t="s">
        <v>827</v>
      </c>
      <c r="B25" s="22" t="s">
        <v>226</v>
      </c>
      <c r="C25" s="4">
        <v>5.4861764630999996</v>
      </c>
      <c r="D25" s="5" t="str">
        <f>IF($B25="N/A","N/A",IF(C25&gt;30,"No",IF(C25&lt;5,"No","Yes")))</f>
        <v>Yes</v>
      </c>
      <c r="E25" s="4">
        <v>5.2673262011000004</v>
      </c>
      <c r="F25" s="5" t="str">
        <f>IF($B25="N/A","N/A",IF(E25&gt;30,"No",IF(E25&lt;5,"No","Yes")))</f>
        <v>Yes</v>
      </c>
      <c r="G25" s="4">
        <v>5.1994425055000004</v>
      </c>
      <c r="H25" s="5" t="str">
        <f>IF($B25="N/A","N/A",IF(G25&gt;30,"No",IF(G25&lt;5,"No","Yes")))</f>
        <v>Yes</v>
      </c>
      <c r="I25" s="6">
        <v>-3.99</v>
      </c>
      <c r="J25" s="6">
        <v>-1.29</v>
      </c>
      <c r="K25" s="105" t="str">
        <f t="shared" si="0"/>
        <v>Yes</v>
      </c>
    </row>
    <row r="26" spans="1:11" x14ac:dyDescent="0.2">
      <c r="A26" s="101" t="s">
        <v>828</v>
      </c>
      <c r="B26" s="22" t="s">
        <v>227</v>
      </c>
      <c r="C26" s="4">
        <v>15.878627566</v>
      </c>
      <c r="D26" s="5" t="str">
        <f>IF($B26="N/A","N/A",IF(C26&gt;75,"No",IF(C26&lt;15,"No","Yes")))</f>
        <v>Yes</v>
      </c>
      <c r="E26" s="4">
        <v>15.926815845</v>
      </c>
      <c r="F26" s="5" t="str">
        <f>IF($B26="N/A","N/A",IF(E26&gt;75,"No",IF(E26&lt;15,"No","Yes")))</f>
        <v>Yes</v>
      </c>
      <c r="G26" s="4">
        <v>18.755543269</v>
      </c>
      <c r="H26" s="5" t="str">
        <f>IF($B26="N/A","N/A",IF(G26&gt;75,"No",IF(G26&lt;15,"No","Yes")))</f>
        <v>Yes</v>
      </c>
      <c r="I26" s="6">
        <v>0.30349999999999999</v>
      </c>
      <c r="J26" s="6">
        <v>17.760000000000002</v>
      </c>
      <c r="K26" s="105" t="str">
        <f t="shared" si="0"/>
        <v>Yes</v>
      </c>
    </row>
    <row r="27" spans="1:11" x14ac:dyDescent="0.2">
      <c r="A27" s="101" t="s">
        <v>829</v>
      </c>
      <c r="B27" s="22" t="s">
        <v>228</v>
      </c>
      <c r="C27" s="4">
        <v>78.635195971000002</v>
      </c>
      <c r="D27" s="5" t="str">
        <f>IF($B27="N/A","N/A",IF(C27&gt;70,"No",IF(C27&lt;25,"No","Yes")))</f>
        <v>No</v>
      </c>
      <c r="E27" s="4">
        <v>78.805857954000004</v>
      </c>
      <c r="F27" s="5" t="str">
        <f>IF($B27="N/A","N/A",IF(E27&gt;70,"No",IF(E27&lt;25,"No","Yes")))</f>
        <v>No</v>
      </c>
      <c r="G27" s="4">
        <v>76.045014225000003</v>
      </c>
      <c r="H27" s="5" t="str">
        <f>IF($B27="N/A","N/A",IF(G27&gt;70,"No",IF(G27&lt;25,"No","Yes")))</f>
        <v>No</v>
      </c>
      <c r="I27" s="6">
        <v>0.217</v>
      </c>
      <c r="J27" s="6">
        <v>-3.5</v>
      </c>
      <c r="K27" s="105" t="str">
        <f t="shared" si="0"/>
        <v>Yes</v>
      </c>
    </row>
    <row r="28" spans="1:11" x14ac:dyDescent="0.2">
      <c r="A28" s="101" t="s">
        <v>318</v>
      </c>
      <c r="B28" s="22" t="s">
        <v>229</v>
      </c>
      <c r="C28" s="4">
        <v>49.183559275</v>
      </c>
      <c r="D28" s="5" t="str">
        <f>IF($B28="N/A","N/A",IF(C28&gt;70,"No",IF(C28&lt;35,"No","Yes")))</f>
        <v>Yes</v>
      </c>
      <c r="E28" s="4">
        <v>51.471871350999997</v>
      </c>
      <c r="F28" s="5" t="str">
        <f>IF($B28="N/A","N/A",IF(E28&gt;70,"No",IF(E28&lt;35,"No","Yes")))</f>
        <v>Yes</v>
      </c>
      <c r="G28" s="4">
        <v>48.838361149999997</v>
      </c>
      <c r="H28" s="5" t="str">
        <f>IF($B28="N/A","N/A",IF(G28&gt;70,"No",IF(G28&lt;35,"No","Yes")))</f>
        <v>Yes</v>
      </c>
      <c r="I28" s="6">
        <v>4.6529999999999996</v>
      </c>
      <c r="J28" s="6">
        <v>-5.12</v>
      </c>
      <c r="K28" s="105" t="str">
        <f t="shared" si="0"/>
        <v>Yes</v>
      </c>
    </row>
    <row r="29" spans="1:11" x14ac:dyDescent="0.2">
      <c r="A29" s="101" t="s">
        <v>830</v>
      </c>
      <c r="B29" s="22" t="s">
        <v>220</v>
      </c>
      <c r="C29" s="4">
        <v>1.6300193923999999</v>
      </c>
      <c r="D29" s="5" t="str">
        <f>IF($B29="N/A","N/A",IF(C29&gt;1,"Yes","No"))</f>
        <v>Yes</v>
      </c>
      <c r="E29" s="4">
        <v>1.7246577129</v>
      </c>
      <c r="F29" s="5" t="str">
        <f>IF($B29="N/A","N/A",IF(E29&gt;1,"Yes","No"))</f>
        <v>Yes</v>
      </c>
      <c r="G29" s="4">
        <v>1.8834905660000001</v>
      </c>
      <c r="H29" s="5" t="str">
        <f>IF($B29="N/A","N/A",IF(G29&gt;1,"Yes","No"))</f>
        <v>Yes</v>
      </c>
      <c r="I29" s="6">
        <v>5.806</v>
      </c>
      <c r="J29" s="6">
        <v>9.2100000000000009</v>
      </c>
      <c r="K29" s="105" t="str">
        <f t="shared" si="0"/>
        <v>Yes</v>
      </c>
    </row>
    <row r="30" spans="1:11" x14ac:dyDescent="0.2">
      <c r="A30" s="101" t="s">
        <v>319</v>
      </c>
      <c r="B30" s="22" t="s">
        <v>213</v>
      </c>
      <c r="C30" s="4">
        <v>59.860374919000002</v>
      </c>
      <c r="D30" s="5" t="str">
        <f>IF($B30="N/A","N/A",IF(C30&gt;15,"No",IF(C30&lt;-15,"No","Yes")))</f>
        <v>N/A</v>
      </c>
      <c r="E30" s="4">
        <v>0</v>
      </c>
      <c r="F30" s="5" t="str">
        <f>IF($B30="N/A","N/A",IF(E30&gt;15,"No",IF(E30&lt;-15,"No","Yes")))</f>
        <v>N/A</v>
      </c>
      <c r="G30" s="4">
        <v>0</v>
      </c>
      <c r="H30" s="5" t="str">
        <f>IF($B30="N/A","N/A",IF(G30&gt;15,"No",IF(G30&lt;-15,"No","Yes")))</f>
        <v>N/A</v>
      </c>
      <c r="I30" s="6">
        <v>-100</v>
      </c>
      <c r="J30" s="6" t="s">
        <v>1748</v>
      </c>
      <c r="K30" s="105" t="str">
        <f t="shared" si="0"/>
        <v>N/A</v>
      </c>
    </row>
    <row r="31" spans="1:11" x14ac:dyDescent="0.2">
      <c r="A31" s="101" t="s">
        <v>831</v>
      </c>
      <c r="B31" s="22" t="s">
        <v>213</v>
      </c>
      <c r="C31" s="4">
        <v>37.861667744000002</v>
      </c>
      <c r="D31" s="5" t="str">
        <f>IF($B31="N/A","N/A",IF(C31&gt;15,"No",IF(C31&lt;-15,"No","Yes")))</f>
        <v>N/A</v>
      </c>
      <c r="E31" s="4">
        <v>99.994784195999998</v>
      </c>
      <c r="F31" s="5" t="str">
        <f>IF($B31="N/A","N/A",IF(E31&gt;15,"No",IF(E31&lt;-15,"No","Yes")))</f>
        <v>N/A</v>
      </c>
      <c r="G31" s="4">
        <v>99.997641509000005</v>
      </c>
      <c r="H31" s="5" t="str">
        <f>IF($B31="N/A","N/A",IF(G31&gt;15,"No",IF(G31&lt;-15,"No","Yes")))</f>
        <v>N/A</v>
      </c>
      <c r="I31" s="6">
        <v>164.1</v>
      </c>
      <c r="J31" s="6">
        <v>2.8999999999999998E-3</v>
      </c>
      <c r="K31" s="105" t="str">
        <f t="shared" si="0"/>
        <v>Yes</v>
      </c>
    </row>
    <row r="32" spans="1:11" x14ac:dyDescent="0.2">
      <c r="A32" s="101" t="s">
        <v>320</v>
      </c>
      <c r="B32" s="22" t="s">
        <v>213</v>
      </c>
      <c r="C32" s="4">
        <v>5.1833614100000001E-2</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22.581834829999998</v>
      </c>
      <c r="D35" s="5" t="str">
        <f>IF($B35="N/A","N/A",IF(C35&gt;15,"No",IF(C35&lt;-15,"No","Yes")))</f>
        <v>N/A</v>
      </c>
      <c r="E35" s="4">
        <v>22.469361182</v>
      </c>
      <c r="F35" s="5" t="str">
        <f>IF($B35="N/A","N/A",IF(E35&gt;15,"No",IF(E35&lt;-15,"No","Yes")))</f>
        <v>N/A</v>
      </c>
      <c r="G35" s="4">
        <v>19.591785019</v>
      </c>
      <c r="H35" s="5" t="str">
        <f>IF($B35="N/A","N/A",IF(G35&gt;15,"No",IF(G35&lt;-15,"No","Yes")))</f>
        <v>N/A</v>
      </c>
      <c r="I35" s="6">
        <v>-0.498</v>
      </c>
      <c r="J35" s="6">
        <v>-12.8</v>
      </c>
      <c r="K35" s="105" t="str">
        <f t="shared" si="0"/>
        <v>Yes</v>
      </c>
    </row>
    <row r="36" spans="1:11" x14ac:dyDescent="0.2">
      <c r="A36" s="101" t="s">
        <v>1706</v>
      </c>
      <c r="B36" s="22" t="s">
        <v>213</v>
      </c>
      <c r="C36" s="4">
        <v>29.471984128999999</v>
      </c>
      <c r="D36" s="5" t="str">
        <f>IF($B36="N/A","N/A",IF(C36&gt;15,"No",IF(C36&lt;-15,"No","Yes")))</f>
        <v>N/A</v>
      </c>
      <c r="E36" s="4">
        <v>30.048189860000001</v>
      </c>
      <c r="F36" s="5" t="str">
        <f>IF($B36="N/A","N/A",IF(E36&gt;15,"No",IF(E36&lt;-15,"No","Yes")))</f>
        <v>N/A</v>
      </c>
      <c r="G36" s="4">
        <v>25.353329417000001</v>
      </c>
      <c r="H36" s="5" t="str">
        <f>IF($B36="N/A","N/A",IF(G36&gt;15,"No",IF(G36&lt;-15,"No","Yes")))</f>
        <v>N/A</v>
      </c>
      <c r="I36" s="6">
        <v>1.9550000000000001</v>
      </c>
      <c r="J36" s="6">
        <v>-15.6</v>
      </c>
      <c r="K36" s="105" t="str">
        <f t="shared" si="0"/>
        <v>Yes</v>
      </c>
    </row>
    <row r="37" spans="1:11" x14ac:dyDescent="0.2">
      <c r="A37" s="101" t="s">
        <v>372</v>
      </c>
      <c r="B37" s="22" t="s">
        <v>231</v>
      </c>
      <c r="C37" s="4">
        <v>87.568990513000003</v>
      </c>
      <c r="D37" s="5" t="str">
        <f>IF($B37="N/A","N/A",IF(C37&gt;90,"No",IF(C37&lt;75,"No","Yes")))</f>
        <v>Yes</v>
      </c>
      <c r="E37" s="4">
        <v>87.459897713999993</v>
      </c>
      <c r="F37" s="5" t="str">
        <f>IF($B37="N/A","N/A",IF(E37&gt;90,"No",IF(E37&lt;75,"No","Yes")))</f>
        <v>Yes</v>
      </c>
      <c r="G37" s="4">
        <v>87.275533593999995</v>
      </c>
      <c r="H37" s="5" t="str">
        <f>IF($B37="N/A","N/A",IF(G37&gt;90,"No",IF(G37&lt;75,"No","Yes")))</f>
        <v>Yes</v>
      </c>
      <c r="I37" s="6">
        <v>-0.125</v>
      </c>
      <c r="J37" s="6">
        <v>-0.21099999999999999</v>
      </c>
      <c r="K37" s="105" t="str">
        <f>IF(J37="Div by 0", "N/A", IF(J37="N/A","N/A", IF(J37&gt;30, "No", IF(J37&lt;-30, "No", "Yes"))))</f>
        <v>Yes</v>
      </c>
    </row>
    <row r="38" spans="1:11" x14ac:dyDescent="0.2">
      <c r="A38" s="101" t="s">
        <v>373</v>
      </c>
      <c r="B38" s="22" t="s">
        <v>232</v>
      </c>
      <c r="C38" s="4">
        <v>7.0046036065999999</v>
      </c>
      <c r="D38" s="5" t="str">
        <f>IF($B38="N/A","N/A",IF(C38&gt;10,"No",IF(C38&lt;1,"No","Yes")))</f>
        <v>Yes</v>
      </c>
      <c r="E38" s="4">
        <v>6.8136971958999997</v>
      </c>
      <c r="F38" s="5" t="str">
        <f>IF($B38="N/A","N/A",IF(E38&gt;10,"No",IF(E38&lt;1,"No","Yes")))</f>
        <v>Yes</v>
      </c>
      <c r="G38" s="4">
        <v>6.8857481829999996</v>
      </c>
      <c r="H38" s="5" t="str">
        <f>IF($B38="N/A","N/A",IF(G38&gt;10,"No",IF(G38&lt;1,"No","Yes")))</f>
        <v>Yes</v>
      </c>
      <c r="I38" s="6">
        <v>-2.73</v>
      </c>
      <c r="J38" s="6">
        <v>1.0569999999999999</v>
      </c>
      <c r="K38" s="105" t="str">
        <f>IF(J38="Div by 0", "N/A", IF(J38="N/A","N/A", IF(J38&gt;30, "No", IF(J38&lt;-30, "No", "Yes"))))</f>
        <v>Yes</v>
      </c>
    </row>
    <row r="39" spans="1:11" x14ac:dyDescent="0.2">
      <c r="A39" s="101" t="s">
        <v>374</v>
      </c>
      <c r="B39" s="22" t="s">
        <v>233</v>
      </c>
      <c r="C39" s="4">
        <v>3.9194241676999999</v>
      </c>
      <c r="D39" s="5" t="str">
        <f>IF($B39="N/A","N/A",IF(C39&gt;2,"No",IF(C39&lt;=0,"No","Yes")))</f>
        <v>No</v>
      </c>
      <c r="E39" s="4">
        <v>4.1008362752999998</v>
      </c>
      <c r="F39" s="5" t="str">
        <f>IF($B39="N/A","N/A",IF(E39&gt;2,"No",IF(E39&lt;=0,"No","Yes")))</f>
        <v>No</v>
      </c>
      <c r="G39" s="4">
        <v>3.6075883755000002</v>
      </c>
      <c r="H39" s="5" t="str">
        <f>IF($B39="N/A","N/A",IF(G39&gt;2,"No",IF(G39&lt;=0,"No","Yes")))</f>
        <v>No</v>
      </c>
      <c r="I39" s="6">
        <v>4.6289999999999996</v>
      </c>
      <c r="J39" s="6">
        <v>-12</v>
      </c>
      <c r="K39" s="105" t="str">
        <f>IF(J39="Div by 0", "N/A", IF(J39="N/A","N/A", IF(J39&gt;30, "No", IF(J39&lt;-30, "No", "Yes"))))</f>
        <v>Yes</v>
      </c>
    </row>
    <row r="40" spans="1:11" x14ac:dyDescent="0.2">
      <c r="A40" s="117" t="s">
        <v>375</v>
      </c>
      <c r="B40" s="113" t="s">
        <v>234</v>
      </c>
      <c r="C40" s="118">
        <v>0.61042297229999998</v>
      </c>
      <c r="D40" s="114" t="str">
        <f>IF($B40="N/A","N/A",IF(C40&gt;3,"No",IF(C40&lt;=0,"No","Yes")))</f>
        <v>Yes</v>
      </c>
      <c r="E40" s="118">
        <v>0.57720445119999997</v>
      </c>
      <c r="F40" s="114" t="str">
        <f>IF($B40="N/A","N/A",IF(E40&gt;3,"No",IF(E40&lt;=0,"No","Yes")))</f>
        <v>Yes</v>
      </c>
      <c r="G40" s="118">
        <v>0.57822776649999996</v>
      </c>
      <c r="H40" s="114" t="str">
        <f>IF($B40="N/A","N/A",IF(G40&gt;3,"No",IF(G40&lt;=0,"No","Yes")))</f>
        <v>Yes</v>
      </c>
      <c r="I40" s="115">
        <v>-5.44</v>
      </c>
      <c r="J40" s="115">
        <v>0.17730000000000001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30886</v>
      </c>
      <c r="D6" s="5" t="str">
        <f>IF($B6="N/A","N/A",IF(C6&gt;15,"No",IF(C6&lt;-15,"No","Yes")))</f>
        <v>N/A</v>
      </c>
      <c r="E6" s="23">
        <v>30064</v>
      </c>
      <c r="F6" s="5" t="str">
        <f>IF($B6="N/A","N/A",IF(E6&gt;15,"No",IF(E6&lt;-15,"No","Yes")))</f>
        <v>N/A</v>
      </c>
      <c r="G6" s="23">
        <v>28884</v>
      </c>
      <c r="H6" s="5" t="str">
        <f>IF($B6="N/A","N/A",IF(G6&gt;15,"No",IF(G6&lt;-15,"No","Yes")))</f>
        <v>N/A</v>
      </c>
      <c r="I6" s="6">
        <v>-2.66</v>
      </c>
      <c r="J6" s="6">
        <v>-3.92</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1256.6569967</v>
      </c>
      <c r="D9" s="5" t="str">
        <f>IF($B9="N/A","N/A",IF(C9&gt;15,"No",IF(C9&lt;-15,"No","Yes")))</f>
        <v>N/A</v>
      </c>
      <c r="E9" s="64">
        <v>1261.6380389000001</v>
      </c>
      <c r="F9" s="5" t="str">
        <f>IF($B9="N/A","N/A",IF(E9&gt;15,"No",IF(E9&lt;-15,"No","Yes")))</f>
        <v>N/A</v>
      </c>
      <c r="G9" s="64">
        <v>1299.8479089</v>
      </c>
      <c r="H9" s="5" t="str">
        <f>IF($B9="N/A","N/A",IF(G9&gt;15,"No",IF(G9&lt;-15,"No","Yes")))</f>
        <v>N/A</v>
      </c>
      <c r="I9" s="6">
        <v>0.39639999999999997</v>
      </c>
      <c r="J9" s="6">
        <v>3.0289999999999999</v>
      </c>
      <c r="K9" s="105" t="str">
        <f t="shared" si="0"/>
        <v>Yes</v>
      </c>
    </row>
    <row r="10" spans="1:11" x14ac:dyDescent="0.2">
      <c r="A10" s="101" t="s">
        <v>309</v>
      </c>
      <c r="B10" s="22" t="s">
        <v>213</v>
      </c>
      <c r="C10" s="4">
        <v>0.13598394089999999</v>
      </c>
      <c r="D10" s="5" t="str">
        <f>IF($B10="N/A","N/A",IF(C10&gt;15,"No",IF(C10&lt;-15,"No","Yes")))</f>
        <v>N/A</v>
      </c>
      <c r="E10" s="4">
        <v>0.166311868</v>
      </c>
      <c r="F10" s="5" t="str">
        <f>IF($B10="N/A","N/A",IF(E10&gt;15,"No",IF(E10&lt;-15,"No","Yes")))</f>
        <v>N/A</v>
      </c>
      <c r="G10" s="4">
        <v>0.1246364769</v>
      </c>
      <c r="H10" s="5" t="str">
        <f>IF($B10="N/A","N/A",IF(G10&gt;15,"No",IF(G10&lt;-15,"No","Yes")))</f>
        <v>N/A</v>
      </c>
      <c r="I10" s="6">
        <v>22.3</v>
      </c>
      <c r="J10" s="6">
        <v>-25.1</v>
      </c>
      <c r="K10" s="105" t="str">
        <f t="shared" si="0"/>
        <v>Yes</v>
      </c>
    </row>
    <row r="11" spans="1:11" x14ac:dyDescent="0.2">
      <c r="A11" s="101" t="s">
        <v>821</v>
      </c>
      <c r="B11" s="22" t="s">
        <v>213</v>
      </c>
      <c r="C11" s="64">
        <v>1193.5238095</v>
      </c>
      <c r="D11" s="5" t="str">
        <f>IF($B11="N/A","N/A",IF(C11&gt;15,"No",IF(C11&lt;-15,"No","Yes")))</f>
        <v>N/A</v>
      </c>
      <c r="E11" s="64">
        <v>1071.44</v>
      </c>
      <c r="F11" s="5" t="str">
        <f>IF($B11="N/A","N/A",IF(E11&gt;15,"No",IF(E11&lt;-15,"No","Yes")))</f>
        <v>N/A</v>
      </c>
      <c r="G11" s="64">
        <v>982</v>
      </c>
      <c r="H11" s="5" t="str">
        <f>IF($B11="N/A","N/A",IF(G11&gt;15,"No",IF(G11&lt;-15,"No","Yes")))</f>
        <v>N/A</v>
      </c>
      <c r="I11" s="6">
        <v>-10.199999999999999</v>
      </c>
      <c r="J11" s="6">
        <v>-8.35</v>
      </c>
      <c r="K11" s="105" t="str">
        <f t="shared" si="0"/>
        <v>Yes</v>
      </c>
    </row>
    <row r="12" spans="1:11" x14ac:dyDescent="0.2">
      <c r="A12" s="101" t="s">
        <v>310</v>
      </c>
      <c r="B12" s="22" t="s">
        <v>214</v>
      </c>
      <c r="C12" s="4">
        <v>0.6345917244</v>
      </c>
      <c r="D12" s="5" t="str">
        <f>IF($B12="N/A","N/A",IF(C12&gt;100,"No",IF(C12&lt;95,"No","Yes")))</f>
        <v>No</v>
      </c>
      <c r="E12" s="4">
        <v>0.61535391169999998</v>
      </c>
      <c r="F12" s="5" t="str">
        <f>IF($B12="N/A","N/A",IF(E12&gt;100,"No",IF(E12&lt;95,"No","Yes")))</f>
        <v>No</v>
      </c>
      <c r="G12" s="4">
        <v>3.1262982965999999</v>
      </c>
      <c r="H12" s="5" t="str">
        <f>IF($B12="N/A","N/A",IF(G12&gt;100,"No",IF(G12&lt;95,"No","Yes")))</f>
        <v>No</v>
      </c>
      <c r="I12" s="6">
        <v>-3.03</v>
      </c>
      <c r="J12" s="6">
        <v>408</v>
      </c>
      <c r="K12" s="105" t="str">
        <f t="shared" si="0"/>
        <v>No</v>
      </c>
    </row>
    <row r="13" spans="1:11" x14ac:dyDescent="0.2">
      <c r="A13" s="101" t="s">
        <v>822</v>
      </c>
      <c r="B13" s="22" t="s">
        <v>220</v>
      </c>
      <c r="C13" s="4">
        <v>1.2091836734999999</v>
      </c>
      <c r="D13" s="5" t="str">
        <f>IF($B13="N/A","N/A",IF(C13&gt;1,"Yes","No"))</f>
        <v>Yes</v>
      </c>
      <c r="E13" s="4">
        <v>1.1297297297</v>
      </c>
      <c r="F13" s="5" t="str">
        <f>IF($B13="N/A","N/A",IF(E13&gt;1,"Yes","No"))</f>
        <v>Yes</v>
      </c>
      <c r="G13" s="4">
        <v>1.1450719823</v>
      </c>
      <c r="H13" s="5" t="str">
        <f>IF($B13="N/A","N/A",IF(G13&gt;1,"Yes","No"))</f>
        <v>Yes</v>
      </c>
      <c r="I13" s="6">
        <v>-6.57</v>
      </c>
      <c r="J13" s="6">
        <v>1.3580000000000001</v>
      </c>
      <c r="K13" s="105" t="str">
        <f t="shared" si="0"/>
        <v>Yes</v>
      </c>
    </row>
    <row r="14" spans="1:11" x14ac:dyDescent="0.2">
      <c r="A14" s="101" t="s">
        <v>311</v>
      </c>
      <c r="B14" s="22" t="s">
        <v>214</v>
      </c>
      <c r="C14" s="4">
        <v>0.61516544709999998</v>
      </c>
      <c r="D14" s="5" t="str">
        <f>IF($B14="N/A","N/A",IF(C14&gt;100,"No",IF(C14&lt;95,"No","Yes")))</f>
        <v>No</v>
      </c>
      <c r="E14" s="4">
        <v>0.6087014369</v>
      </c>
      <c r="F14" s="5" t="str">
        <f>IF($B14="N/A","N/A",IF(E14&gt;100,"No",IF(E14&lt;95,"No","Yes")))</f>
        <v>No</v>
      </c>
      <c r="G14" s="4">
        <v>2.4061764298999999</v>
      </c>
      <c r="H14" s="5" t="str">
        <f>IF($B14="N/A","N/A",IF(G14&gt;100,"No",IF(G14&lt;95,"No","Yes")))</f>
        <v>No</v>
      </c>
      <c r="I14" s="6">
        <v>-1.05</v>
      </c>
      <c r="J14" s="6">
        <v>295.3</v>
      </c>
      <c r="K14" s="105" t="str">
        <f t="shared" si="0"/>
        <v>No</v>
      </c>
    </row>
    <row r="15" spans="1:11" x14ac:dyDescent="0.2">
      <c r="A15" s="101" t="s">
        <v>823</v>
      </c>
      <c r="B15" s="22" t="s">
        <v>221</v>
      </c>
      <c r="C15" s="4">
        <v>11.5</v>
      </c>
      <c r="D15" s="5" t="str">
        <f>IF($B15="N/A","N/A",IF(C15&gt;3,"Yes","No"))</f>
        <v>Yes</v>
      </c>
      <c r="E15" s="4">
        <v>10.606557377</v>
      </c>
      <c r="F15" s="5" t="str">
        <f>IF($B15="N/A","N/A",IF(E15&gt;3,"Yes","No"))</f>
        <v>Yes</v>
      </c>
      <c r="G15" s="4">
        <v>12.053237409999999</v>
      </c>
      <c r="H15" s="5" t="str">
        <f>IF($B15="N/A","N/A",IF(G15&gt;3,"Yes","No"))</f>
        <v>Yes</v>
      </c>
      <c r="I15" s="6">
        <v>-7.77</v>
      </c>
      <c r="J15" s="6">
        <v>13.64</v>
      </c>
      <c r="K15" s="105" t="str">
        <f t="shared" si="0"/>
        <v>Yes</v>
      </c>
    </row>
    <row r="16" spans="1:11" x14ac:dyDescent="0.2">
      <c r="A16" s="101" t="s">
        <v>824</v>
      </c>
      <c r="B16" s="22" t="s">
        <v>222</v>
      </c>
      <c r="C16" s="4">
        <v>5.2648125364</v>
      </c>
      <c r="D16" s="5" t="str">
        <f>IF($B16="N/A","N/A",IF(C16&gt;=8,"No",IF(C16&lt;2,"No","Yes")))</f>
        <v>Yes</v>
      </c>
      <c r="E16" s="4">
        <v>5.3571048430000001</v>
      </c>
      <c r="F16" s="5" t="str">
        <f>IF($B16="N/A","N/A",IF(E16&gt;=8,"No",IF(E16&lt;2,"No","Yes")))</f>
        <v>Yes</v>
      </c>
      <c r="G16" s="4">
        <v>5.3323985597999997</v>
      </c>
      <c r="H16" s="5" t="str">
        <f>IF($B16="N/A","N/A",IF(G16&gt;=8,"No",IF(G16&lt;2,"No","Yes")))</f>
        <v>Yes</v>
      </c>
      <c r="I16" s="6">
        <v>1.7529999999999999</v>
      </c>
      <c r="J16" s="6">
        <v>-0.46100000000000002</v>
      </c>
      <c r="K16" s="105" t="str">
        <f t="shared" si="0"/>
        <v>Yes</v>
      </c>
    </row>
    <row r="17" spans="1:11" x14ac:dyDescent="0.2">
      <c r="A17" s="101" t="s">
        <v>312</v>
      </c>
      <c r="B17" s="22" t="s">
        <v>223</v>
      </c>
      <c r="C17" s="4">
        <v>95.658227027999999</v>
      </c>
      <c r="D17" s="5" t="str">
        <f>IF(OR($B17="N/A",$C17="N/A"),"N/A",IF(C17&gt;100,"No",IF(C17&lt;98,"No","Yes")))</f>
        <v>No</v>
      </c>
      <c r="E17" s="4">
        <v>95.519558275999998</v>
      </c>
      <c r="F17" s="5" t="str">
        <f>IF(OR($B17="N/A",$E17="N/A"),"N/A",IF(E17&gt;100,"No",IF(E17&lt;98,"No","Yes")))</f>
        <v>No</v>
      </c>
      <c r="G17" s="4">
        <v>95.180722892000006</v>
      </c>
      <c r="H17" s="5" t="str">
        <f>IF($B17="N/A","N/A",IF(G17&gt;100,"No",IF(G17&lt;98,"No","Yes")))</f>
        <v>No</v>
      </c>
      <c r="I17" s="6">
        <v>-0.14499999999999999</v>
      </c>
      <c r="J17" s="6">
        <v>-0.35499999999999998</v>
      </c>
      <c r="K17" s="105" t="str">
        <f t="shared" si="0"/>
        <v>Yes</v>
      </c>
    </row>
    <row r="18" spans="1:11" x14ac:dyDescent="0.2">
      <c r="A18" s="101" t="s">
        <v>31</v>
      </c>
      <c r="B18" s="22" t="s">
        <v>214</v>
      </c>
      <c r="C18" s="4">
        <v>95.305316325000007</v>
      </c>
      <c r="D18" s="5" t="str">
        <f>IF($B18="N/A","N/A",IF(C18&gt;100,"No",IF(C18&lt;95,"No","Yes")))</f>
        <v>Yes</v>
      </c>
      <c r="E18" s="4">
        <v>95.213544439000003</v>
      </c>
      <c r="F18" s="5" t="str">
        <f>IF($B18="N/A","N/A",IF(E18&gt;100,"No",IF(E18&lt;95,"No","Yes")))</f>
        <v>Yes</v>
      </c>
      <c r="G18" s="4">
        <v>94.865669574999998</v>
      </c>
      <c r="H18" s="5" t="str">
        <f>IF($B18="N/A","N/A",IF(G18&gt;100,"No",IF(G18&lt;95,"No","Yes")))</f>
        <v>No</v>
      </c>
      <c r="I18" s="6">
        <v>-9.6000000000000002E-2</v>
      </c>
      <c r="J18" s="6">
        <v>-0.36499999999999999</v>
      </c>
      <c r="K18" s="105" t="str">
        <f t="shared" si="0"/>
        <v>Yes</v>
      </c>
    </row>
    <row r="19" spans="1:11" x14ac:dyDescent="0.2">
      <c r="A19" s="101" t="s">
        <v>313</v>
      </c>
      <c r="B19" s="22" t="s">
        <v>214</v>
      </c>
      <c r="C19" s="4">
        <v>95.651751602999994</v>
      </c>
      <c r="D19" s="5" t="str">
        <f>IF($B19="N/A","N/A",IF(C19&gt;100,"No",IF(C19&lt;95,"No","Yes")))</f>
        <v>Yes</v>
      </c>
      <c r="E19" s="4">
        <v>95.509579564000006</v>
      </c>
      <c r="F19" s="5" t="str">
        <f>IF($B19="N/A","N/A",IF(E19&gt;100,"No",IF(E19&lt;95,"No","Yes")))</f>
        <v>Yes</v>
      </c>
      <c r="G19" s="4">
        <v>95.173798642999998</v>
      </c>
      <c r="H19" s="5" t="str">
        <f>IF($B19="N/A","N/A",IF(G19&gt;100,"No",IF(G19&lt;95,"No","Yes")))</f>
        <v>Yes</v>
      </c>
      <c r="I19" s="6">
        <v>-0.14899999999999999</v>
      </c>
      <c r="J19" s="6">
        <v>-0.35199999999999998</v>
      </c>
      <c r="K19" s="105" t="str">
        <f t="shared" si="0"/>
        <v>Yes</v>
      </c>
    </row>
    <row r="20" spans="1:11" x14ac:dyDescent="0.2">
      <c r="A20" s="101" t="s">
        <v>314</v>
      </c>
      <c r="B20" s="22" t="s">
        <v>223</v>
      </c>
      <c r="C20" s="4">
        <v>99.974098296999998</v>
      </c>
      <c r="D20" s="5" t="str">
        <f>IF($B20="N/A","N/A",IF(C20&gt;100,"No",IF(C20&lt;98,"No","Yes")))</f>
        <v>Yes</v>
      </c>
      <c r="E20" s="4">
        <v>99.960085152000005</v>
      </c>
      <c r="F20" s="5" t="str">
        <f>IF($B20="N/A","N/A",IF(E20&gt;100,"No",IF(E20&lt;98,"No","Yes")))</f>
        <v>Yes</v>
      </c>
      <c r="G20" s="4">
        <v>99.979227253999994</v>
      </c>
      <c r="H20" s="5" t="str">
        <f>IF($B20="N/A","N/A",IF(G20&gt;100,"No",IF(G20&lt;98,"No","Yes")))</f>
        <v>Yes</v>
      </c>
      <c r="I20" s="6">
        <v>-1.4E-2</v>
      </c>
      <c r="J20" s="6">
        <v>1.9099999999999999E-2</v>
      </c>
      <c r="K20" s="105" t="str">
        <f t="shared" si="0"/>
        <v>Yes</v>
      </c>
    </row>
    <row r="21" spans="1:11" x14ac:dyDescent="0.2">
      <c r="A21" s="101" t="s">
        <v>826</v>
      </c>
      <c r="B21" s="22" t="s">
        <v>225</v>
      </c>
      <c r="C21" s="4">
        <v>1.0076105965</v>
      </c>
      <c r="D21" s="5" t="str">
        <f>IF($B21="N/A","N/A",IF(C21&gt;=2,"Yes","No"))</f>
        <v>No</v>
      </c>
      <c r="E21" s="4">
        <v>1.007054439</v>
      </c>
      <c r="F21" s="5" t="str">
        <f>IF($B21="N/A","N/A",IF(E21&gt;=2,"Yes","No"))</f>
        <v>No</v>
      </c>
      <c r="G21" s="4">
        <v>1.0097652192</v>
      </c>
      <c r="H21" s="5" t="str">
        <f>IF($B21="N/A","N/A",IF(G21&gt;=2,"Yes","No"))</f>
        <v>No</v>
      </c>
      <c r="I21" s="6">
        <v>-5.5E-2</v>
      </c>
      <c r="J21" s="6">
        <v>0.26919999999999999</v>
      </c>
      <c r="K21" s="105" t="str">
        <f t="shared" si="0"/>
        <v>Yes</v>
      </c>
    </row>
    <row r="22" spans="1:11" x14ac:dyDescent="0.2">
      <c r="A22" s="101" t="s">
        <v>827</v>
      </c>
      <c r="B22" s="22" t="s">
        <v>226</v>
      </c>
      <c r="C22" s="4">
        <v>6.7426646803999999</v>
      </c>
      <c r="D22" s="5" t="str">
        <f>IF($B22="N/A","N/A",IF(C22&gt;30,"No",IF(C22&lt;5,"No","Yes")))</f>
        <v>Yes</v>
      </c>
      <c r="E22" s="4">
        <v>6.4987355250999999</v>
      </c>
      <c r="F22" s="5" t="str">
        <f>IF($B22="N/A","N/A",IF(E22&gt;30,"No",IF(E22&lt;5,"No","Yes")))</f>
        <v>Yes</v>
      </c>
      <c r="G22" s="4">
        <v>6.3785580718999997</v>
      </c>
      <c r="H22" s="5" t="str">
        <f>IF($B22="N/A","N/A",IF(G22&gt;30,"No",IF(G22&lt;5,"No","Yes")))</f>
        <v>Yes</v>
      </c>
      <c r="I22" s="6">
        <v>-3.62</v>
      </c>
      <c r="J22" s="6">
        <v>-1.85</v>
      </c>
      <c r="K22" s="105" t="str">
        <f t="shared" si="0"/>
        <v>Yes</v>
      </c>
    </row>
    <row r="23" spans="1:11" x14ac:dyDescent="0.2">
      <c r="A23" s="101" t="s">
        <v>828</v>
      </c>
      <c r="B23" s="22" t="s">
        <v>227</v>
      </c>
      <c r="C23" s="4">
        <v>37.499190362</v>
      </c>
      <c r="D23" s="5" t="str">
        <f>IF($B23="N/A","N/A",IF(C23&gt;75,"No",IF(C23&lt;15,"No","Yes")))</f>
        <v>Yes</v>
      </c>
      <c r="E23" s="4">
        <v>37.568215094000003</v>
      </c>
      <c r="F23" s="5" t="str">
        <f>IF($B23="N/A","N/A",IF(E23&gt;75,"No",IF(E23&lt;15,"No","Yes")))</f>
        <v>Yes</v>
      </c>
      <c r="G23" s="4">
        <v>38.285199806000001</v>
      </c>
      <c r="H23" s="5" t="str">
        <f>IF($B23="N/A","N/A",IF(G23&gt;75,"No",IF(G23&lt;15,"No","Yes")))</f>
        <v>Yes</v>
      </c>
      <c r="I23" s="6">
        <v>0.18410000000000001</v>
      </c>
      <c r="J23" s="6">
        <v>1.9079999999999999</v>
      </c>
      <c r="K23" s="105" t="str">
        <f t="shared" si="0"/>
        <v>Yes</v>
      </c>
    </row>
    <row r="24" spans="1:11" x14ac:dyDescent="0.2">
      <c r="A24" s="101" t="s">
        <v>829</v>
      </c>
      <c r="B24" s="22" t="s">
        <v>228</v>
      </c>
      <c r="C24" s="4">
        <v>55.709566682000002</v>
      </c>
      <c r="D24" s="5" t="str">
        <f>IF($B24="N/A","N/A",IF(C24&gt;70,"No",IF(C24&lt;25,"No","Yes")))</f>
        <v>Yes</v>
      </c>
      <c r="E24" s="4">
        <v>55.906428857000002</v>
      </c>
      <c r="F24" s="5" t="str">
        <f>IF($B24="N/A","N/A",IF(E24&gt;70,"No",IF(E24&lt;25,"No","Yes")))</f>
        <v>Yes</v>
      </c>
      <c r="G24" s="4">
        <v>55.329316435000003</v>
      </c>
      <c r="H24" s="5" t="str">
        <f>IF($B24="N/A","N/A",IF(G24&gt;70,"No",IF(G24&lt;25,"No","Yes")))</f>
        <v>Yes</v>
      </c>
      <c r="I24" s="6">
        <v>0.35339999999999999</v>
      </c>
      <c r="J24" s="6">
        <v>-1.03</v>
      </c>
      <c r="K24" s="105" t="str">
        <f t="shared" si="0"/>
        <v>Yes</v>
      </c>
    </row>
    <row r="25" spans="1:11" x14ac:dyDescent="0.2">
      <c r="A25" s="101" t="s">
        <v>318</v>
      </c>
      <c r="B25" s="22" t="s">
        <v>229</v>
      </c>
      <c r="C25" s="4">
        <v>0.26225474319999997</v>
      </c>
      <c r="D25" s="5" t="str">
        <f>IF($B25="N/A","N/A",IF(C25&gt;70,"No",IF(C25&lt;35,"No","Yes")))</f>
        <v>No</v>
      </c>
      <c r="E25" s="4">
        <v>0.24281532729999999</v>
      </c>
      <c r="F25" s="5" t="str">
        <f>IF($B25="N/A","N/A",IF(E25&gt;70,"No",IF(E25&lt;35,"No","Yes")))</f>
        <v>No</v>
      </c>
      <c r="G25" s="4">
        <v>0.20426533720000001</v>
      </c>
      <c r="H25" s="5" t="str">
        <f>IF($B25="N/A","N/A",IF(G25&gt;70,"No",IF(G25&lt;35,"No","Yes")))</f>
        <v>No</v>
      </c>
      <c r="I25" s="6">
        <v>-7.41</v>
      </c>
      <c r="J25" s="6">
        <v>-15.9</v>
      </c>
      <c r="K25" s="105" t="str">
        <f t="shared" si="0"/>
        <v>Yes</v>
      </c>
    </row>
    <row r="26" spans="1:11" x14ac:dyDescent="0.2">
      <c r="A26" s="101" t="s">
        <v>830</v>
      </c>
      <c r="B26" s="22" t="s">
        <v>220</v>
      </c>
      <c r="C26" s="4">
        <v>1.9382716048999999</v>
      </c>
      <c r="D26" s="5" t="str">
        <f>IF($B26="N/A","N/A",IF(C26&gt;1,"Yes","No"))</f>
        <v>Yes</v>
      </c>
      <c r="E26" s="4">
        <v>1.6849315067999999</v>
      </c>
      <c r="F26" s="5" t="str">
        <f>IF($B26="N/A","N/A",IF(E26&gt;1,"Yes","No"))</f>
        <v>Yes</v>
      </c>
      <c r="G26" s="4">
        <v>2.1355932203000001</v>
      </c>
      <c r="H26" s="5" t="str">
        <f>IF($B26="N/A","N/A",IF(G26&gt;1,"Yes","No"))</f>
        <v>Yes</v>
      </c>
      <c r="I26" s="6">
        <v>-13.1</v>
      </c>
      <c r="J26" s="6">
        <v>26.75</v>
      </c>
      <c r="K26" s="105" t="str">
        <f t="shared" si="0"/>
        <v>Yes</v>
      </c>
    </row>
    <row r="27" spans="1:11" x14ac:dyDescent="0.2">
      <c r="A27" s="101" t="s">
        <v>319</v>
      </c>
      <c r="B27" s="22" t="s">
        <v>213</v>
      </c>
      <c r="C27" s="4">
        <v>70.370370370000003</v>
      </c>
      <c r="D27" s="5" t="str">
        <f>IF($B27="N/A","N/A",IF(C27&gt;15,"No",IF(C27&lt;-15,"No","Yes")))</f>
        <v>N/A</v>
      </c>
      <c r="E27" s="4">
        <v>0</v>
      </c>
      <c r="F27" s="5" t="str">
        <f>IF($B27="N/A","N/A",IF(E27&gt;15,"No",IF(E27&lt;-15,"No","Yes")))</f>
        <v>N/A</v>
      </c>
      <c r="G27" s="4">
        <v>0</v>
      </c>
      <c r="H27" s="5" t="str">
        <f>IF($B27="N/A","N/A",IF(G27&gt;15,"No",IF(G27&lt;-15,"No","Yes")))</f>
        <v>N/A</v>
      </c>
      <c r="I27" s="6">
        <v>-100</v>
      </c>
      <c r="J27" s="6" t="s">
        <v>1748</v>
      </c>
      <c r="K27" s="105" t="str">
        <f t="shared" si="0"/>
        <v>N/A</v>
      </c>
    </row>
    <row r="28" spans="1:11" x14ac:dyDescent="0.2">
      <c r="A28" s="101" t="s">
        <v>831</v>
      </c>
      <c r="B28" s="22" t="s">
        <v>213</v>
      </c>
      <c r="C28" s="4">
        <v>27.160493827</v>
      </c>
      <c r="D28" s="5" t="str">
        <f>IF($B28="N/A","N/A",IF(C28&gt;15,"No",IF(C28&lt;-15,"No","Yes")))</f>
        <v>N/A</v>
      </c>
      <c r="E28" s="4">
        <v>100</v>
      </c>
      <c r="F28" s="5" t="str">
        <f>IF($B28="N/A","N/A",IF(E28&gt;15,"No",IF(E28&lt;-15,"No","Yes")))</f>
        <v>N/A</v>
      </c>
      <c r="G28" s="4">
        <v>100</v>
      </c>
      <c r="H28" s="5" t="str">
        <f>IF($B28="N/A","N/A",IF(G28&gt;15,"No",IF(G28&lt;-15,"No","Yes")))</f>
        <v>N/A</v>
      </c>
      <c r="I28" s="6">
        <v>268.2</v>
      </c>
      <c r="J28" s="6">
        <v>0</v>
      </c>
      <c r="K28" s="105" t="str">
        <f t="shared" si="0"/>
        <v>Yes</v>
      </c>
    </row>
    <row r="29" spans="1:11" x14ac:dyDescent="0.2">
      <c r="A29" s="101" t="s">
        <v>320</v>
      </c>
      <c r="B29" s="22" t="s">
        <v>213</v>
      </c>
      <c r="C29" s="4">
        <v>0</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771080</v>
      </c>
      <c r="D7" s="19" t="str">
        <f>IF($B7="N/A","N/A",IF(C7&gt;15,"No",IF(C7&lt;-15,"No","Yes")))</f>
        <v>N/A</v>
      </c>
      <c r="E7" s="18">
        <v>745758</v>
      </c>
      <c r="F7" s="19" t="str">
        <f>IF($B7="N/A","N/A",IF(E7&gt;15,"No",IF(E7&lt;-15,"No","Yes")))</f>
        <v>N/A</v>
      </c>
      <c r="G7" s="18">
        <v>760878</v>
      </c>
      <c r="H7" s="19" t="str">
        <f>IF($B7="N/A","N/A",IF(G7&gt;15,"No",IF(G7&lt;-15,"No","Yes")))</f>
        <v>N/A</v>
      </c>
      <c r="I7" s="20">
        <v>-3.28</v>
      </c>
      <c r="J7" s="20">
        <v>2.0270000000000001</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94.742309488000004</v>
      </c>
      <c r="D11" s="5" t="str">
        <f>IF(OR($B11="N/A",$C11="N/A"),"N/A",IF(C11&gt;100,"No",IF(C11&lt;95,"No","Yes")))</f>
        <v>No</v>
      </c>
      <c r="E11" s="4">
        <v>94.886008598000004</v>
      </c>
      <c r="F11" s="5" t="str">
        <f>IF(OR($B11="N/A",$E11="N/A"),"N/A",IF(E11&gt;100,"No",IF(E11&lt;95,"No","Yes")))</f>
        <v>No</v>
      </c>
      <c r="G11" s="4">
        <v>94.011917811000004</v>
      </c>
      <c r="H11" s="5" t="str">
        <f>IF($B11="N/A","N/A",IF(G11&gt;100,"No",IF(G11&lt;95,"No","Yes")))</f>
        <v>No</v>
      </c>
      <c r="I11" s="6">
        <v>0.1517</v>
      </c>
      <c r="J11" s="6">
        <v>-0.92100000000000004</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60.626394148000003</v>
      </c>
      <c r="D13" s="5" t="str">
        <f t="shared" si="1"/>
        <v>No</v>
      </c>
      <c r="E13" s="4">
        <v>62.099635538999998</v>
      </c>
      <c r="F13" s="5" t="str">
        <f t="shared" si="2"/>
        <v>No</v>
      </c>
      <c r="G13" s="4">
        <v>66.134386852999995</v>
      </c>
      <c r="H13" s="5" t="str">
        <f t="shared" si="3"/>
        <v>No</v>
      </c>
      <c r="I13" s="6">
        <v>2.4300000000000002</v>
      </c>
      <c r="J13" s="6">
        <v>6.4969999999999999</v>
      </c>
      <c r="K13" s="105" t="str">
        <f t="shared" si="0"/>
        <v>Yes</v>
      </c>
    </row>
    <row r="14" spans="1:11" x14ac:dyDescent="0.2">
      <c r="A14" s="122" t="s">
        <v>13</v>
      </c>
      <c r="B14" s="22" t="s">
        <v>213</v>
      </c>
      <c r="C14" s="23">
        <v>771080</v>
      </c>
      <c r="D14" s="5" t="str">
        <f>IF($B14="N/A","N/A",IF(C14&gt;15,"No",IF(C14&lt;-15,"No","Yes")))</f>
        <v>N/A</v>
      </c>
      <c r="E14" s="23">
        <v>745758</v>
      </c>
      <c r="F14" s="5" t="str">
        <f>IF($B14="N/A","N/A",IF(E14&gt;15,"No",IF(E14&lt;-15,"No","Yes")))</f>
        <v>N/A</v>
      </c>
      <c r="G14" s="23">
        <v>760878</v>
      </c>
      <c r="H14" s="5" t="str">
        <f>IF($B14="N/A","N/A",IF(G14&gt;15,"No",IF(G14&lt;-15,"No","Yes")))</f>
        <v>N/A</v>
      </c>
      <c r="I14" s="6">
        <v>-3.28</v>
      </c>
      <c r="J14" s="6">
        <v>2.0270000000000001</v>
      </c>
      <c r="K14" s="105" t="str">
        <f t="shared" si="0"/>
        <v>Yes</v>
      </c>
    </row>
    <row r="15" spans="1:11" x14ac:dyDescent="0.2">
      <c r="A15" s="122" t="s">
        <v>439</v>
      </c>
      <c r="B15" s="22" t="s">
        <v>215</v>
      </c>
      <c r="C15" s="4">
        <v>3.4565803808000002</v>
      </c>
      <c r="D15" s="5" t="str">
        <f>IF($B15="N/A","N/A",IF(C15&gt;20,"No",IF(C15&lt;5,"No","Yes")))</f>
        <v>No</v>
      </c>
      <c r="E15" s="4">
        <v>3.4401240081000002</v>
      </c>
      <c r="F15" s="5" t="str">
        <f>IF($B15="N/A","N/A",IF(E15&gt;20,"No",IF(E15&lt;5,"No","Yes")))</f>
        <v>No</v>
      </c>
      <c r="G15" s="4">
        <v>3.4198649455000001</v>
      </c>
      <c r="H15" s="5" t="str">
        <f>IF($B15="N/A","N/A",IF(G15&gt;20,"No",IF(G15&lt;5,"No","Yes")))</f>
        <v>No</v>
      </c>
      <c r="I15" s="6">
        <v>-0.47599999999999998</v>
      </c>
      <c r="J15" s="6">
        <v>-0.58899999999999997</v>
      </c>
      <c r="K15" s="105" t="str">
        <f t="shared" si="0"/>
        <v>Yes</v>
      </c>
    </row>
    <row r="16" spans="1:11" x14ac:dyDescent="0.2">
      <c r="A16" s="122" t="s">
        <v>440</v>
      </c>
      <c r="B16" s="17" t="s">
        <v>213</v>
      </c>
      <c r="C16" s="4">
        <v>96.543419619000005</v>
      </c>
      <c r="D16" s="5" t="str">
        <f>IF($B16="N/A","N/A",IF(C16&gt;15,"No",IF(C16&lt;-15,"No","Yes")))</f>
        <v>N/A</v>
      </c>
      <c r="E16" s="4">
        <v>96.559875992000002</v>
      </c>
      <c r="F16" s="5" t="str">
        <f>IF($B16="N/A","N/A",IF(E16&gt;15,"No",IF(E16&lt;-15,"No","Yes")))</f>
        <v>N/A</v>
      </c>
      <c r="G16" s="4">
        <v>96.580135055</v>
      </c>
      <c r="H16" s="5" t="str">
        <f>IF($B16="N/A","N/A",IF(G16&gt;15,"No",IF(G16&lt;-15,"No","Yes")))</f>
        <v>N/A</v>
      </c>
      <c r="I16" s="6">
        <v>1.7000000000000001E-2</v>
      </c>
      <c r="J16" s="6">
        <v>2.1000000000000001E-2</v>
      </c>
      <c r="K16" s="105" t="str">
        <f t="shared" si="0"/>
        <v>Yes</v>
      </c>
    </row>
    <row r="17" spans="1:11" x14ac:dyDescent="0.2">
      <c r="A17" s="122" t="s">
        <v>441</v>
      </c>
      <c r="B17" s="22" t="s">
        <v>235</v>
      </c>
      <c r="C17" s="4">
        <v>10.21683872</v>
      </c>
      <c r="D17" s="5" t="str">
        <f>IF($B17="N/A","N/A",IF(C17&gt;1,"Yes","No"))</f>
        <v>Yes</v>
      </c>
      <c r="E17" s="4">
        <v>4.8476851740000004</v>
      </c>
      <c r="F17" s="5" t="str">
        <f>IF($B17="N/A","N/A",IF(E17&gt;1,"Yes","No"))</f>
        <v>Yes</v>
      </c>
      <c r="G17" s="4">
        <v>13.023112771999999</v>
      </c>
      <c r="H17" s="5" t="str">
        <f>IF($B17="N/A","N/A",IF(G17&gt;1,"Yes","No"))</f>
        <v>Yes</v>
      </c>
      <c r="I17" s="6">
        <v>-52.6</v>
      </c>
      <c r="J17" s="6">
        <v>168.6</v>
      </c>
      <c r="K17" s="105" t="str">
        <f t="shared" si="0"/>
        <v>No</v>
      </c>
    </row>
    <row r="18" spans="1:11" x14ac:dyDescent="0.2">
      <c r="A18" s="122" t="s">
        <v>857</v>
      </c>
      <c r="B18" s="22" t="s">
        <v>213</v>
      </c>
      <c r="C18" s="75">
        <v>546.62612337999997</v>
      </c>
      <c r="D18" s="5" t="str">
        <f>IF($B18="N/A","N/A",IF(C18&gt;15,"No",IF(C18&lt;-15,"No","Yes")))</f>
        <v>N/A</v>
      </c>
      <c r="E18" s="75">
        <v>53.312762779000003</v>
      </c>
      <c r="F18" s="5" t="str">
        <f>IF($B18="N/A","N/A",IF(E18&gt;15,"No",IF(E18&lt;-15,"No","Yes")))</f>
        <v>N/A</v>
      </c>
      <c r="G18" s="75">
        <v>485.35519225000002</v>
      </c>
      <c r="H18" s="5" t="str">
        <f>IF($B18="N/A","N/A",IF(G18&gt;15,"No",IF(G18&lt;-15,"No","Yes")))</f>
        <v>N/A</v>
      </c>
      <c r="I18" s="6">
        <v>-90.2</v>
      </c>
      <c r="J18" s="6">
        <v>810.4</v>
      </c>
      <c r="K18" s="105" t="str">
        <f t="shared" si="0"/>
        <v>No</v>
      </c>
    </row>
    <row r="19" spans="1:11" x14ac:dyDescent="0.2">
      <c r="A19" s="104" t="s">
        <v>131</v>
      </c>
      <c r="B19" s="22" t="s">
        <v>213</v>
      </c>
      <c r="C19" s="23">
        <v>1996</v>
      </c>
      <c r="D19" s="22" t="s">
        <v>213</v>
      </c>
      <c r="E19" s="23">
        <v>2187</v>
      </c>
      <c r="F19" s="22" t="s">
        <v>213</v>
      </c>
      <c r="G19" s="23">
        <v>2529</v>
      </c>
      <c r="H19" s="5" t="str">
        <f>IF($B19="N/A","N/A",IF(G19&gt;15,"No",IF(G19&lt;-15,"No","Yes")))</f>
        <v>N/A</v>
      </c>
      <c r="I19" s="6">
        <v>9.5690000000000008</v>
      </c>
      <c r="J19" s="6">
        <v>15.64</v>
      </c>
      <c r="K19" s="105" t="str">
        <f t="shared" si="0"/>
        <v>Yes</v>
      </c>
    </row>
    <row r="20" spans="1:11" x14ac:dyDescent="0.2">
      <c r="A20" s="104" t="s">
        <v>346</v>
      </c>
      <c r="B20" s="17" t="s">
        <v>213</v>
      </c>
      <c r="C20" s="4">
        <v>0.25885770609999997</v>
      </c>
      <c r="D20" s="22" t="s">
        <v>213</v>
      </c>
      <c r="E20" s="4">
        <v>0.29325867100000003</v>
      </c>
      <c r="F20" s="22" t="s">
        <v>213</v>
      </c>
      <c r="G20" s="4">
        <v>0.33237917249999999</v>
      </c>
      <c r="H20" s="5" t="str">
        <f>IF($B20="N/A","N/A",IF(G20&gt;15,"No",IF(G20&lt;-15,"No","Yes")))</f>
        <v>N/A</v>
      </c>
      <c r="I20" s="6">
        <v>13.29</v>
      </c>
      <c r="J20" s="6">
        <v>13.34</v>
      </c>
      <c r="K20" s="105" t="str">
        <f t="shared" si="0"/>
        <v>Yes</v>
      </c>
    </row>
    <row r="21" spans="1:11" ht="25.5" x14ac:dyDescent="0.2">
      <c r="A21" s="104" t="s">
        <v>836</v>
      </c>
      <c r="B21" s="22" t="s">
        <v>213</v>
      </c>
      <c r="C21" s="75">
        <v>2185.1012024000001</v>
      </c>
      <c r="D21" s="5" t="str">
        <f>IF($B21="N/A","N/A",IF(C21&gt;60,"No",IF(C21&lt;15,"No","Yes")))</f>
        <v>N/A</v>
      </c>
      <c r="E21" s="75">
        <v>2484.4746227999999</v>
      </c>
      <c r="F21" s="5" t="str">
        <f>IF($B21="N/A","N/A",IF(E21&gt;60,"No",IF(E21&lt;15,"No","Yes")))</f>
        <v>N/A</v>
      </c>
      <c r="G21" s="75">
        <v>2692.5203637999998</v>
      </c>
      <c r="H21" s="5" t="str">
        <f>IF($B21="N/A","N/A",IF(G21&gt;60,"No",IF(G21&lt;15,"No","Yes")))</f>
        <v>N/A</v>
      </c>
      <c r="I21" s="6">
        <v>13.7</v>
      </c>
      <c r="J21" s="6">
        <v>8.3740000000000006</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744427</v>
      </c>
      <c r="D6" s="5" t="str">
        <f>IF($B6="N/A","N/A",IF(C6&gt;15,"No",IF(C6&lt;-15,"No","Yes")))</f>
        <v>N/A</v>
      </c>
      <c r="E6" s="23">
        <v>720103</v>
      </c>
      <c r="F6" s="5" t="str">
        <f>IF($B6="N/A","N/A",IF(E6&gt;15,"No",IF(E6&lt;-15,"No","Yes")))</f>
        <v>N/A</v>
      </c>
      <c r="G6" s="23">
        <v>734857</v>
      </c>
      <c r="H6" s="5" t="str">
        <f>IF($B6="N/A","N/A",IF(G6&gt;15,"No",IF(G6&lt;-15,"No","Yes")))</f>
        <v>N/A</v>
      </c>
      <c r="I6" s="6">
        <v>-3.27</v>
      </c>
      <c r="J6" s="6">
        <v>2.0489999999999999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144.47062763</v>
      </c>
      <c r="D9" s="5" t="str">
        <f>IF($B9="N/A","N/A",IF(C9&gt;100,"No",IF(C9&lt;50,"No","Yes")))</f>
        <v>No</v>
      </c>
      <c r="E9" s="24">
        <v>145.99031255</v>
      </c>
      <c r="F9" s="5" t="str">
        <f>IF($B9="N/A","N/A",IF(E9&gt;100,"No",IF(E9&lt;50,"No","Yes")))</f>
        <v>No</v>
      </c>
      <c r="G9" s="24">
        <v>146.18044325</v>
      </c>
      <c r="H9" s="5" t="str">
        <f>IF($B9="N/A","N/A",IF(G9&gt;100,"No",IF(G9&lt;50,"No","Yes")))</f>
        <v>No</v>
      </c>
      <c r="I9" s="6">
        <v>1.052</v>
      </c>
      <c r="J9" s="6">
        <v>0.13020000000000001</v>
      </c>
      <c r="K9" s="105" t="str">
        <f t="shared" si="0"/>
        <v>Yes</v>
      </c>
    </row>
    <row r="10" spans="1:11" ht="25.5" x14ac:dyDescent="0.2">
      <c r="A10" s="124" t="s">
        <v>839</v>
      </c>
      <c r="B10" s="22" t="s">
        <v>213</v>
      </c>
      <c r="C10" s="24">
        <v>303.90912607000001</v>
      </c>
      <c r="D10" s="5" t="str">
        <f>IF($B10="N/A","N/A",IF(C10&gt;15,"No",IF(C10&lt;-15,"No","Yes")))</f>
        <v>N/A</v>
      </c>
      <c r="E10" s="24">
        <v>314.66502937000001</v>
      </c>
      <c r="F10" s="5" t="str">
        <f>IF($B10="N/A","N/A",IF(E10&gt;15,"No",IF(E10&lt;-15,"No","Yes")))</f>
        <v>N/A</v>
      </c>
      <c r="G10" s="24">
        <v>221.62363404999999</v>
      </c>
      <c r="H10" s="5" t="str">
        <f>IF($B10="N/A","N/A",IF(G10&gt;15,"No",IF(G10&lt;-15,"No","Yes")))</f>
        <v>N/A</v>
      </c>
      <c r="I10" s="6">
        <v>3.5390000000000001</v>
      </c>
      <c r="J10" s="6">
        <v>-29.6</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v>371.83355041999999</v>
      </c>
      <c r="D12" s="5" t="str">
        <f>IF($B12="N/A","N/A",IF(C12&gt;15,"No",IF(C12&lt;-15,"No","Yes")))</f>
        <v>N/A</v>
      </c>
      <c r="E12" s="24">
        <v>378.02981209000001</v>
      </c>
      <c r="F12" s="5" t="str">
        <f>IF($B12="N/A","N/A",IF(E12&gt;15,"No",IF(E12&lt;-15,"No","Yes")))</f>
        <v>N/A</v>
      </c>
      <c r="G12" s="24">
        <v>382.77015047999998</v>
      </c>
      <c r="H12" s="5" t="str">
        <f>IF($B12="N/A","N/A",IF(G12&gt;15,"No",IF(G12&lt;-15,"No","Yes")))</f>
        <v>N/A</v>
      </c>
      <c r="I12" s="6">
        <v>1.6659999999999999</v>
      </c>
      <c r="J12" s="6">
        <v>1.254</v>
      </c>
      <c r="K12" s="105" t="str">
        <f t="shared" si="0"/>
        <v>Yes</v>
      </c>
    </row>
    <row r="13" spans="1:11" x14ac:dyDescent="0.2">
      <c r="A13" s="124" t="s">
        <v>650</v>
      </c>
      <c r="B13" s="22" t="s">
        <v>237</v>
      </c>
      <c r="C13" s="4">
        <v>78.945685741999995</v>
      </c>
      <c r="D13" s="5" t="str">
        <f>IF($B13="N/A","N/A",IF(C13&gt;99,"No",IF(C13&lt;75,"No","Yes")))</f>
        <v>Yes</v>
      </c>
      <c r="E13" s="4">
        <v>78.281856900999998</v>
      </c>
      <c r="F13" s="5" t="str">
        <f>IF($B13="N/A","N/A",IF(E13&gt;99,"No",IF(E13&lt;75,"No","Yes")))</f>
        <v>Yes</v>
      </c>
      <c r="G13" s="4">
        <v>78.361776508999995</v>
      </c>
      <c r="H13" s="5" t="str">
        <f>IF($B13="N/A","N/A",IF(G13&gt;99,"No",IF(G13&lt;75,"No","Yes")))</f>
        <v>Yes</v>
      </c>
      <c r="I13" s="6">
        <v>-0.84099999999999997</v>
      </c>
      <c r="J13" s="6">
        <v>0.1021</v>
      </c>
      <c r="K13" s="105" t="str">
        <f t="shared" ref="K13:K24" si="1">IF(J13="Div by 0", "N/A", IF(J13="N/A","N/A", IF(J13&gt;30, "No", IF(J13&lt;-30, "No", "Yes"))))</f>
        <v>Yes</v>
      </c>
    </row>
    <row r="14" spans="1:11" x14ac:dyDescent="0.2">
      <c r="A14" s="124" t="s">
        <v>492</v>
      </c>
      <c r="B14" s="22" t="s">
        <v>213</v>
      </c>
      <c r="C14" s="5">
        <v>93.270295886</v>
      </c>
      <c r="D14" s="5" t="str">
        <f>IF($B14="N/A","N/A",IF(C14&gt;15,"No",IF(C14&lt;-15,"No","Yes")))</f>
        <v>N/A</v>
      </c>
      <c r="E14" s="5">
        <v>93.630412801000006</v>
      </c>
      <c r="F14" s="5" t="str">
        <f>IF($B14="N/A","N/A",IF(E14&gt;15,"No",IF(E14&lt;-15,"No","Yes")))</f>
        <v>N/A</v>
      </c>
      <c r="G14" s="5">
        <v>93.229972544999995</v>
      </c>
      <c r="H14" s="5" t="str">
        <f>IF($B14="N/A","N/A",IF(G14&gt;15,"No",IF(G14&lt;-15,"No","Yes")))</f>
        <v>N/A</v>
      </c>
      <c r="I14" s="6">
        <v>0.3861</v>
      </c>
      <c r="J14" s="6">
        <v>-0.42799999999999999</v>
      </c>
      <c r="K14" s="105" t="str">
        <f t="shared" si="1"/>
        <v>Yes</v>
      </c>
    </row>
    <row r="15" spans="1:11" x14ac:dyDescent="0.2">
      <c r="A15" s="124" t="s">
        <v>842</v>
      </c>
      <c r="B15" s="22" t="s">
        <v>213</v>
      </c>
      <c r="C15" s="23">
        <v>6.9356335846999997</v>
      </c>
      <c r="D15" s="5" t="str">
        <f>IF($B15="N/A","N/A",IF(C15&gt;15,"No",IF(C15&lt;-15,"No","Yes")))</f>
        <v>N/A</v>
      </c>
      <c r="E15" s="6">
        <v>6.8741445688000002</v>
      </c>
      <c r="F15" s="5" t="str">
        <f>IF($B15="N/A","N/A",IF(E15&gt;15,"No",IF(E15&lt;-15,"No","Yes")))</f>
        <v>N/A</v>
      </c>
      <c r="G15" s="6">
        <v>6.7155879909999996</v>
      </c>
      <c r="H15" s="5" t="str">
        <f>IF($B15="N/A","N/A",IF(G15&gt;15,"No",IF(G15&lt;-15,"No","Yes")))</f>
        <v>N/A</v>
      </c>
      <c r="I15" s="6">
        <v>-0.88700000000000001</v>
      </c>
      <c r="J15" s="6">
        <v>-2.31</v>
      </c>
      <c r="K15" s="105" t="str">
        <f t="shared" si="1"/>
        <v>Yes</v>
      </c>
    </row>
    <row r="16" spans="1:11" x14ac:dyDescent="0.2">
      <c r="A16" s="125" t="s">
        <v>651</v>
      </c>
      <c r="B16" s="38" t="s">
        <v>238</v>
      </c>
      <c r="C16" s="5">
        <v>5.5586377172999999</v>
      </c>
      <c r="D16" s="5" t="str">
        <f>IF($B16="N/A","N/A",IF(C16&gt;20,"No",IF(C16&lt;=0,"No","Yes")))</f>
        <v>Yes</v>
      </c>
      <c r="E16" s="5">
        <v>5.7625089744000002</v>
      </c>
      <c r="F16" s="5" t="str">
        <f>IF($B16="N/A","N/A",IF(E16&gt;20,"No",IF(E16&lt;=0,"No","Yes")))</f>
        <v>Yes</v>
      </c>
      <c r="G16" s="5">
        <v>5.7858875945000001</v>
      </c>
      <c r="H16" s="5" t="str">
        <f>IF($B16="N/A","N/A",IF(G16&gt;20,"No",IF(G16&lt;=0,"No","Yes")))</f>
        <v>Yes</v>
      </c>
      <c r="I16" s="6">
        <v>3.6680000000000001</v>
      </c>
      <c r="J16" s="6">
        <v>0.40570000000000001</v>
      </c>
      <c r="K16" s="105" t="str">
        <f t="shared" si="1"/>
        <v>Yes</v>
      </c>
    </row>
    <row r="17" spans="1:11" x14ac:dyDescent="0.2">
      <c r="A17" s="125" t="s">
        <v>369</v>
      </c>
      <c r="B17" s="22" t="s">
        <v>213</v>
      </c>
      <c r="C17" s="5">
        <v>98.861768971000004</v>
      </c>
      <c r="D17" s="5" t="str">
        <f>IF($B17="N/A","N/A",IF(C17&gt;15,"No",IF(C17&lt;-15,"No","Yes")))</f>
        <v>N/A</v>
      </c>
      <c r="E17" s="5">
        <v>99.457779063000004</v>
      </c>
      <c r="F17" s="5" t="str">
        <f>IF($B17="N/A","N/A",IF(E17&gt;15,"No",IF(E17&lt;-15,"No","Yes")))</f>
        <v>N/A</v>
      </c>
      <c r="G17" s="5">
        <v>99.887106637000002</v>
      </c>
      <c r="H17" s="5" t="str">
        <f>IF($B17="N/A","N/A",IF(G17&gt;15,"No",IF(G17&lt;-15,"No","Yes")))</f>
        <v>N/A</v>
      </c>
      <c r="I17" s="6">
        <v>0.60289999999999999</v>
      </c>
      <c r="J17" s="6">
        <v>0.43169999999999997</v>
      </c>
      <c r="K17" s="105" t="str">
        <f t="shared" si="1"/>
        <v>Yes</v>
      </c>
    </row>
    <row r="18" spans="1:11" x14ac:dyDescent="0.2">
      <c r="A18" s="125" t="s">
        <v>843</v>
      </c>
      <c r="B18" s="22" t="s">
        <v>213</v>
      </c>
      <c r="C18" s="6">
        <v>11.691265981000001</v>
      </c>
      <c r="D18" s="5" t="str">
        <f>IF($B18="N/A","N/A",IF(C18&gt;15,"No",IF(C18&lt;-15,"No","Yes")))</f>
        <v>N/A</v>
      </c>
      <c r="E18" s="6">
        <v>11.508565336</v>
      </c>
      <c r="F18" s="5" t="str">
        <f>IF($B18="N/A","N/A",IF(E18&gt;15,"No",IF(E18&lt;-15,"No","Yes")))</f>
        <v>N/A</v>
      </c>
      <c r="G18" s="6">
        <v>11.198139863</v>
      </c>
      <c r="H18" s="5" t="str">
        <f>IF($B18="N/A","N/A",IF(G18&gt;15,"No",IF(G18&lt;-15,"No","Yes")))</f>
        <v>N/A</v>
      </c>
      <c r="I18" s="6">
        <v>-1.56</v>
      </c>
      <c r="J18" s="6">
        <v>-2.7</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15.49567654</v>
      </c>
      <c r="D22" s="5" t="str">
        <f>IF($B22="N/A","N/A",IF(C22&gt;5,"No",IF(C22&lt;=0,"No","Yes")))</f>
        <v>No</v>
      </c>
      <c r="E22" s="5">
        <v>15.955634125</v>
      </c>
      <c r="F22" s="5" t="str">
        <f>IF($B22="N/A","N/A",IF(E22&gt;5,"No",IF(E22&lt;=0,"No","Yes")))</f>
        <v>No</v>
      </c>
      <c r="G22" s="5">
        <v>15.852335897</v>
      </c>
      <c r="H22" s="5" t="str">
        <f>IF($B22="N/A","N/A",IF(G22&gt;5,"No",IF(G22&lt;=0,"No","Yes")))</f>
        <v>No</v>
      </c>
      <c r="I22" s="6">
        <v>2.968</v>
      </c>
      <c r="J22" s="6">
        <v>-0.64700000000000002</v>
      </c>
      <c r="K22" s="105" t="str">
        <f t="shared" si="1"/>
        <v>Yes</v>
      </c>
    </row>
    <row r="23" spans="1:11" x14ac:dyDescent="0.2">
      <c r="A23" s="124" t="s">
        <v>130</v>
      </c>
      <c r="B23" s="22" t="s">
        <v>213</v>
      </c>
      <c r="C23" s="5">
        <v>99.999133103000005</v>
      </c>
      <c r="D23" s="5" t="str">
        <f>IF($B23="N/A","N/A",IF(C23&gt;15,"No",IF(C23&lt;-15,"No","Yes")))</f>
        <v>N/A</v>
      </c>
      <c r="E23" s="5">
        <v>100</v>
      </c>
      <c r="F23" s="5" t="str">
        <f>IF($B23="N/A","N/A",IF(E23&gt;15,"No",IF(E23&lt;-15,"No","Yes")))</f>
        <v>N/A</v>
      </c>
      <c r="G23" s="5">
        <v>100</v>
      </c>
      <c r="H23" s="5" t="str">
        <f>IF($B23="N/A","N/A",IF(G23&gt;15,"No",IF(G23&lt;-15,"No","Yes")))</f>
        <v>N/A</v>
      </c>
      <c r="I23" s="6">
        <v>8.9999999999999998E-4</v>
      </c>
      <c r="J23" s="6">
        <v>0</v>
      </c>
      <c r="K23" s="105" t="str">
        <f t="shared" si="1"/>
        <v>Yes</v>
      </c>
    </row>
    <row r="24" spans="1:11" x14ac:dyDescent="0.2">
      <c r="A24" s="124" t="s">
        <v>845</v>
      </c>
      <c r="B24" s="22" t="s">
        <v>213</v>
      </c>
      <c r="C24" s="6">
        <v>3.7205360935999998</v>
      </c>
      <c r="D24" s="5" t="str">
        <f>IF($B24="N/A","N/A",IF(C24&gt;15,"No",IF(C24&lt;-15,"No","Yes")))</f>
        <v>N/A</v>
      </c>
      <c r="E24" s="6">
        <v>3.6025831832000001</v>
      </c>
      <c r="F24" s="5" t="str">
        <f>IF($B24="N/A","N/A",IF(E24&gt;15,"No",IF(E24&lt;-15,"No","Yes")))</f>
        <v>N/A</v>
      </c>
      <c r="G24" s="6">
        <v>3.2703619132999999</v>
      </c>
      <c r="H24" s="5" t="str">
        <f>IF($B24="N/A","N/A",IF(G24&gt;15,"No",IF(G24&lt;-15,"No","Yes")))</f>
        <v>N/A</v>
      </c>
      <c r="I24" s="6">
        <v>-3.17</v>
      </c>
      <c r="J24" s="6">
        <v>-9.2200000000000006</v>
      </c>
      <c r="K24" s="105" t="str">
        <f t="shared" si="1"/>
        <v>Yes</v>
      </c>
    </row>
    <row r="25" spans="1:11" x14ac:dyDescent="0.2">
      <c r="A25" s="124" t="s">
        <v>15</v>
      </c>
      <c r="B25" s="22" t="s">
        <v>240</v>
      </c>
      <c r="C25" s="5">
        <v>0.49407127899999997</v>
      </c>
      <c r="D25" s="5" t="str">
        <f>IF($B25="N/A","N/A",IF(C25&gt;20,"No",IF(C25&lt;1,"No","Yes")))</f>
        <v>No</v>
      </c>
      <c r="E25" s="5">
        <v>0.4745154513</v>
      </c>
      <c r="F25" s="5" t="str">
        <f>IF($B25="N/A","N/A",IF(E25&gt;20,"No",IF(E25&lt;1,"No","Yes")))</f>
        <v>No</v>
      </c>
      <c r="G25" s="5">
        <v>0.37272557789999999</v>
      </c>
      <c r="H25" s="5" t="str">
        <f>IF($B25="N/A","N/A",IF(G25&gt;20,"No",IF(G25&lt;1,"No","Yes")))</f>
        <v>No</v>
      </c>
      <c r="I25" s="6">
        <v>-3.96</v>
      </c>
      <c r="J25" s="6">
        <v>-21.5</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99.996325815999995</v>
      </c>
      <c r="H27" s="5" t="str">
        <f>IF($B27="N/A","N/A",IF(G27&gt;100,"No",IF(G27&lt;95,"No","Yes")))</f>
        <v>Yes</v>
      </c>
      <c r="I27" s="6">
        <v>0</v>
      </c>
      <c r="J27" s="6">
        <v>-4.0000000000000001E-3</v>
      </c>
      <c r="K27" s="105" t="str">
        <f t="shared" si="2"/>
        <v>Yes</v>
      </c>
    </row>
    <row r="28" spans="1:11" x14ac:dyDescent="0.2">
      <c r="A28" s="124" t="s">
        <v>846</v>
      </c>
      <c r="B28" s="22" t="s">
        <v>226</v>
      </c>
      <c r="C28" s="5">
        <v>14.639984846999999</v>
      </c>
      <c r="D28" s="5" t="str">
        <f>IF($B28="N/A","N/A",IF(C28&gt;30,"No",IF(C28&lt;5,"No","Yes")))</f>
        <v>Yes</v>
      </c>
      <c r="E28" s="5">
        <v>14.315035487999999</v>
      </c>
      <c r="F28" s="5" t="str">
        <f>IF($B28="N/A","N/A",IF(E28&gt;30,"No",IF(E28&lt;5,"No","Yes")))</f>
        <v>Yes</v>
      </c>
      <c r="G28" s="5">
        <v>13.665609733</v>
      </c>
      <c r="H28" s="5" t="str">
        <f>IF($B28="N/A","N/A",IF(G28&gt;30,"No",IF(G28&lt;5,"No","Yes")))</f>
        <v>Yes</v>
      </c>
      <c r="I28" s="6">
        <v>-2.2200000000000002</v>
      </c>
      <c r="J28" s="6">
        <v>-4.54</v>
      </c>
      <c r="K28" s="105" t="str">
        <f t="shared" si="2"/>
        <v>Yes</v>
      </c>
    </row>
    <row r="29" spans="1:11" x14ac:dyDescent="0.2">
      <c r="A29" s="124" t="s">
        <v>847</v>
      </c>
      <c r="B29" s="22" t="s">
        <v>227</v>
      </c>
      <c r="C29" s="5">
        <v>45.280329703</v>
      </c>
      <c r="D29" s="5" t="str">
        <f>IF($B29="N/A","N/A",IF(C29&gt;75,"No",IF(C29&lt;15,"No","Yes")))</f>
        <v>Yes</v>
      </c>
      <c r="E29" s="5">
        <v>43.694721450000003</v>
      </c>
      <c r="F29" s="5" t="str">
        <f>IF($B29="N/A","N/A",IF(E29&gt;75,"No",IF(E29&lt;15,"No","Yes")))</f>
        <v>Yes</v>
      </c>
      <c r="G29" s="5">
        <v>44.145584693000004</v>
      </c>
      <c r="H29" s="5" t="str">
        <f>IF($B29="N/A","N/A",IF(G29&gt;75,"No",IF(G29&lt;15,"No","Yes")))</f>
        <v>Yes</v>
      </c>
      <c r="I29" s="6">
        <v>-3.5</v>
      </c>
      <c r="J29" s="6">
        <v>1.032</v>
      </c>
      <c r="K29" s="105" t="str">
        <f t="shared" si="2"/>
        <v>Yes</v>
      </c>
    </row>
    <row r="30" spans="1:11" x14ac:dyDescent="0.2">
      <c r="A30" s="124" t="s">
        <v>848</v>
      </c>
      <c r="B30" s="22" t="s">
        <v>228</v>
      </c>
      <c r="C30" s="5">
        <v>40.079685449000003</v>
      </c>
      <c r="D30" s="5" t="str">
        <f>IF($B30="N/A","N/A",IF(C30&gt;70,"No",IF(C30&lt;25,"No","Yes")))</f>
        <v>Yes</v>
      </c>
      <c r="E30" s="5">
        <v>41.990243061999998</v>
      </c>
      <c r="F30" s="5" t="str">
        <f>IF($B30="N/A","N/A",IF(E30&gt;70,"No",IF(E30&lt;25,"No","Yes")))</f>
        <v>Yes</v>
      </c>
      <c r="G30" s="5">
        <v>42.188805574</v>
      </c>
      <c r="H30" s="5" t="str">
        <f>IF($B30="N/A","N/A",IF(G30&gt;70,"No",IF(G30&lt;25,"No","Yes")))</f>
        <v>Yes</v>
      </c>
      <c r="I30" s="6">
        <v>4.7670000000000003</v>
      </c>
      <c r="J30" s="6">
        <v>0.47289999999999999</v>
      </c>
      <c r="K30" s="105" t="str">
        <f t="shared" si="2"/>
        <v>Yes</v>
      </c>
    </row>
    <row r="31" spans="1:11" x14ac:dyDescent="0.2">
      <c r="A31" s="124" t="s">
        <v>160</v>
      </c>
      <c r="B31" s="22" t="s">
        <v>214</v>
      </c>
      <c r="C31" s="5">
        <v>99.981059258000002</v>
      </c>
      <c r="D31" s="5" t="str">
        <f>IF($B31="N/A","N/A",IF(C31&gt;100,"No",IF(C31&lt;95,"No","Yes")))</f>
        <v>Yes</v>
      </c>
      <c r="E31" s="5">
        <v>99.990418036999998</v>
      </c>
      <c r="F31" s="5" t="str">
        <f>IF($B31="N/A","N/A",IF(E31&gt;100,"No",IF(E31&lt;95,"No","Yes")))</f>
        <v>Yes</v>
      </c>
      <c r="G31" s="5">
        <v>99.985711506000001</v>
      </c>
      <c r="H31" s="5" t="str">
        <f>IF($B31="N/A","N/A",IF(G31&gt;100,"No",IF(G31&lt;95,"No","Yes")))</f>
        <v>Yes</v>
      </c>
      <c r="I31" s="6">
        <v>9.4000000000000004E-3</v>
      </c>
      <c r="J31" s="6">
        <v>-5.0000000000000001E-3</v>
      </c>
      <c r="K31" s="105" t="str">
        <f t="shared" si="2"/>
        <v>Yes</v>
      </c>
    </row>
    <row r="32" spans="1:11" x14ac:dyDescent="0.2">
      <c r="A32" s="103" t="s">
        <v>372</v>
      </c>
      <c r="B32" s="22" t="s">
        <v>241</v>
      </c>
      <c r="C32" s="5">
        <v>0.68200105580000003</v>
      </c>
      <c r="D32" s="5" t="str">
        <f>IF($B32="N/A","N/A",IF(C32&gt;5,"No",IF(C32&lt;1,"No","Yes")))</f>
        <v>No</v>
      </c>
      <c r="E32" s="5">
        <v>0.71003731410000004</v>
      </c>
      <c r="F32" s="5" t="str">
        <f>IF($B32="N/A","N/A",IF(E32&gt;5,"No",IF(E32&lt;1,"No","Yes")))</f>
        <v>No</v>
      </c>
      <c r="G32" s="5">
        <v>0.67754678800000001</v>
      </c>
      <c r="H32" s="5" t="str">
        <f>IF($B32="N/A","N/A",IF(G32&gt;5,"No",IF(G32&lt;1,"No","Yes")))</f>
        <v>No</v>
      </c>
      <c r="I32" s="6">
        <v>4.1109999999999998</v>
      </c>
      <c r="J32" s="6">
        <v>-4.58</v>
      </c>
      <c r="K32" s="105" t="str">
        <f t="shared" si="2"/>
        <v>Yes</v>
      </c>
    </row>
    <row r="33" spans="1:11" x14ac:dyDescent="0.2">
      <c r="A33" s="103" t="s">
        <v>374</v>
      </c>
      <c r="B33" s="22" t="s">
        <v>242</v>
      </c>
      <c r="C33" s="5">
        <v>99.232698438</v>
      </c>
      <c r="D33" s="5" t="str">
        <f>IF($B33="N/A","N/A",IF(C33&gt;98,"No",IF(C33&lt;8,"No","Yes")))</f>
        <v>No</v>
      </c>
      <c r="E33" s="5">
        <v>99.206780140999996</v>
      </c>
      <c r="F33" s="5" t="str">
        <f>IF($B33="N/A","N/A",IF(E33&gt;98,"No",IF(E33&lt;8,"No","Yes")))</f>
        <v>No</v>
      </c>
      <c r="G33" s="5">
        <v>99.242709805999993</v>
      </c>
      <c r="H33" s="5" t="str">
        <f>IF($B33="N/A","N/A",IF(G33&gt;98,"No",IF(G33&lt;8,"No","Yes")))</f>
        <v>No</v>
      </c>
      <c r="I33" s="6">
        <v>-2.5999999999999999E-2</v>
      </c>
      <c r="J33" s="6">
        <v>3.6200000000000003E-2</v>
      </c>
      <c r="K33" s="105" t="str">
        <f t="shared" si="2"/>
        <v>Yes</v>
      </c>
    </row>
    <row r="34" spans="1:11" x14ac:dyDescent="0.2">
      <c r="A34" s="120" t="s">
        <v>375</v>
      </c>
      <c r="B34" s="126" t="s">
        <v>224</v>
      </c>
      <c r="C34" s="114">
        <v>2.36423451E-2</v>
      </c>
      <c r="D34" s="114" t="str">
        <f>IF($B34="N/A","N/A",IF(C34&gt;5,"No",IF(C34&lt;=0,"No","Yes")))</f>
        <v>Yes</v>
      </c>
      <c r="E34" s="114">
        <v>2.0830353400000001E-2</v>
      </c>
      <c r="F34" s="114" t="str">
        <f>IF($B34="N/A","N/A",IF(E34&gt;5,"No",IF(E34&lt;=0,"No","Yes")))</f>
        <v>Yes</v>
      </c>
      <c r="G34" s="114">
        <v>2.1772943600000001E-2</v>
      </c>
      <c r="H34" s="114" t="str">
        <f>IF($B34="N/A","N/A",IF(G34&gt;5,"No",IF(G34&lt;=0,"No","Yes")))</f>
        <v>Yes</v>
      </c>
      <c r="I34" s="115">
        <v>-11.9</v>
      </c>
      <c r="J34" s="115">
        <v>4.5250000000000004</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26653</v>
      </c>
      <c r="D6" s="5" t="str">
        <f>IF($B6="N/A","N/A",IF(C6&gt;15,"No",IF(C6&lt;-15,"No","Yes")))</f>
        <v>N/A</v>
      </c>
      <c r="E6" s="23">
        <v>25655</v>
      </c>
      <c r="F6" s="5" t="str">
        <f>IF($B6="N/A","N/A",IF(E6&gt;15,"No",IF(E6&lt;-15,"No","Yes")))</f>
        <v>N/A</v>
      </c>
      <c r="G6" s="23">
        <v>26021</v>
      </c>
      <c r="H6" s="5" t="str">
        <f>IF($B6="N/A","N/A",IF(G6&gt;15,"No",IF(G6&lt;-15,"No","Yes")))</f>
        <v>N/A</v>
      </c>
      <c r="I6" s="6">
        <v>-3.74</v>
      </c>
      <c r="J6" s="6">
        <v>1.427</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1053.7218700000001</v>
      </c>
      <c r="D9" s="5" t="str">
        <f>IF($B9="N/A","N/A",IF(C9&gt;15,"No",IF(C9&lt;-15,"No","Yes")))</f>
        <v>N/A</v>
      </c>
      <c r="E9" s="24">
        <v>1054.2522704999999</v>
      </c>
      <c r="F9" s="5" t="str">
        <f>IF($B9="N/A","N/A",IF(E9&gt;15,"No",IF(E9&lt;-15,"No","Yes")))</f>
        <v>N/A</v>
      </c>
      <c r="G9" s="24">
        <v>1043.3364590000001</v>
      </c>
      <c r="H9" s="5" t="str">
        <f>IF($B9="N/A","N/A",IF(G9&gt;15,"No",IF(G9&lt;-15,"No","Yes")))</f>
        <v>N/A</v>
      </c>
      <c r="I9" s="6">
        <v>5.0299999999999997E-2</v>
      </c>
      <c r="J9" s="6">
        <v>-1.04</v>
      </c>
      <c r="K9" s="105" t="str">
        <f t="shared" si="0"/>
        <v>Yes</v>
      </c>
    </row>
    <row r="10" spans="1:11" x14ac:dyDescent="0.2">
      <c r="A10" s="124" t="s">
        <v>650</v>
      </c>
      <c r="B10" s="22" t="s">
        <v>237</v>
      </c>
      <c r="C10" s="4">
        <v>95.644017559000005</v>
      </c>
      <c r="D10" s="5" t="str">
        <f>IF($B10="N/A","N/A",IF(C10&gt;99,"No",IF(C10&lt;75,"No","Yes")))</f>
        <v>Yes</v>
      </c>
      <c r="E10" s="4">
        <v>94.597544338000006</v>
      </c>
      <c r="F10" s="5" t="str">
        <f>IF($B10="N/A","N/A",IF(E10&gt;99,"No",IF(E10&lt;75,"No","Yes")))</f>
        <v>Yes</v>
      </c>
      <c r="G10" s="4">
        <v>94.746550862999996</v>
      </c>
      <c r="H10" s="5" t="str">
        <f>IF($B10="N/A","N/A",IF(G10&gt;99,"No",IF(G10&lt;75,"No","Yes")))</f>
        <v>Yes</v>
      </c>
      <c r="I10" s="6">
        <v>-1.0900000000000001</v>
      </c>
      <c r="J10" s="6">
        <v>0.1575</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3.5905901775000002</v>
      </c>
      <c r="D13" s="5" t="str">
        <f>IF($B13="N/A","N/A",IF(C13&gt;5,"No",IF(C13&lt;=0,"No","Yes")))</f>
        <v>Yes</v>
      </c>
      <c r="E13" s="5">
        <v>4.4708633794999999</v>
      </c>
      <c r="F13" s="5" t="str">
        <f>IF($B13="N/A","N/A",IF(E13&gt;5,"No",IF(E13&lt;=0,"No","Yes")))</f>
        <v>Yes</v>
      </c>
      <c r="G13" s="5">
        <v>4.1658660313000002</v>
      </c>
      <c r="H13" s="5" t="str">
        <f>IF($B13="N/A","N/A",IF(G13&gt;5,"No",IF(G13&lt;=0,"No","Yes")))</f>
        <v>Yes</v>
      </c>
      <c r="I13" s="6">
        <v>24.52</v>
      </c>
      <c r="J13" s="6">
        <v>-6.82</v>
      </c>
      <c r="K13" s="105" t="str">
        <f t="shared" si="0"/>
        <v>Yes</v>
      </c>
    </row>
    <row r="14" spans="1:11" x14ac:dyDescent="0.2">
      <c r="A14" s="124" t="s">
        <v>159</v>
      </c>
      <c r="B14" s="22" t="s">
        <v>214</v>
      </c>
      <c r="C14" s="5">
        <v>99.234607736000001</v>
      </c>
      <c r="D14" s="5" t="str">
        <f>IF($B14="N/A","N/A",IF(C14&gt;100,"No",IF(C14&lt;95,"No","Yes")))</f>
        <v>Yes</v>
      </c>
      <c r="E14" s="5">
        <v>99.068407718000003</v>
      </c>
      <c r="F14" s="5" t="str">
        <f>IF($B14="N/A","N/A",IF(E14&gt;100,"No",IF(E14&lt;95,"No","Yes")))</f>
        <v>Yes</v>
      </c>
      <c r="G14" s="5">
        <v>98.912416894000003</v>
      </c>
      <c r="H14" s="5" t="str">
        <f>IF($B14="N/A","N/A",IF(G14&gt;100,"No",IF(G14&lt;95,"No","Yes")))</f>
        <v>Yes</v>
      </c>
      <c r="I14" s="6">
        <v>-0.16700000000000001</v>
      </c>
      <c r="J14" s="6">
        <v>-0.157</v>
      </c>
      <c r="K14" s="105" t="str">
        <f t="shared" si="0"/>
        <v>Yes</v>
      </c>
    </row>
    <row r="15" spans="1:11" x14ac:dyDescent="0.2">
      <c r="A15" s="124" t="s">
        <v>32</v>
      </c>
      <c r="B15" s="22" t="s">
        <v>214</v>
      </c>
      <c r="C15" s="5">
        <v>99.947473079999995</v>
      </c>
      <c r="D15" s="5" t="str">
        <f>IF($B15="N/A","N/A",IF(C15&gt;100,"No",IF(C15&lt;95,"No","Yes")))</f>
        <v>Yes</v>
      </c>
      <c r="E15" s="5">
        <v>99.984408497000004</v>
      </c>
      <c r="F15" s="5" t="str">
        <f>IF($B15="N/A","N/A",IF(E15&gt;100,"No",IF(E15&lt;95,"No","Yes")))</f>
        <v>Yes</v>
      </c>
      <c r="G15" s="5">
        <v>99.884708505000006</v>
      </c>
      <c r="H15" s="5" t="str">
        <f>IF($B15="N/A","N/A",IF(G15&gt;100,"No",IF(G15&lt;95,"No","Yes")))</f>
        <v>Yes</v>
      </c>
      <c r="I15" s="6">
        <v>3.6999999999999998E-2</v>
      </c>
      <c r="J15" s="6">
        <v>-0.1</v>
      </c>
      <c r="K15" s="105" t="str">
        <f t="shared" si="0"/>
        <v>Yes</v>
      </c>
    </row>
    <row r="16" spans="1:11" x14ac:dyDescent="0.2">
      <c r="A16" s="124" t="s">
        <v>846</v>
      </c>
      <c r="B16" s="22" t="s">
        <v>226</v>
      </c>
      <c r="C16" s="5">
        <v>14.850407298</v>
      </c>
      <c r="D16" s="5" t="str">
        <f>IF($B16="N/A","N/A",IF(C16&gt;30,"No",IF(C16&lt;5,"No","Yes")))</f>
        <v>Yes</v>
      </c>
      <c r="E16" s="5">
        <v>14.420490429000001</v>
      </c>
      <c r="F16" s="5" t="str">
        <f>IF($B16="N/A","N/A",IF(E16&gt;30,"No",IF(E16&lt;5,"No","Yes")))</f>
        <v>Yes</v>
      </c>
      <c r="G16" s="5">
        <v>12.889076987999999</v>
      </c>
      <c r="H16" s="5" t="str">
        <f>IF($B16="N/A","N/A",IF(G16&gt;30,"No",IF(G16&lt;5,"No","Yes")))</f>
        <v>Yes</v>
      </c>
      <c r="I16" s="6">
        <v>-2.89</v>
      </c>
      <c r="J16" s="6">
        <v>-10.6</v>
      </c>
      <c r="K16" s="105" t="str">
        <f t="shared" si="0"/>
        <v>Yes</v>
      </c>
    </row>
    <row r="17" spans="1:11" x14ac:dyDescent="0.2">
      <c r="A17" s="124" t="s">
        <v>847</v>
      </c>
      <c r="B17" s="22" t="s">
        <v>227</v>
      </c>
      <c r="C17" s="5">
        <v>38.68388453</v>
      </c>
      <c r="D17" s="5" t="str">
        <f>IF($B17="N/A","N/A",IF(C17&gt;75,"No",IF(C17&lt;15,"No","Yes")))</f>
        <v>Yes</v>
      </c>
      <c r="E17" s="5">
        <v>38.587189582999997</v>
      </c>
      <c r="F17" s="5" t="str">
        <f>IF($B17="N/A","N/A",IF(E17&gt;75,"No",IF(E17&lt;15,"No","Yes")))</f>
        <v>Yes</v>
      </c>
      <c r="G17" s="5">
        <v>39.571390096999998</v>
      </c>
      <c r="H17" s="5" t="str">
        <f>IF($B17="N/A","N/A",IF(G17&gt;75,"No",IF(G17&lt;15,"No","Yes")))</f>
        <v>Yes</v>
      </c>
      <c r="I17" s="6">
        <v>-0.25</v>
      </c>
      <c r="J17" s="6">
        <v>2.5510000000000002</v>
      </c>
      <c r="K17" s="105" t="str">
        <f t="shared" si="0"/>
        <v>Yes</v>
      </c>
    </row>
    <row r="18" spans="1:11" x14ac:dyDescent="0.2">
      <c r="A18" s="124" t="s">
        <v>848</v>
      </c>
      <c r="B18" s="22" t="s">
        <v>228</v>
      </c>
      <c r="C18" s="5">
        <v>46.424415330999999</v>
      </c>
      <c r="D18" s="5" t="str">
        <f>IF($B18="N/A","N/A",IF(C18&gt;70,"No",IF(C18&lt;25,"No","Yes")))</f>
        <v>Yes</v>
      </c>
      <c r="E18" s="5">
        <v>46.984523021000001</v>
      </c>
      <c r="F18" s="5" t="str">
        <f>IF($B18="N/A","N/A",IF(E18&gt;70,"No",IF(E18&lt;25,"No","Yes")))</f>
        <v>Yes</v>
      </c>
      <c r="G18" s="5">
        <v>47.539532915000002</v>
      </c>
      <c r="H18" s="5" t="str">
        <f>IF($B18="N/A","N/A",IF(G18&gt;70,"No",IF(G18&lt;25,"No","Yes")))</f>
        <v>Yes</v>
      </c>
      <c r="I18" s="6">
        <v>1.206</v>
      </c>
      <c r="J18" s="6">
        <v>1.181</v>
      </c>
      <c r="K18" s="105" t="str">
        <f t="shared" si="0"/>
        <v>Yes</v>
      </c>
    </row>
    <row r="19" spans="1:11" x14ac:dyDescent="0.2">
      <c r="A19" s="124" t="s">
        <v>160</v>
      </c>
      <c r="B19" s="22" t="s">
        <v>214</v>
      </c>
      <c r="C19" s="5">
        <v>99.677334634000005</v>
      </c>
      <c r="D19" s="5" t="str">
        <f>IF($B19="N/A","N/A",IF(C19&gt;100,"No",IF(C19&lt;95,"No","Yes")))</f>
        <v>Yes</v>
      </c>
      <c r="E19" s="5">
        <v>99.695965698999998</v>
      </c>
      <c r="F19" s="5" t="str">
        <f>IF($B19="N/A","N/A",IF(E19&gt;100,"No",IF(E19&lt;95,"No","Yes")))</f>
        <v>Yes</v>
      </c>
      <c r="G19" s="5">
        <v>99.558049268000005</v>
      </c>
      <c r="H19" s="5" t="str">
        <f>IF($B19="N/A","N/A",IF(G19&gt;100,"No",IF(G19&lt;95,"No","Yes")))</f>
        <v>Yes</v>
      </c>
      <c r="I19" s="6">
        <v>1.8700000000000001E-2</v>
      </c>
      <c r="J19" s="6">
        <v>-0.13800000000000001</v>
      </c>
      <c r="K19" s="105" t="str">
        <f t="shared" si="0"/>
        <v>Yes</v>
      </c>
    </row>
    <row r="20" spans="1:11" x14ac:dyDescent="0.2">
      <c r="A20" s="103" t="s">
        <v>372</v>
      </c>
      <c r="B20" s="22" t="s">
        <v>241</v>
      </c>
      <c r="C20" s="5">
        <v>6.2319438712000004</v>
      </c>
      <c r="D20" s="5" t="str">
        <f>IF($B20="N/A","N/A",IF(C20&gt;5,"No",IF(C20&lt;1,"No","Yes")))</f>
        <v>No</v>
      </c>
      <c r="E20" s="5">
        <v>6.7433248879000001</v>
      </c>
      <c r="F20" s="5" t="str">
        <f>IF($B20="N/A","N/A",IF(E20&gt;5,"No",IF(E20&lt;1,"No","Yes")))</f>
        <v>No</v>
      </c>
      <c r="G20" s="5">
        <v>6.9943507166999996</v>
      </c>
      <c r="H20" s="5" t="str">
        <f>IF($B20="N/A","N/A",IF(G20&gt;5,"No",IF(G20&lt;1,"No","Yes")))</f>
        <v>No</v>
      </c>
      <c r="I20" s="6">
        <v>8.2059999999999995</v>
      </c>
      <c r="J20" s="6">
        <v>3.7229999999999999</v>
      </c>
      <c r="K20" s="105" t="str">
        <f t="shared" si="0"/>
        <v>Yes</v>
      </c>
    </row>
    <row r="21" spans="1:11" x14ac:dyDescent="0.2">
      <c r="A21" s="103" t="s">
        <v>374</v>
      </c>
      <c r="B21" s="22" t="s">
        <v>242</v>
      </c>
      <c r="C21" s="5">
        <v>86.654410385000006</v>
      </c>
      <c r="D21" s="5" t="str">
        <f>IF($B21="N/A","N/A",IF(C21&gt;98,"No",IF(C21&lt;8,"No","Yes")))</f>
        <v>Yes</v>
      </c>
      <c r="E21" s="5">
        <v>84.513740012</v>
      </c>
      <c r="F21" s="5" t="str">
        <f>IF($B21="N/A","N/A",IF(E21&gt;98,"No",IF(E21&lt;8,"No","Yes")))</f>
        <v>Yes</v>
      </c>
      <c r="G21" s="5">
        <v>83.882248953000001</v>
      </c>
      <c r="H21" s="5" t="str">
        <f>IF($B21="N/A","N/A",IF(G21&gt;98,"No",IF(G21&lt;8,"No","Yes")))</f>
        <v>Yes</v>
      </c>
      <c r="I21" s="6">
        <v>-2.4700000000000002</v>
      </c>
      <c r="J21" s="6">
        <v>-0.747</v>
      </c>
      <c r="K21" s="105" t="str">
        <f t="shared" si="0"/>
        <v>Yes</v>
      </c>
    </row>
    <row r="22" spans="1:11" x14ac:dyDescent="0.2">
      <c r="A22" s="120" t="s">
        <v>375</v>
      </c>
      <c r="B22" s="126" t="s">
        <v>224</v>
      </c>
      <c r="C22" s="114">
        <v>0.24012306310000001</v>
      </c>
      <c r="D22" s="114" t="str">
        <f>IF($B22="N/A","N/A",IF(C22&gt;5,"No",IF(C22&lt;=0,"No","Yes")))</f>
        <v>Yes</v>
      </c>
      <c r="E22" s="114">
        <v>0.24556616640000001</v>
      </c>
      <c r="F22" s="114" t="str">
        <f>IF($B22="N/A","N/A",IF(E22&gt;5,"No",IF(E22&lt;=0,"No","Yes")))</f>
        <v>Yes</v>
      </c>
      <c r="G22" s="114">
        <v>0.22673994080000001</v>
      </c>
      <c r="H22" s="114" t="str">
        <f>IF($B22="N/A","N/A",IF(G22&gt;5,"No",IF(G22&lt;=0,"No","Yes")))</f>
        <v>Yes</v>
      </c>
      <c r="I22" s="115">
        <v>2.2669999999999999</v>
      </c>
      <c r="J22" s="115">
        <v>-7.67</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2019-09-23T19:21:54Z</dcterms:modified>
  <dc:language>English</dc:language>
</cp:coreProperties>
</file>