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<sst xmlns="http://schemas.openxmlformats.org/spreadsheetml/2006/main" count="7917" uniqueCount="1752">
  <si>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</si>
  <si>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</si>
  <si>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</si>
  <si>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</si>
  <si>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</si>
  <si>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</si>
  <si>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</si>
  <si>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</si>
  <si>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</si>
  <si>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</si>
  <si>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</si>
  <si>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</si>
  <si>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</si>
  <si>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</si>
  <si>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</si>
  <si>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</si>
  <si>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</si>
  <si>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</si>
  <si>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</si>
  <si>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</si>
  <si>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</si>
  <si>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</si>
  <si>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</si>
  <si>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</si>
  <si>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</si>
  <si>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</si>
  <si>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</si>
  <si>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</si>
  <si>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</si>
  <si>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</si>
  <si>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</si>
  <si>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</si>
  <si>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</si>
  <si>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</si>
  <si>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</si>
  <si>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</si>
  <si>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</si>
  <si>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</si>
  <si>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</si>
  <si>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</si>
  <si>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</si>
  <si>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</si>
  <si>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</si>
  <si>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</si>
  <si>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</si>
  <si>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</si>
  <si>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</si>
  <si>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</si>
  <si>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</si>
  <si>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</si>
  <si>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</si>
  <si>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</si>
  <si>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</si>
  <si>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</si>
  <si>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</si>
  <si>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</si>
  <si>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</si>
  <si>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</si>
  <si>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</si>
  <si>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</si>
  <si>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</si>
  <si>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</si>
  <si>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</si>
  <si>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</si>
  <si>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</si>
  <si>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</si>
  <si>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</si>
  <si>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</si>
  <si>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</si>
  <si>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</si>
  <si>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</si>
  <si>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</si>
  <si>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</si>
  <si>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</si>
  <si>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</si>
  <si>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</si>
  <si>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</si>
  <si>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</si>
  <si>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</si>
  <si>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</si>
  <si>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</si>
  <si>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</si>
  <si>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</si>
  <si>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</si>
  <si>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</si>
  <si>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</si>
  <si>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</si>
  <si>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</si>
  <si>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</si>
  <si>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</si>
  <si>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</si>
  <si>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</si>
  <si>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</si>
  <si>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</si>
  <si>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</si>
  <si>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</si>
  <si>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</si>
  <si>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</si>
  <si>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</si>
  <si>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</si>
  <si>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</si>
  <si>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</si>
  <si>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</si>
  <si>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</si>
  <si>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</si>
  <si>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</si>
  <si>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</si>
  <si>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</si>
  <si>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</si>
  <si>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</si>
  <si>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</si>
  <si>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</si>
  <si>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</si>
  <si>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</si>
  <si>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</si>
  <si>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</si>
  <si>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</si>
  <si>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</si>
  <si>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</si>
  <si>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</si>
  <si>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</si>
  <si>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</si>
  <si>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</si>
  <si>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</si>
  <si>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</si>
  <si>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</si>
  <si>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</si>
  <si>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</si>
  <si>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</si>
  <si>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</si>
  <si>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</si>
  <si>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</si>
  <si>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</si>
  <si>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</si>
  <si>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</si>
  <si>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</si>
  <si>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</si>
  <si>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</si>
  <si>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</si>
  <si>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</si>
  <si>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</si>
  <si>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</si>
  <si>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</si>
  <si>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</si>
  <si>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</si>
  <si>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</si>
  <si>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</si>
  <si>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</si>
  <si>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</si>
  <si>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</si>
  <si>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</si>
  <si>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</si>
  <si>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</si>
  <si>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</si>
  <si>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</si>
  <si>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</si>
  <si>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</si>
  <si>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</si>
  <si>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</si>
  <si>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</si>
  <si>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</si>
  <si>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</si>
  <si>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</si>
  <si>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</si>
  <si>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</si>
  <si>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</si>
  <si>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</si>
  <si>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</si>
  <si>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</si>
  <si>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</si>
  <si>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</si>
  <si>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</si>
  <si>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</si>
  <si>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</si>
  <si>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</si>
  <si>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</si>
  <si>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</si>
  <si>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</si>
  <si>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</si>
  <si>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</si>
  <si>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</si>
  <si>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</si>
  <si>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</si>
  <si>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</si>
  <si>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</si>
  <si>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</si>
  <si>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</si>
  <si>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</si>
  <si>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</si>
  <si>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</si>
  <si>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</si>
  <si>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</si>
  <si>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</si>
  <si>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</si>
  <si>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</si>
  <si>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</si>
  <si>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</si>
  <si>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</si>
  <si>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</si>
  <si>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</si>
  <si>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</si>
  <si>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</si>
  <si>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</si>
  <si>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</si>
  <si>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</si>
  <si>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</si>
  <si>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</si>
  <si>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</si>
  <si>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</si>
  <si>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</si>
  <si>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</si>
  <si>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</si>
  <si>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</si>
  <si>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</si>
  <si>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</si>
  <si>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</si>
  <si>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</si>
  <si>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</si>
  <si>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</si>
  <si>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</si>
  <si>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</si>
  <si>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</si>
  <si>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</si>
  <si>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</si>
  <si>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</si>
  <si>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</si>
  <si>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</si>
  <si>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</si>
  <si>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</si>
  <si>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</si>
  <si>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</si>
  <si>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</si>
  <si>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</si>
  <si>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</si>
  <si>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</si>
  <si>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</si>
  <si>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</si>
  <si>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</si>
  <si>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</si>
  <si>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</si>
  <si>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</si>
  <si>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</si>
  <si>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</si>
  <si>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</si>
  <si>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</si>
  <si>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</si>
  <si>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</si>
  <si>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</si>
  <si>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</si>
  <si>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</si>
  <si>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</si>
  <si>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</si>
  <si>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</si>
  <si>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</si>
  <si>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</si>
  <si>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</si>
  <si>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</si>
  <si>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</si>
  <si>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</si>
  <si>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</si>
  <si>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</si>
  <si>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</si>
  <si>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</si>
  <si>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</si>
  <si>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</si>
  <si>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</si>
  <si>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</si>
  <si>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</si>
  <si>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</si>
  <si>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</si>
  <si>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</si>
  <si>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</si>
  <si>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</si>
  <si>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</si>
  <si>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</si>
  <si>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</si>
  <si>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</si>
  <si>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</si>
  <si>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</si>
  <si>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</si>
  <si>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</si>
  <si>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</si>
  <si>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</si>
  <si>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</si>
  <si>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</si>
  <si>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</si>
  <si>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</si>
  <si>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</si>
  <si>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</si>
  <si>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</si>
  <si>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</si>
  <si>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</si>
  <si>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</si>
  <si>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</si>
  <si>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</si>
  <si>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</si>
  <si>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</si>
  <si>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</si>
  <si>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</si>
  <si>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</si>
  <si>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</si>
  <si>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</si>
  <si>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</si>
  <si>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</si>
  <si>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</si>
  <si>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</si>
  <si>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</si>
  <si>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</si>
  <si>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</si>
  <si>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</si>
  <si>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</si>
  <si>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</si>
  <si>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</si>
  <si>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</si>
  <si>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</si>
  <si>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</si>
  <si>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</si>
  <si>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</si>
  <si>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</si>
  <si>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</si>
  <si>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</si>
  <si>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</si>
  <si>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</si>
  <si>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</si>
  <si>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</si>
  <si>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</si>
  <si>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</si>
  <si>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</si>
  <si>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</si>
  <si>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</si>
  <si>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</si>
  <si>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</si>
  <si>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</si>
  <si>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</si>
  <si>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</si>
  <si>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</si>
  <si>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</si>
  <si>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</si>
  <si>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</si>
  <si>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</si>
  <si>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</si>
  <si>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</si>
  <si>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</si>
  <si>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</si>
  <si>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</si>
  <si>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</si>
  <si>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</si>
  <si>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</si>
  <si>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</si>
  <si>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</si>
  <si>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</si>
  <si>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</si>
  <si>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</si>
  <si>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</si>
  <si>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</si>
  <si>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</si>
  <si>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</si>
  <si>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</si>
  <si>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</si>
  <si>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</si>
  <si>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</si>
  <si>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</si>
  <si>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</si>
  <si>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</si>
  <si>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</si>
  <si>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</si>
  <si>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</si>
  <si>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</si>
  <si>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</si>
  <si>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</si>
  <si>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</si>
  <si>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</si>
  <si>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</si>
  <si>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</si>
  <si>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</si>
  <si>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</si>
  <si>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</si>
  <si>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</si>
  <si>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</si>
  <si>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</si>
  <si>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</si>
  <si>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</si>
  <si>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</si>
  <si>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</si>
  <si>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</si>
  <si>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</si>
  <si>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</si>
  <si>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</si>
  <si>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</si>
  <si>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</si>
  <si>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</si>
  <si>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</si>
  <si>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</si>
  <si>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</si>
  <si>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</si>
  <si>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</si>
  <si>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</si>
  <si>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</si>
  <si>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</si>
  <si>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</si>
  <si>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</si>
  <si>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</si>
  <si>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</si>
  <si>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</si>
  <si>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</si>
  <si>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</si>
  <si>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</si>
  <si>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</si>
  <si>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</si>
  <si>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</si>
  <si>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</si>
  <si>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</si>
  <si>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</si>
  <si>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</si>
  <si>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</si>
  <si>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</si>
  <si>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</si>
  <si>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</si>
  <si>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</si>
  <si>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</si>
  <si>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</si>
  <si>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</si>
  <si>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</si>
  <si>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</si>
  <si>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</si>
  <si>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</si>
  <si>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</si>
  <si>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</si>
  <si>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</si>
  <si>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</si>
  <si>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</si>
  <si>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</si>
  <si>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</si>
  <si>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</si>
  <si>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</si>
  <si>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</si>
  <si>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</si>
  <si>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</si>
  <si>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</si>
  <si>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</si>
  <si>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</si>
  <si>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</si>
  <si>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</si>
  <si>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</si>
  <si>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</si>
  <si>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</si>
  <si>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</si>
  <si>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</si>
  <si>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</si>
  <si>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</si>
  <si>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</si>
  <si>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</si>
  <si>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</si>
  <si>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</si>
  <si>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</si>
  <si>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</si>
  <si>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</si>
  <si>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</si>
  <si>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</si>
  <si>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</si>
  <si>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</si>
  <si>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</si>
  <si>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</si>
  <si>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</si>
  <si>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</si>
  <si>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</si>
  <si>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</si>
  <si>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</si>
  <si>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</si>
  <si>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</si>
  <si>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</si>
  <si>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</si>
  <si>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</si>
  <si>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</si>
  <si>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</si>
  <si>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</si>
  <si>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</si>
  <si>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</si>
  <si>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</si>
  <si>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</si>
  <si>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</si>
  <si>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</si>
  <si>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</si>
  <si>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</si>
  <si>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</si>
  <si>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</si>
  <si>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</si>
  <si>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</si>
  <si>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</si>
  <si>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</si>
  <si>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</si>
  <si>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</si>
  <si>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</si>
  <si>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</si>
  <si>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</si>
  <si>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</si>
  <si>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</si>
  <si>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</si>
  <si>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</si>
  <si>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</si>
  <si>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</si>
  <si>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</si>
  <si>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</si>
  <si>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</si>
  <si>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</si>
  <si>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</si>
  <si>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</si>
  <si>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</si>
  <si>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</si>
  <si>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</si>
  <si>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</si>
  <si>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</si>
  <si>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</si>
  <si>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</si>
  <si>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</si>
  <si>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</si>
  <si>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</si>
  <si>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</si>
  <si>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</si>
  <si>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</si>
  <si>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</si>
  <si>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</si>
  <si>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</si>
  <si>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</si>
  <si>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</si>
  <si>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</si>
  <si>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</si>
  <si>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</si>
  <si>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</si>
  <si>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</si>
  <si>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</si>
  <si>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</si>
  <si>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</si>
  <si>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</si>
  <si>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</si>
  <si>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</si>
  <si>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</si>
  <si>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</si>
  <si>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</si>
  <si>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</si>
  <si>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</si>
  <si>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</si>
  <si>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</si>
  <si>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</si>
  <si>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</si>
  <si>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</si>
  <si>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</si>
  <si>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</si>
  <si>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</si>
  <si>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</si>
  <si>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</si>
  <si>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</si>
  <si>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</si>
  <si>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</si>
  <si>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</si>
  <si>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</si>
  <si>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</si>
  <si>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</si>
  <si>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</si>
  <si>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</si>
  <si>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</si>
  <si>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</si>
  <si>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</si>
  <si>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</si>
  <si>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</si>
  <si>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</si>
  <si>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</si>
  <si>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</si>
  <si>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</si>
  <si>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</si>
  <si>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</si>
  <si>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</si>
  <si>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</si>
  <si>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</si>
  <si>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</si>
  <si>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</si>
  <si>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</si>
  <si>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</si>
  <si>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</si>
  <si>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</si>
  <si>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</si>
  <si>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</si>
  <si>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</si>
  <si>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</si>
  <si>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</si>
  <si>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</si>
  <si>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</si>
  <si>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</si>
  <si>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</si>
  <si>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</si>
  <si>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</si>
  <si>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</si>
  <si>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</si>
  <si>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</si>
  <si>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</si>
  <si>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</si>
  <si>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</si>
  <si>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</si>
  <si>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</si>
  <si>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</si>
  <si>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</si>
  <si>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</si>
  <si>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</si>
  <si>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</si>
  <si>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</si>
  <si>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</si>
  <si>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</si>
  <si>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</si>
  <si>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</si>
  <si>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</si>
  <si>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</si>
  <si>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</si>
  <si>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</si>
  <si>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</si>
  <si>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</si>
  <si>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</si>
  <si>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</si>
  <si>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</si>
  <si>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</si>
  <si>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</si>
  <si>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</si>
  <si>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</si>
  <si>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</si>
  <si>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</si>
  <si>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</si>
  <si>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</si>
  <si>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</si>
  <si>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</si>
  <si>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</si>
  <si>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</si>
  <si>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</si>
  <si>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</si>
  <si>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</si>
  <si>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</si>
  <si>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</si>
  <si>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</si>
  <si>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</si>
  <si>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</si>
  <si>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</si>
  <si>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</si>
  <si>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</si>
  <si>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</si>
  <si>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</si>
  <si>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</si>
  <si>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</si>
  <si>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</si>
  <si>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</si>
  <si>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</si>
  <si>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</si>
  <si>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</si>
  <si>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</si>
  <si>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</si>
  <si>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</si>
  <si>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</si>
  <si>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</si>
  <si>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</si>
  <si>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</si>
  <si>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</si>
  <si>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</si>
  <si>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</si>
  <si>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</si>
  <si>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</si>
  <si>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</si>
  <si>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</si>
  <si>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</si>
  <si>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</si>
  <si>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</si>
  <si>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</si>
  <si>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</si>
  <si>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</si>
  <si>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</si>
  <si>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</si>
  <si>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</si>
  <si>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</si>
  <si>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</si>
  <si>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</si>
  <si>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</si>
  <si>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</si>
  <si>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</si>
  <si>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</si>
  <si>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</si>
  <si>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</si>
  <si>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</si>
  <si>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</si>
  <si>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</si>
  <si>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</si>
  <si>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</si>
  <si>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</si>
  <si>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</si>
  <si>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</si>
  <si>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</si>
  <si>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</si>
  <si>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</si>
  <si>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</si>
  <si>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</si>
  <si>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</si>
  <si>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</si>
  <si>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</si>
  <si>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</si>
  <si>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</si>
  <si>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</si>
  <si>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</si>
  <si>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</si>
  <si>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</si>
  <si>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</si>
  <si>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</si>
  <si>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</si>
  <si>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</si>
  <si>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</si>
  <si>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</si>
  <si>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</si>
  <si>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</si>
  <si>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</si>
  <si>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</si>
  <si>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</si>
  <si>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</si>
  <si>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</si>
  <si>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</si>
  <si>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</si>
  <si>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</si>
  <si>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</si>
  <si>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</si>
  <si>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</si>
  <si>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</si>
  <si>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</si>
  <si>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</si>
  <si>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</si>
  <si>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</si>
  <si>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</si>
  <si>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</si>
  <si>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</si>
  <si>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</si>
  <si>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</si>
  <si>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</si>
  <si>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</si>
  <si>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</si>
  <si>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</si>
  <si>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</si>
  <si>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</si>
  <si>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</si>
  <si>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</si>
  <si>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</si>
  <si>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</si>
  <si>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</si>
  <si>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</si>
  <si>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</si>
  <si>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</si>
  <si>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</si>
  <si>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</si>
  <si>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</si>
  <si>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</si>
  <si>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</si>
  <si>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</si>
  <si>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</si>
  <si>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</si>
  <si>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</si>
  <si>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</si>
  <si>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</si>
  <si>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</si>
  <si>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</si>
  <si>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</si>
  <si>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</si>
  <si>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</si>
  <si>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</si>
  <si>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</si>
  <si>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</si>
  <si>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</si>
  <si>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</si>
  <si>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</si>
  <si>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</si>
  <si>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</si>
  <si>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</si>
  <si>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</si>
  <si>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</si>
  <si>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</si>
  <si>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</si>
  <si>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</si>
  <si>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</si>
  <si>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</si>
  <si>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</si>
  <si>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</si>
  <si>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</si>
  <si>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</si>
  <si>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</si>
  <si>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</si>
  <si>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</si>
  <si>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</si>
  <si>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</si>
  <si>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</si>
  <si>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</si>
  <si>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</si>
  <si>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</si>
  <si>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</si>
  <si>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</si>
  <si>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</si>
  <si>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</si>
  <si>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</si>
  <si>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</si>
  <si>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</si>
  <si>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</si>
  <si>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</si>
  <si>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</si>
  <si>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</si>
  <si>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</si>
  <si>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</si>
  <si>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</si>
  <si>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</si>
  <si>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</si>
  <si>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</si>
  <si>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</si>
  <si>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</si>
  <si>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</si>
  <si>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</si>
  <si>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</si>
  <si>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</si>
  <si>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</si>
  <si>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</si>
  <si>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</si>
  <si>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</si>
  <si>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</si>
  <si>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</si>
  <si>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</si>
  <si>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</si>
  <si>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</si>
  <si>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</si>
  <si>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</si>
  <si>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</si>
  <si>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</si>
  <si>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</si>
  <si>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</si>
  <si>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</si>
  <si>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</si>
  <si>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</si>
  <si>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</si>
  <si>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</si>
  <si>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</si>
  <si>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</si>
  <si>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</si>
  <si>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</si>
  <si>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</si>
  <si>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</si>
  <si>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</si>
  <si>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</si>
  <si>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</si>
  <si>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</si>
  <si>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</si>
  <si>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</si>
  <si>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</si>
  <si>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</si>
  <si>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</si>
  <si>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</si>
  <si>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</si>
  <si>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</si>
  <si>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</si>
  <si>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</si>
  <si>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</si>
  <si>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</si>
  <si>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</si>
  <si>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</si>
  <si>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</si>
  <si>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</si>
  <si>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</si>
  <si>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</si>
  <si>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</si>
  <si>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</si>
  <si>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</si>
  <si>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</si>
  <si>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</si>
  <si>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</si>
  <si>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</si>
  <si>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</si>
  <si>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</si>
  <si>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</si>
  <si>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</si>
  <si>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</si>
  <si>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</si>
  <si>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</si>
  <si>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</si>
  <si>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</si>
  <si>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</si>
  <si>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</si>
  <si>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</si>
  <si>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</si>
  <si>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</si>
  <si>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</si>
  <si>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</si>
  <si>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</si>
  <si>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</si>
  <si>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</si>
  <si>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</si>
  <si>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</si>
  <si>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</si>
  <si>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</si>
  <si>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</si>
  <si>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</si>
  <si>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</si>
  <si>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</si>
  <si>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</si>
  <si>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</si>
  <si>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</si>
  <si>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</si>
  <si>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</si>
  <si>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</si>
  <si>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</si>
  <si>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</si>
  <si>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</si>
  <si>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</si>
  <si>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</si>
  <si>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</si>
  <si>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</si>
  <si>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</si>
  <si>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</si>
  <si>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</si>
  <si>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</si>
  <si>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</si>
  <si>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</si>
  <si>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</si>
  <si>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</si>
  <si>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</si>
  <si>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</si>
  <si>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</si>
  <si>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</si>
  <si>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</si>
  <si>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</si>
  <si>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</si>
  <si>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</si>
  <si>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</si>
  <si>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</si>
  <si>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</si>
  <si>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</si>
  <si>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</si>
  <si>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</si>
  <si>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</si>
  <si>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</si>
  <si>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</si>
  <si>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</si>
  <si>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</si>
  <si>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</si>
  <si>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</si>
  <si>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</si>
  <si>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</si>
  <si>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</si>
  <si>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</si>
  <si>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</si>
  <si>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</si>
  <si>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</si>
  <si>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</si>
  <si>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</si>
  <si>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</si>
  <si>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</si>
  <si>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</si>
  <si>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</si>
  <si>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</si>
  <si>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</si>
  <si>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</si>
  <si>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</si>
  <si>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</si>
  <si>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</si>
  <si>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</si>
  <si>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</si>
  <si>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</si>
  <si>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</si>
  <si>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</si>
  <si>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</si>
  <si>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</si>
  <si>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</si>
  <si>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</si>
  <si>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</si>
  <si>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</si>
  <si>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</si>
  <si>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</si>
  <si>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</si>
  <si>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</si>
  <si>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</si>
  <si>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</si>
  <si>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</si>
  <si>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</si>
  <si>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</si>
  <si>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</si>
  <si>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</si>
  <si>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</si>
  <si>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</si>
  <si>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</si>
  <si>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</si>
  <si>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</si>
  <si>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</si>
  <si>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</si>
  <si>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</si>
  <si>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</si>
  <si>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</si>
  <si>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</si>
  <si>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</si>
  <si>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</si>
  <si>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</si>
  <si>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</si>
  <si>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</si>
  <si>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</si>
  <si>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</si>
  <si>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</si>
  <si>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</si>
  <si>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</si>
  <si>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</si>
  <si>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</si>
  <si>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</si>
  <si>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</si>
  <si>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</si>
  <si>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</si>
  <si>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</si>
  <si>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</si>
  <si>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</si>
  <si>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</si>
  <si>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</si>
  <si>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</si>
  <si>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</si>
  <si>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</si>
  <si>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</si>
  <si>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</si>
  <si>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</si>
  <si>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</si>
  <si>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</si>
  <si>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</si>
  <si>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</si>
  <si>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</si>
  <si>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</si>
  <si>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</si>
  <si>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</si>
  <si>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</si>
  <si>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</si>
  <si>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</si>
  <si>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</si>
  <si>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</si>
  <si>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</si>
  <si>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</si>
  <si>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</si>
  <si>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</si>
  <si>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</si>
  <si>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</si>
  <si>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</si>
  <si>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</si>
  <si>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</si>
  <si>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</si>
  <si>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</si>
  <si>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</si>
  <si>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</si>
  <si>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</si>
  <si>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</si>
  <si>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</si>
  <si>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</si>
  <si>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</si>
  <si>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</si>
  <si>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</si>
  <si>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</si>
  <si>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</si>
  <si>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</si>
  <si>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</si>
  <si>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</si>
  <si>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</si>
  <si>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</si>
  <si>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</si>
  <si>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</si>
  <si>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</si>
  <si>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</si>
  <si>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</si>
  <si>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</si>
  <si>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</si>
  <si>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</si>
  <si>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</si>
  <si>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</si>
  <si>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</si>
  <si>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</si>
  <si>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</si>
  <si>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</si>
  <si>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</si>
  <si>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</si>
  <si>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</si>
  <si>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</si>
  <si>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</si>
  <si>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</si>
  <si>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</si>
  <si>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</si>
  <si>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</si>
  <si>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</si>
  <si>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</si>
  <si>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</si>
  <si>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</si>
  <si>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</si>
  <si>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</si>
  <si>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</si>
  <si>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</si>
  <si>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</si>
  <si>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</si>
  <si>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</si>
  <si>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</si>
  <si>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</si>
  <si>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</si>
  <si>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</si>
  <si>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</si>
  <si>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</si>
  <si>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</si>
  <si>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</si>
  <si>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</si>
  <si>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</si>
  <si>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</si>
  <si>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</si>
  <si>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</si>
  <si>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</si>
  <si>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</si>
  <si>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</si>
  <si>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</si>
  <si>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</si>
  <si>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</si>
  <si>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</si>
  <si>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</si>
  <si>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</si>
  <si>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</si>
  <si>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</si>
  <si>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</si>
  <si>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</si>
  <si>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</si>
  <si>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</si>
  <si>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</si>
  <si>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</si>
  <si>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</si>
  <si>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</si>
  <si>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</si>
  <si>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</si>
  <si>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</si>
  <si>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</si>
  <si>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</si>
  <si>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</si>
  <si>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</si>
  <si>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</si>
  <si>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</si>
  <si>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</si>
  <si>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</si>
  <si>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</si>
  <si>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</si>
  <si>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</si>
  <si>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</si>
  <si>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</si>
  <si>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</si>
  <si>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</si>
  <si>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</si>
  <si>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</si>
  <si>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</si>
  <si>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</si>
  <si>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</si>
  <si>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</si>
  <si>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</si>
  <si>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</si>
  <si>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</si>
  <si>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</si>
  <si>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</si>
  <si>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</si>
  <si>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</si>
  <si>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</si>
  <si>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</si>
  <si>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</si>
  <si>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</si>
  <si>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</si>
  <si>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</si>
  <si>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</si>
  <si>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</si>
  <si>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</si>
  <si>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</si>
  <si>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</si>
  <si>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</si>
  <si>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</si>
  <si>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</si>
  <si>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</si>
  <si>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</si>
  <si>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</si>
  <si>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</si>
  <si>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</si>
  <si>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</si>
  <si>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</si>
  <si>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</si>
  <si>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</si>
  <si>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</si>
  <si>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</si>
  <si>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</si>
  <si>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</si>
  <si>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</si>
  <si>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</si>
  <si>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</si>
  <si>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</si>
  <si>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</si>
  <si>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</si>
  <si>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</si>
  <si>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</si>
  <si>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</si>
  <si>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</si>
  <si>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</si>
  <si>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</si>
  <si>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</si>
  <si>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</si>
  <si>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</si>
  <si>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</si>
  <si>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</si>
  <si>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</si>
  <si>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</si>
  <si>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</si>
  <si>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</si>
  <si>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</si>
  <si>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</si>
  <si>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</si>
  <si>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</si>
  <si>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</si>
  <si>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</si>
  <si>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</si>
  <si>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</si>
  <si>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</si>
  <si>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</si>
  <si>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</si>
  <si>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</si>
  <si>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</si>
  <si>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</si>
  <si>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</si>
  <si>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</si>
  <si>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</si>
  <si>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</si>
  <si>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</si>
  <si>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</si>
  <si>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</si>
  <si>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</si>
  <si>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</si>
  <si>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</si>
  <si>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</si>
  <si>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</si>
  <si>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</si>
  <si>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</si>
  <si>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</si>
  <si>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</si>
  <si>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</si>
  <si>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</si>
  <si>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</si>
  <si>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</si>
  <si>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</si>
  <si>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</si>
  <si>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</si>
  <si>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</si>
  <si>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</si>
  <si>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</si>
  <si>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</si>
  <si>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</si>
  <si>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</si>
  <si>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</si>
  <si>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</si>
  <si>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</si>
  <si>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</si>
  <si>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</si>
  <si>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</si>
  <si>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</si>
  <si>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</si>
  <si>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</si>
  <si>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</si>
  <si>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</si>
  <si>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</si>
  <si>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</si>
  <si>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</si>
  <si>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</si>
  <si>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</si>
  <si>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</si>
  <si>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</si>
  <si>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</si>
  <si>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</si>
  <si>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</si>
  <si>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</si>
  <si>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</si>
  <si>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</si>
  <si>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</si>
  <si>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</si>
  <si>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</si>
  <si>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</si>
  <si>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</si>
  <si>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</si>
  <si>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</si>
  <si>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</si>
  <si>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</si>
  <si>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</si>
  <si>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</si>
  <si>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</si>
  <si>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</si>
  <si>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</si>
  <si>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</si>
  <si>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</si>
  <si>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</si>
  <si>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</si>
  <si>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</si>
  <si>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</si>
  <si>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</si>
  <si>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</si>
  <si>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</si>
  <si>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</si>
  <si>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</si>
  <si>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</si>
  <si>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</si>
  <si>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</si>
  <si>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</si>
  <si>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</si>
  <si>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</si>
  <si>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</si>
  <si>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</si>
  <si>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</si>
  <si>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</si>
  <si>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</si>
  <si>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</si>
  <si>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</si>
  <si>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</si>
  <si>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</si>
  <si>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</si>
  <si>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</si>
  <si>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</si>
  <si>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</si>
  <si>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</si>
  <si>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</si>
  <si>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</si>
  <si>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</si>
  <si>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</si>
  <si>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</si>
  <si>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</si>
  <si>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</si>
  <si>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</si>
  <si>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</si>
  <si>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</si>
  <si>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</si>
  <si>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</si>
  <si>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</si>
  <si>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</si>
  <si>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</si>
  <si>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</si>
  <si>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</si>
  <si>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</si>
  <si>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</si>
  <si>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</si>
  <si>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</si>
  <si>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</si>
  <si>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</si>
  <si>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</si>
  <si>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</si>
  <si>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</si>
  <si>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</si>
  <si>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</si>
  <si>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</si>
  <si>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</si>
  <si>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</si>
  <si>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</si>
  <si>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</si>
  <si>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</si>
  <si>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</si>
  <si>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</si>
  <si>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</si>
  <si>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</si>
  <si>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</si>
  <si>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</si>
  <si>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</si>
  <si>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</si>
  <si>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</si>
  <si>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</si>
  <si>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</si>
  <si>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</si>
  <si>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</si>
  <si>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</si>
  <si>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</si>
  <si>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</si>
  <si>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</si>
  <si>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</si>
  <si>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</si>
  <si>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</si>
  <si>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</si>
  <si>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</si>
  <si>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</si>
  <si>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</si>
  <si>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</si>
  <si>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</si>
  <si>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</si>
  <si>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</si>
  <si>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</si>
  <si>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</si>
  <si>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</si>
  <si>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</si>
  <si>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</si>
  <si>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</si>
  <si>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</si>
  <si>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</si>
  <si>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</si>
  <si>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</si>
  <si>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</si>
  <si>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</si>
  <si>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</si>
  <si>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</si>
  <si>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</si>
  <si>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</si>
  <si>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</si>
  <si>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</si>
  <si>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</si>
  <si>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</si>
  <si>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</si>
  <si>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</si>
  <si>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</si>
  <si>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</si>
  <si>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</si>
  <si>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</si>
  <si>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</si>
  <si>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</si>
  <si>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</si>
  <si>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</si>
  <si>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</si>
  <si>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</si>
  <si>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</si>
  <si>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</si>
  <si>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</si>
  <si>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</si>
  <si>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</si>
  <si>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</si>
  <si>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</si>
  <si>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</si>
  <si>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</si>
  <si>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</si>
  <si>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</si>
  <si>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</si>
  <si>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</si>
  <si>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</si>
  <si>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</si>
  <si>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</si>
  <si>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</si>
  <si>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</si>
  <si>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</si>
  <si>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</si>
  <si>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</si>
  <si>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</si>
  <si>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</si>
  <si>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</si>
  <si>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</si>
  <si>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</si>
  <si>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</si>
  <si>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</si>
  <si>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</si>
  <si>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</si>
  <si>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</si>
  <si>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</si>
  <si>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</si>
  <si>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</si>
  <si>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</si>
  <si>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</si>
  <si>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</si>
  <si>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</si>
  <si>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</si>
  <si>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</si>
  <si>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</si>
  <si>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</si>
  <si>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</si>
  <si>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</si>
  <si>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</si>
  <si>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</si>
  <si>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</si>
  <si>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</si>
  <si>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</si>
  <si>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</si>
  <si>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</si>
  <si>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</si>
  <si>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</si>
  <si>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</si>
  <si>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</si>
  <si>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</si>
  <si>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</si>
  <si>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</si>
  <si>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</si>
  <si>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</si>
  <si>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</si>
  <si>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</si>
  <si>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</si>
  <si>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</si>
  <si>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</si>
  <si>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</si>
  <si>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</si>
  <si>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</si>
  <si>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</si>
  <si>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</si>
  <si>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</si>
  <si>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</si>
  <si>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</si>
  <si>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</si>
  <si>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</si>
  <si>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</si>
  <si>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</si>
  <si>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</si>
  <si>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</si>
  <si>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</si>
  <si>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</si>
  <si>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</si>
  <si>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</si>
  <si>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</si>
  <si>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</si>
  <si>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</si>
  <si>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</si>
  <si>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</si>
  <si>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</si>
  <si>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</si>
  <si>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</si>
  <si>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</si>
  <si>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</si>
  <si>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</si>
  <si>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</si>
  <si>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</si>
  <si>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</si>
  <si>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</si>
  <si>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</si>
  <si>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</si>
  <si>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</si>
  <si>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</si>
  <si>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</si>
  <si>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</si>
  <si>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</si>
  <si>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</si>
  <si>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</si>
  <si>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</si>
  <si>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</si>
  <si>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</si>
  <si>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</si>
  <si>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</si>
  <si>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</si>
  <si>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</si>
  <si>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</si>
  <si>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</si>
  <si>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</si>
  <si>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</si>
  <si>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</si>
  <si>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</si>
  <si>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</si>
  <si>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</si>
  <si>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</si>
  <si>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</si>
  <si>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</si>
  <si>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</si>
  <si>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</si>
  <si>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</si>
  <si>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</si>
  <si>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</si>
  <si>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</si>
  <si>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</si>
  <si>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</si>
  <si>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</si>
  <si>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</si>
  <si>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</si>
  <si>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</si>
  <si>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</si>
  <si>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</si>
  <si>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</si>
  <si>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</si>
  <si>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</si>
  <si>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</si>
  <si>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</si>
  <si>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</si>
  <si>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</si>
  <si>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</si>
  <si>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</si>
  <si>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</si>
  <si>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</si>
  <si>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</si>
  <si>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</si>
  <si>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</si>
  <si>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</si>
  <si>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</si>
  <si>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</si>
  <si>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</si>
  <si>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</si>
  <si>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</si>
  <si>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</si>
  <si>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</si>
  <si>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</si>
  <si>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</si>
  <si>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</si>
  <si>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</si>
  <si>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</si>
  <si>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</si>
  <si>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</si>
  <si>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</si>
  <si>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</si>
  <si>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</si>
  <si>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</si>
  <si>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</si>
  <si>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</si>
  <si>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</si>
  <si>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</si>
  <si>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</si>
  <si>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</si>
  <si>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</si>
  <si>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</si>
  <si>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</si>
  <si>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</si>
  <si>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</si>
  <si>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</si>
  <si>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</si>
  <si>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</si>
  <si>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</si>
  <si>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</si>
  <si>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</si>
  <si>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</si>
  <si>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</si>
  <si>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</si>
  <si>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</si>
  <si>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</si>
  <si>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</si>
  <si>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</si>
  <si>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</si>
  <si>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</si>
  <si>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</si>
  <si>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</si>
  <si>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</si>
  <si>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</si>
  <si>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</si>
  <si>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</si>
  <si>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</si>
  <si>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</si>
  <si>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</si>
  <si>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</si>
  <si>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</si>
  <si>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</si>
  <si>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</si>
  <si>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</si>
  <si>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</si>
  <si>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</si>
  <si>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</si>
  <si>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</si>
  <si>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</si>
  <si>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</si>
  <si>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</si>
  <si>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</si>
  <si>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</si>
  <si>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</si>
  <si>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</si>
  <si>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</si>
  <si>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</si>
  <si>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</si>
  <si>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</si>
  <si>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</si>
  <si>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</si>
  <si>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</si>
  <si>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</si>
  <si>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</si>
  <si>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</si>
  <si>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</si>
  <si>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</si>
  <si>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</si>
  <si>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</si>
  <si>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</si>
  <si>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</si>
  <si>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</si>
  <si>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</si>
  <si>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</si>
  <si>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</si>
  <si>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</si>
  <si>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</si>
  <si>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</si>
  <si>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</si>
  <si>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</si>
  <si>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</si>
  <si>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</si>
  <si>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</si>
  <si>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</si>
  <si>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</si>
  <si>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</si>
  <si>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</si>
  <si>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</si>
  <si>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</si>
  <si>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</si>
  <si>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</si>
  <si>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</si>
  <si>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</si>
  <si>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</si>
  <si>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</si>
  <si>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</si>
  <si>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</si>
  <si>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</si>
  <si>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</si>
  <si>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</si>
  <si>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</si>
  <si>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</si>
  <si>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</si>
  <si>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</si>
  <si>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</si>
  <si>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</si>
  <si>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</si>
  <si>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</si>
  <si>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</si>
  <si>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</si>
  <si>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</si>
  <si>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</si>
  <si>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</si>
  <si>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</si>
  <si>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</si>
  <si>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</si>
  <si>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</si>
  <si>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</si>
  <si>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</si>
  <si>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</si>
  <si>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</si>
  <si>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</si>
  <si>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</si>
  <si>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</si>
  <si>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</si>
  <si>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</si>
  <si>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</si>
  <si>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</si>
  <si>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</si>
  <si>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</si>
  <si>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</si>
  <si>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</si>
  <si>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</si>
  <si>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</si>
  <si>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</si>
  <si>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</si>
  <si>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</si>
  <si>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</si>
  <si>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</si>
  <si>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</si>
  <si>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</si>
  <si>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</si>
  <si>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</si>
  <si>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</si>
  <si>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</si>
  <si>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</si>
  <si>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</si>
  <si>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</si>
  <si>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</si>
  <si>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</si>
  <si>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</si>
  <si>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</si>
  <si>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</si>
  <si>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</si>
  <si>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</si>
  <si>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</si>
  <si>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</si>
  <si>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</si>
  <si>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</si>
  <si>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</si>
  <si>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</si>
  <si>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</si>
  <si>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</si>
  <si>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</si>
  <si>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</si>
  <si>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</si>
  <si>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</si>
  <si>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</si>
  <si>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</si>
  <si>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</si>
  <si>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AZ</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</si>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</sst>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136510</v>
      </c>
      <c r="D6" s="5" t="str">
        <f>IF($B6="N/A","N/A",IF(C6&lt;0,"No","Yes"))</f>
        <v>N/A</v>
      </c>
      <c r="E6" s="23">
        <v>188475</v>
      </c>
      <c r="F6" s="5" t="str">
        <f>IF($B6="N/A","N/A",IF(E6&lt;0,"No","Yes"))</f>
        <v>N/A</v>
      </c>
      <c r="G6" s="23">
        <v>195065</v>
      </c>
      <c r="H6" s="5" t="str">
        <f>IF($B6="N/A","N/A",IF(G6&lt;0,"No","Yes"))</f>
        <v>N/A</v>
      </c>
      <c r="I6" s="6">
        <v>38.07</v>
      </c>
      <c r="J6" s="6">
        <v>3.496</v>
      </c>
      <c r="K6" s="105" t="str">
        <f t="shared" ref="K6:K11" si="0">IF(J6="Div by 0", "N/A", IF(J6="N/A","N/A", IF(J6&gt;30, "No", IF(J6&lt;-30, "No", "Yes"))))</f>
        <v>Yes</v>
      </c>
    </row>
    <row r="7" spans="1:11" x14ac:dyDescent="0.2">
      <c r="A7" s="125" t="s">
        <v>442</v>
      </c>
      <c r="B7" s="73" t="s">
        <v>213</v>
      </c>
      <c r="C7" s="5">
        <v>38.512929456000002</v>
      </c>
      <c r="D7" s="5" t="str">
        <f t="shared" ref="D7:D11" si="1">IF($B7="N/A","N/A",IF(C7&lt;0,"No","Yes"))</f>
        <v>N/A</v>
      </c>
      <c r="E7" s="5">
        <v>43.799973471000001</v>
      </c>
      <c r="F7" s="5" t="str">
        <f t="shared" ref="F7:F11" si="2">IF($B7="N/A","N/A",IF(E7&lt;0,"No","Yes"))</f>
        <v>N/A</v>
      </c>
      <c r="G7" s="5">
        <v>36.772870582000003</v>
      </c>
      <c r="H7" s="5" t="str">
        <f t="shared" ref="H7:H11" si="3">IF($B7="N/A","N/A",IF(G7&lt;0,"No","Yes"))</f>
        <v>N/A</v>
      </c>
      <c r="I7" s="6">
        <v>13.73</v>
      </c>
      <c r="J7" s="6">
        <v>-16</v>
      </c>
      <c r="K7" s="105" t="str">
        <f t="shared" si="0"/>
        <v>Yes</v>
      </c>
    </row>
    <row r="8" spans="1:11" x14ac:dyDescent="0.2">
      <c r="A8" s="125" t="s">
        <v>443</v>
      </c>
      <c r="B8" s="73" t="s">
        <v>213</v>
      </c>
      <c r="C8" s="5">
        <v>33.164603325999998</v>
      </c>
      <c r="D8" s="5" t="str">
        <f t="shared" si="1"/>
        <v>N/A</v>
      </c>
      <c r="E8" s="5">
        <v>46.071892824000003</v>
      </c>
      <c r="F8" s="5" t="str">
        <f t="shared" si="2"/>
        <v>N/A</v>
      </c>
      <c r="G8" s="5">
        <v>34.281906030999998</v>
      </c>
      <c r="H8" s="5" t="str">
        <f t="shared" si="3"/>
        <v>N/A</v>
      </c>
      <c r="I8" s="6">
        <v>38.92</v>
      </c>
      <c r="J8" s="6">
        <v>-25.6</v>
      </c>
      <c r="K8" s="105" t="str">
        <f t="shared" si="0"/>
        <v>Yes</v>
      </c>
    </row>
    <row r="9" spans="1:11" x14ac:dyDescent="0.2">
      <c r="A9" s="125" t="s">
        <v>444</v>
      </c>
      <c r="B9" s="73" t="s">
        <v>213</v>
      </c>
      <c r="C9" s="5">
        <v>1.3464215075999999</v>
      </c>
      <c r="D9" s="5" t="str">
        <f t="shared" si="1"/>
        <v>N/A</v>
      </c>
      <c r="E9" s="5">
        <v>1.2818676217</v>
      </c>
      <c r="F9" s="5" t="str">
        <f t="shared" si="2"/>
        <v>N/A</v>
      </c>
      <c r="G9" s="5">
        <v>1.1416707251</v>
      </c>
      <c r="H9" s="5" t="str">
        <f t="shared" si="3"/>
        <v>N/A</v>
      </c>
      <c r="I9" s="6">
        <v>-4.79</v>
      </c>
      <c r="J9" s="6">
        <v>-10.9</v>
      </c>
      <c r="K9" s="105" t="str">
        <f t="shared" si="0"/>
        <v>Yes</v>
      </c>
    </row>
    <row r="10" spans="1:11" x14ac:dyDescent="0.2">
      <c r="A10" s="125" t="s">
        <v>445</v>
      </c>
      <c r="B10" s="73" t="s">
        <v>213</v>
      </c>
      <c r="C10" s="5">
        <v>1.9353893488</v>
      </c>
      <c r="D10" s="5" t="str">
        <f t="shared" si="1"/>
        <v>N/A</v>
      </c>
      <c r="E10" s="5">
        <v>1.0839633903999999</v>
      </c>
      <c r="F10" s="5" t="str">
        <f t="shared" si="2"/>
        <v>N/A</v>
      </c>
      <c r="G10" s="5">
        <v>0.39166431699999998</v>
      </c>
      <c r="H10" s="5" t="str">
        <f t="shared" si="3"/>
        <v>N/A</v>
      </c>
      <c r="I10" s="6">
        <v>-44</v>
      </c>
      <c r="J10" s="6">
        <v>-63.9</v>
      </c>
      <c r="K10" s="105" t="str">
        <f t="shared" si="0"/>
        <v>No</v>
      </c>
    </row>
    <row r="11" spans="1:11" x14ac:dyDescent="0.2">
      <c r="A11" s="125" t="s">
        <v>204</v>
      </c>
      <c r="B11" s="73" t="s">
        <v>213</v>
      </c>
      <c r="C11" s="5">
        <v>96.559958976999994</v>
      </c>
      <c r="D11" s="5" t="str">
        <f t="shared" si="1"/>
        <v>N/A</v>
      </c>
      <c r="E11" s="5">
        <v>77.929168325000006</v>
      </c>
      <c r="F11" s="5" t="str">
        <f t="shared" si="2"/>
        <v>N/A</v>
      </c>
      <c r="G11" s="5">
        <v>78.568682233999994</v>
      </c>
      <c r="H11" s="5" t="str">
        <f t="shared" si="3"/>
        <v>N/A</v>
      </c>
      <c r="I11" s="6">
        <v>-19.3</v>
      </c>
      <c r="J11" s="6">
        <v>0.8206</v>
      </c>
      <c r="K11" s="105" t="str">
        <f t="shared" si="0"/>
        <v>Yes</v>
      </c>
    </row>
    <row r="12" spans="1:11" x14ac:dyDescent="0.2">
      <c r="A12" s="125" t="s">
        <v>650</v>
      </c>
      <c r="B12" s="73" t="s">
        <v>213</v>
      </c>
      <c r="C12" s="5">
        <v>97.762068713000005</v>
      </c>
      <c r="D12" s="5" t="str">
        <f t="shared" ref="D12:D23" si="4">IF($B12="N/A","N/A",IF(C12&lt;0,"No","Yes"))</f>
        <v>N/A</v>
      </c>
      <c r="E12" s="5">
        <v>98.089932352000005</v>
      </c>
      <c r="F12" s="5" t="str">
        <f t="shared" ref="F12:F23" si="5">IF($B12="N/A","N/A",IF(E12&lt;0,"No","Yes"))</f>
        <v>N/A</v>
      </c>
      <c r="G12" s="5">
        <v>92.194396740000002</v>
      </c>
      <c r="H12" s="5" t="str">
        <f t="shared" ref="H12:H23" si="6">IF($B12="N/A","N/A",IF(G12&lt;0,"No","Yes"))</f>
        <v>N/A</v>
      </c>
      <c r="I12" s="6">
        <v>0.33539999999999998</v>
      </c>
      <c r="J12" s="6">
        <v>-6.01</v>
      </c>
      <c r="K12" s="105" t="str">
        <f t="shared" ref="K12:K23" si="7">IF(J12="Div by 0", "N/A", IF(J12="N/A","N/A", IF(J12&gt;30, "No", IF(J12&lt;-30, "No", "Yes"))))</f>
        <v>Yes</v>
      </c>
    </row>
    <row r="13" spans="1:11" x14ac:dyDescent="0.2">
      <c r="A13" s="125" t="s">
        <v>649</v>
      </c>
      <c r="B13" s="73" t="s">
        <v>213</v>
      </c>
      <c r="C13" s="5">
        <v>95.303285751999994</v>
      </c>
      <c r="D13" s="5" t="str">
        <f t="shared" si="4"/>
        <v>N/A</v>
      </c>
      <c r="E13" s="5">
        <v>76.454901961000004</v>
      </c>
      <c r="F13" s="5" t="str">
        <f t="shared" si="5"/>
        <v>N/A</v>
      </c>
      <c r="G13" s="5">
        <v>85.178409576999996</v>
      </c>
      <c r="H13" s="5" t="str">
        <f t="shared" si="6"/>
        <v>N/A</v>
      </c>
      <c r="I13" s="6">
        <v>-19.8</v>
      </c>
      <c r="J13" s="6">
        <v>11.41</v>
      </c>
      <c r="K13" s="105" t="str">
        <f t="shared" si="7"/>
        <v>Yes</v>
      </c>
    </row>
    <row r="14" spans="1:11" x14ac:dyDescent="0.2">
      <c r="A14" s="125" t="s">
        <v>850</v>
      </c>
      <c r="B14" s="73" t="s">
        <v>213</v>
      </c>
      <c r="C14" s="6">
        <v>18.734218120000001</v>
      </c>
      <c r="D14" s="5" t="str">
        <f t="shared" si="4"/>
        <v>N/A</v>
      </c>
      <c r="E14" s="6">
        <v>17.424249712999998</v>
      </c>
      <c r="F14" s="5" t="str">
        <f t="shared" si="5"/>
        <v>N/A</v>
      </c>
      <c r="G14" s="6">
        <v>16.887142260000001</v>
      </c>
      <c r="H14" s="5" t="str">
        <f t="shared" si="6"/>
        <v>N/A</v>
      </c>
      <c r="I14" s="6">
        <v>-6.99</v>
      </c>
      <c r="J14" s="6">
        <v>-3.08</v>
      </c>
      <c r="K14" s="105" t="str">
        <f t="shared" si="7"/>
        <v>Yes</v>
      </c>
    </row>
    <row r="15" spans="1:11" x14ac:dyDescent="0.2">
      <c r="A15" s="125" t="s">
        <v>651</v>
      </c>
      <c r="B15" s="73" t="s">
        <v>213</v>
      </c>
      <c r="C15" s="5">
        <v>0</v>
      </c>
      <c r="D15" s="5" t="str">
        <f t="shared" si="4"/>
        <v>N/A</v>
      </c>
      <c r="E15" s="5">
        <v>0</v>
      </c>
      <c r="F15" s="5" t="str">
        <f t="shared" si="5"/>
        <v>N/A</v>
      </c>
      <c r="G15" s="5">
        <v>5.1264959999999999E-4</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v>0</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0.19412497249999999</v>
      </c>
      <c r="D18" s="5" t="str">
        <f t="shared" si="4"/>
        <v>N/A</v>
      </c>
      <c r="E18" s="5">
        <v>0.13529645840000001</v>
      </c>
      <c r="F18" s="5" t="str">
        <f t="shared" si="5"/>
        <v>N/A</v>
      </c>
      <c r="G18" s="5">
        <v>5.3571886294000004</v>
      </c>
      <c r="H18" s="5" t="str">
        <f t="shared" si="6"/>
        <v>N/A</v>
      </c>
      <c r="I18" s="6">
        <v>-30.3</v>
      </c>
      <c r="J18" s="6">
        <v>3860</v>
      </c>
      <c r="K18" s="105" t="str">
        <f t="shared" si="7"/>
        <v>No</v>
      </c>
    </row>
    <row r="19" spans="1:11" x14ac:dyDescent="0.2">
      <c r="A19" s="125" t="s">
        <v>205</v>
      </c>
      <c r="B19" s="73" t="s">
        <v>213</v>
      </c>
      <c r="C19" s="5">
        <v>60.377358491000003</v>
      </c>
      <c r="D19" s="5" t="str">
        <f t="shared" si="4"/>
        <v>N/A</v>
      </c>
      <c r="E19" s="5">
        <v>60.392156862999997</v>
      </c>
      <c r="F19" s="5" t="str">
        <f t="shared" si="5"/>
        <v>N/A</v>
      </c>
      <c r="G19" s="5">
        <v>1.2727272727000001</v>
      </c>
      <c r="H19" s="5" t="str">
        <f t="shared" si="6"/>
        <v>N/A</v>
      </c>
      <c r="I19" s="6">
        <v>2.4500000000000001E-2</v>
      </c>
      <c r="J19" s="6">
        <v>-97.9</v>
      </c>
      <c r="K19" s="105" t="str">
        <f t="shared" si="7"/>
        <v>No</v>
      </c>
    </row>
    <row r="20" spans="1:11" x14ac:dyDescent="0.2">
      <c r="A20" s="125" t="s">
        <v>852</v>
      </c>
      <c r="B20" s="73" t="s">
        <v>213</v>
      </c>
      <c r="C20" s="6">
        <v>14.475</v>
      </c>
      <c r="D20" s="5" t="str">
        <f t="shared" si="4"/>
        <v>N/A</v>
      </c>
      <c r="E20" s="6">
        <v>17.850649351000001</v>
      </c>
      <c r="F20" s="5" t="str">
        <f t="shared" si="5"/>
        <v>N/A</v>
      </c>
      <c r="G20" s="6">
        <v>14.691729323000001</v>
      </c>
      <c r="H20" s="5" t="str">
        <f t="shared" si="6"/>
        <v>N/A</v>
      </c>
      <c r="I20" s="6">
        <v>23.32</v>
      </c>
      <c r="J20" s="6">
        <v>-17.7</v>
      </c>
      <c r="K20" s="105" t="str">
        <f t="shared" si="7"/>
        <v>Yes</v>
      </c>
    </row>
    <row r="21" spans="1:11" x14ac:dyDescent="0.2">
      <c r="A21" s="125" t="s">
        <v>653</v>
      </c>
      <c r="B21" s="73" t="s">
        <v>213</v>
      </c>
      <c r="C21" s="5">
        <v>2.0438063145999998</v>
      </c>
      <c r="D21" s="5" t="str">
        <f t="shared" si="4"/>
        <v>N/A</v>
      </c>
      <c r="E21" s="5">
        <v>1.7747711898</v>
      </c>
      <c r="F21" s="5" t="str">
        <f t="shared" si="5"/>
        <v>N/A</v>
      </c>
      <c r="G21" s="5">
        <v>1.9383282496000001</v>
      </c>
      <c r="H21" s="5" t="str">
        <f t="shared" si="6"/>
        <v>N/A</v>
      </c>
      <c r="I21" s="6">
        <v>-13.2</v>
      </c>
      <c r="J21" s="6">
        <v>9.2159999999999993</v>
      </c>
      <c r="K21" s="105" t="str">
        <f t="shared" si="7"/>
        <v>Yes</v>
      </c>
    </row>
    <row r="22" spans="1:11" x14ac:dyDescent="0.2">
      <c r="A22" s="125" t="s">
        <v>1684</v>
      </c>
      <c r="B22" s="73" t="s">
        <v>213</v>
      </c>
      <c r="C22" s="5">
        <v>91.290322580999998</v>
      </c>
      <c r="D22" s="5" t="str">
        <f t="shared" si="4"/>
        <v>N/A</v>
      </c>
      <c r="E22" s="5">
        <v>91.061285501</v>
      </c>
      <c r="F22" s="5" t="str">
        <f t="shared" si="5"/>
        <v>N/A</v>
      </c>
      <c r="G22" s="5">
        <v>95.609627083000007</v>
      </c>
      <c r="H22" s="5" t="str">
        <f t="shared" si="6"/>
        <v>N/A</v>
      </c>
      <c r="I22" s="6">
        <v>-0.251</v>
      </c>
      <c r="J22" s="6">
        <v>4.9950000000000001</v>
      </c>
      <c r="K22" s="105" t="str">
        <f t="shared" si="7"/>
        <v>Yes</v>
      </c>
    </row>
    <row r="23" spans="1:11" x14ac:dyDescent="0.2">
      <c r="A23" s="125" t="s">
        <v>853</v>
      </c>
      <c r="B23" s="73" t="s">
        <v>213</v>
      </c>
      <c r="C23" s="6">
        <v>8.5445622301000004</v>
      </c>
      <c r="D23" s="5" t="str">
        <f t="shared" si="4"/>
        <v>N/A</v>
      </c>
      <c r="E23" s="6">
        <v>9.5190413656999997</v>
      </c>
      <c r="F23" s="5" t="str">
        <f t="shared" si="5"/>
        <v>N/A</v>
      </c>
      <c r="G23" s="6">
        <v>9.6926694329000007</v>
      </c>
      <c r="H23" s="5" t="str">
        <f t="shared" si="6"/>
        <v>N/A</v>
      </c>
      <c r="I23" s="6">
        <v>11.4</v>
      </c>
      <c r="J23" s="6">
        <v>1.8240000000000001</v>
      </c>
      <c r="K23" s="105" t="str">
        <f t="shared" si="7"/>
        <v>Yes</v>
      </c>
    </row>
    <row r="24" spans="1:11" x14ac:dyDescent="0.2">
      <c r="A24" s="125" t="s">
        <v>15</v>
      </c>
      <c r="B24" s="73" t="s">
        <v>213</v>
      </c>
      <c r="C24" s="5">
        <v>0.63438575929999996</v>
      </c>
      <c r="D24" s="5" t="str">
        <f>IF($B24="N/A","N/A",IF(C24&lt;0,"No","Yes"))</f>
        <v>N/A</v>
      </c>
      <c r="E24" s="5">
        <v>0.49608701420000001</v>
      </c>
      <c r="F24" s="5" t="str">
        <f>IF($B24="N/A","N/A",IF(E24&lt;0,"No","Yes"))</f>
        <v>N/A</v>
      </c>
      <c r="G24" s="5">
        <v>0.56596519109999999</v>
      </c>
      <c r="H24" s="5" t="str">
        <f>IF($B24="N/A","N/A",IF(G24&lt;0,"No","Yes"))</f>
        <v>N/A</v>
      </c>
      <c r="I24" s="6">
        <v>-21.8</v>
      </c>
      <c r="J24" s="6">
        <v>14.09</v>
      </c>
      <c r="K24" s="105" t="str">
        <f t="shared" ref="K24:K30" si="8">IF(J24="Div by 0", "N/A", IF(J24="N/A","N/A", IF(J24&gt;30, "No", IF(J24&lt;-30, "No", "Yes"))))</f>
        <v>Yes</v>
      </c>
    </row>
    <row r="25" spans="1:11" x14ac:dyDescent="0.2">
      <c r="A25" s="125" t="s">
        <v>159</v>
      </c>
      <c r="B25" s="73" t="s">
        <v>213</v>
      </c>
      <c r="C25" s="5">
        <v>99.999267453000002</v>
      </c>
      <c r="D25" s="5" t="str">
        <f>IF($B25="N/A","N/A",IF(C25&lt;0,"No","Yes"))</f>
        <v>N/A</v>
      </c>
      <c r="E25" s="5">
        <v>100</v>
      </c>
      <c r="F25" s="5" t="str">
        <f>IF($B25="N/A","N/A",IF(E25&lt;0,"No","Yes"))</f>
        <v>N/A</v>
      </c>
      <c r="G25" s="5">
        <v>99.893881527000005</v>
      </c>
      <c r="H25" s="5" t="str">
        <f>IF($B25="N/A","N/A",IF(G25&lt;0,"No","Yes"))</f>
        <v>N/A</v>
      </c>
      <c r="I25" s="6">
        <v>6.9999999999999999E-4</v>
      </c>
      <c r="J25" s="6">
        <v>-0.106</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99.849827851000001</v>
      </c>
      <c r="D27" s="5" t="str">
        <f t="shared" ref="D27:D30" si="9">IF($B27="N/A","N/A",IF(C27&lt;0,"No","Yes"))</f>
        <v>N/A</v>
      </c>
      <c r="E27" s="5">
        <v>99.848786310999998</v>
      </c>
      <c r="F27" s="5" t="str">
        <f t="shared" ref="F27:F30" si="10">IF($B27="N/A","N/A",IF(E27&lt;0,"No","Yes"))</f>
        <v>N/A</v>
      </c>
      <c r="G27" s="5">
        <v>99.922077255999994</v>
      </c>
      <c r="H27" s="5" t="str">
        <f t="shared" ref="H27:H30" si="11">IF($B27="N/A","N/A",IF(G27&lt;0,"No","Yes"))</f>
        <v>N/A</v>
      </c>
      <c r="I27" s="6">
        <v>-1E-3</v>
      </c>
      <c r="J27" s="6">
        <v>7.3400000000000007E-2</v>
      </c>
      <c r="K27" s="105" t="str">
        <f t="shared" si="8"/>
        <v>Yes</v>
      </c>
    </row>
    <row r="28" spans="1:11" x14ac:dyDescent="0.2">
      <c r="A28" s="103" t="s">
        <v>372</v>
      </c>
      <c r="B28" s="73" t="s">
        <v>213</v>
      </c>
      <c r="C28" s="5">
        <v>5.3703025419000001</v>
      </c>
      <c r="D28" s="5" t="str">
        <f t="shared" si="9"/>
        <v>N/A</v>
      </c>
      <c r="E28" s="5">
        <v>4.0986868285</v>
      </c>
      <c r="F28" s="5" t="str">
        <f t="shared" si="10"/>
        <v>N/A</v>
      </c>
      <c r="G28" s="5">
        <v>5.3787199139000004</v>
      </c>
      <c r="H28" s="5" t="str">
        <f t="shared" si="11"/>
        <v>N/A</v>
      </c>
      <c r="I28" s="6">
        <v>-23.7</v>
      </c>
      <c r="J28" s="6">
        <v>31.23</v>
      </c>
      <c r="K28" s="105" t="str">
        <f t="shared" si="8"/>
        <v>No</v>
      </c>
    </row>
    <row r="29" spans="1:11" x14ac:dyDescent="0.2">
      <c r="A29" s="103" t="s">
        <v>374</v>
      </c>
      <c r="B29" s="73" t="s">
        <v>213</v>
      </c>
      <c r="C29" s="5">
        <v>89.556809025000007</v>
      </c>
      <c r="D29" s="5" t="str">
        <f t="shared" si="9"/>
        <v>N/A</v>
      </c>
      <c r="E29" s="5">
        <v>92.232922138000006</v>
      </c>
      <c r="F29" s="5" t="str">
        <f t="shared" si="10"/>
        <v>N/A</v>
      </c>
      <c r="G29" s="5">
        <v>90.257606439</v>
      </c>
      <c r="H29" s="5" t="str">
        <f t="shared" si="11"/>
        <v>N/A</v>
      </c>
      <c r="I29" s="6">
        <v>2.988</v>
      </c>
      <c r="J29" s="6">
        <v>-2.14</v>
      </c>
      <c r="K29" s="105" t="str">
        <f t="shared" si="8"/>
        <v>Yes</v>
      </c>
    </row>
    <row r="30" spans="1:11" x14ac:dyDescent="0.2">
      <c r="A30" s="120" t="s">
        <v>375</v>
      </c>
      <c r="B30" s="127" t="s">
        <v>213</v>
      </c>
      <c r="C30" s="114">
        <v>0.88711449710000001</v>
      </c>
      <c r="D30" s="114" t="str">
        <f t="shared" si="9"/>
        <v>N/A</v>
      </c>
      <c r="E30" s="114">
        <v>0.66534023080000004</v>
      </c>
      <c r="F30" s="114" t="str">
        <f t="shared" si="10"/>
        <v>N/A</v>
      </c>
      <c r="G30" s="114">
        <v>0.71207033549999998</v>
      </c>
      <c r="H30" s="114" t="str">
        <f t="shared" si="11"/>
        <v>N/A</v>
      </c>
      <c r="I30" s="115">
        <v>-25</v>
      </c>
      <c r="J30" s="115">
        <v>7.0229999999999997</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92033639</v>
      </c>
      <c r="D7" s="19" t="str">
        <f>IF($B7="N/A","N/A",IF(C7&gt;15,"No",IF(C7&lt;-15,"No","Yes")))</f>
        <v>N/A</v>
      </c>
      <c r="E7" s="18">
        <v>95234117</v>
      </c>
      <c r="F7" s="19" t="str">
        <f>IF($B7="N/A","N/A",IF(E7&gt;15,"No",IF(E7&lt;-15,"No","Yes")))</f>
        <v>N/A</v>
      </c>
      <c r="G7" s="18">
        <v>96710407</v>
      </c>
      <c r="H7" s="19" t="str">
        <f>IF($B7="N/A","N/A",IF(G7&gt;15,"No",IF(G7&lt;-15,"No","Yes")))</f>
        <v>N/A</v>
      </c>
      <c r="I7" s="20">
        <v>3.4780000000000002</v>
      </c>
      <c r="J7" s="20">
        <v>1.55</v>
      </c>
      <c r="K7" s="106" t="str">
        <f t="shared" ref="K7:K54" si="0">IF(J7="Div by 0", "N/A", IF(J7="N/A","N/A", IF(J7&gt;30, "No", IF(J7&lt;-30, "No", "Yes"))))</f>
        <v>Yes</v>
      </c>
    </row>
    <row r="8" spans="1:11" x14ac:dyDescent="0.2">
      <c r="A8" s="124" t="s">
        <v>362</v>
      </c>
      <c r="B8" s="17" t="s">
        <v>213</v>
      </c>
      <c r="C8" s="99">
        <v>3.5019727949999999</v>
      </c>
      <c r="D8" s="19" t="str">
        <f>IF($B8="N/A","N/A",IF(C8&gt;15,"No",IF(C8&lt;-15,"No","Yes")))</f>
        <v>N/A</v>
      </c>
      <c r="E8" s="21">
        <v>3.6639537488</v>
      </c>
      <c r="F8" s="19" t="str">
        <f>IF($B8="N/A","N/A",IF(E8&gt;15,"No",IF(E8&lt;-15,"No","Yes")))</f>
        <v>N/A</v>
      </c>
      <c r="G8" s="21">
        <v>4.7571219507000002</v>
      </c>
      <c r="H8" s="19" t="str">
        <f>IF($B8="N/A","N/A",IF(G8&gt;15,"No",IF(G8&lt;-15,"No","Yes")))</f>
        <v>N/A</v>
      </c>
      <c r="I8" s="20">
        <v>4.625</v>
      </c>
      <c r="J8" s="20">
        <v>29.84</v>
      </c>
      <c r="K8" s="106" t="str">
        <f t="shared" si="0"/>
        <v>Yes</v>
      </c>
    </row>
    <row r="9" spans="1:11" x14ac:dyDescent="0.2">
      <c r="A9" s="124" t="s">
        <v>119</v>
      </c>
      <c r="B9" s="22" t="s">
        <v>213</v>
      </c>
      <c r="C9" s="66">
        <v>57.810642475999998</v>
      </c>
      <c r="D9" s="5" t="str">
        <f>IF($B9="N/A","N/A",IF(C9&gt;15,"No",IF(C9&lt;-15,"No","Yes")))</f>
        <v>N/A</v>
      </c>
      <c r="E9" s="5">
        <v>60.664209235000001</v>
      </c>
      <c r="F9" s="5" t="str">
        <f>IF($B9="N/A","N/A",IF(E9&gt;15,"No",IF(E9&lt;-15,"No","Yes")))</f>
        <v>N/A</v>
      </c>
      <c r="G9" s="5">
        <v>65.736206652999996</v>
      </c>
      <c r="H9" s="5" t="str">
        <f>IF($B9="N/A","N/A",IF(G9&gt;15,"No",IF(G9&lt;-15,"No","Yes")))</f>
        <v>N/A</v>
      </c>
      <c r="I9" s="6">
        <v>4.9359999999999999</v>
      </c>
      <c r="J9" s="6">
        <v>8.3610000000000007</v>
      </c>
      <c r="K9" s="105" t="str">
        <f t="shared" si="0"/>
        <v>Yes</v>
      </c>
    </row>
    <row r="10" spans="1:11" x14ac:dyDescent="0.2">
      <c r="A10" s="124" t="s">
        <v>120</v>
      </c>
      <c r="B10" s="22" t="s">
        <v>213</v>
      </c>
      <c r="C10" s="66">
        <v>1.98840339E-2</v>
      </c>
      <c r="D10" s="5" t="str">
        <f>IF($B10="N/A","N/A",IF(C10&gt;15,"No",IF(C10&lt;-15,"No","Yes")))</f>
        <v>N/A</v>
      </c>
      <c r="E10" s="5">
        <v>1.2983792399999999E-2</v>
      </c>
      <c r="F10" s="5" t="str">
        <f>IF($B10="N/A","N/A",IF(E10&gt;15,"No",IF(E10&lt;-15,"No","Yes")))</f>
        <v>N/A</v>
      </c>
      <c r="G10" s="5">
        <v>7.7985401999999997E-3</v>
      </c>
      <c r="H10" s="5" t="str">
        <f>IF($B10="N/A","N/A",IF(G10&gt;15,"No",IF(G10&lt;-15,"No","Yes")))</f>
        <v>N/A</v>
      </c>
      <c r="I10" s="6">
        <v>-34.700000000000003</v>
      </c>
      <c r="J10" s="6">
        <v>-39.9</v>
      </c>
      <c r="K10" s="105" t="str">
        <f t="shared" si="0"/>
        <v>No</v>
      </c>
    </row>
    <row r="11" spans="1:11" x14ac:dyDescent="0.2">
      <c r="A11" s="124" t="s">
        <v>854</v>
      </c>
      <c r="B11" s="22" t="s">
        <v>213</v>
      </c>
      <c r="C11" s="66">
        <v>38.667500695000001</v>
      </c>
      <c r="D11" s="5" t="str">
        <f>IF($B11="N/A","N/A",IF(C11&gt;15,"No",IF(C11&lt;-15,"No","Yes")))</f>
        <v>N/A</v>
      </c>
      <c r="E11" s="5">
        <v>35.658853223999998</v>
      </c>
      <c r="F11" s="5" t="str">
        <f>IF($B11="N/A","N/A",IF(E11&gt;15,"No",IF(E11&lt;-15,"No","Yes")))</f>
        <v>N/A</v>
      </c>
      <c r="G11" s="5">
        <v>29.498872856999999</v>
      </c>
      <c r="H11" s="5" t="str">
        <f>IF($B11="N/A","N/A",IF(G11&gt;15,"No",IF(G11&lt;-15,"No","Yes")))</f>
        <v>N/A</v>
      </c>
      <c r="I11" s="6">
        <v>-7.78</v>
      </c>
      <c r="J11" s="6">
        <v>-17.3</v>
      </c>
      <c r="K11" s="105" t="str">
        <f t="shared" si="0"/>
        <v>Yes</v>
      </c>
    </row>
    <row r="12" spans="1:11" x14ac:dyDescent="0.2">
      <c r="A12" s="124" t="s">
        <v>855</v>
      </c>
      <c r="B12" s="68" t="s">
        <v>214</v>
      </c>
      <c r="C12" s="66">
        <v>88.651105947000005</v>
      </c>
      <c r="D12" s="5" t="str">
        <f>IF(OR($B12="N/A",$C12="N/A"),"N/A",IF(C12&gt;100,"No",IF(C12&lt;95,"No","Yes")))</f>
        <v>No</v>
      </c>
      <c r="E12" s="66">
        <v>88.128153593999997</v>
      </c>
      <c r="F12" s="5" t="str">
        <f>IF(OR($B12="N/A",$E12="N/A"),"N/A",IF(E12&gt;100,"No",IF(E12&lt;95,"No","Yes")))</f>
        <v>No</v>
      </c>
      <c r="G12" s="66">
        <v>88.083347951999997</v>
      </c>
      <c r="H12" s="5" t="str">
        <f>IF($B12="N/A","N/A",IF(G12&gt;100,"No",IF(G12&lt;95,"No","Yes")))</f>
        <v>No</v>
      </c>
      <c r="I12" s="69">
        <v>-0.59</v>
      </c>
      <c r="J12" s="69">
        <v>-5.0999999999999997E-2</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30.741710239</v>
      </c>
      <c r="D15" s="5" t="str">
        <f>IF(OR($B15="N/A",$C15="N/A"),"N/A",IF(C15&gt;100,"No",IF(C15&lt;95,"No","Yes")))</f>
        <v>No</v>
      </c>
      <c r="E15" s="66">
        <v>27.928132779999999</v>
      </c>
      <c r="F15" s="5" t="str">
        <f>IF(OR($B15="N/A",$E15="N/A"),"N/A",IF(E15&gt;100,"No",IF(E15&lt;95,"No","Yes")))</f>
        <v>No</v>
      </c>
      <c r="G15" s="66">
        <v>57.674172218999999</v>
      </c>
      <c r="H15" s="5" t="str">
        <f>IF($B15="N/A","N/A",IF(G15&gt;100,"No",IF(G15&lt;95,"No","Yes")))</f>
        <v>No</v>
      </c>
      <c r="I15" s="69">
        <v>-9.15</v>
      </c>
      <c r="J15" s="69">
        <v>106.5</v>
      </c>
      <c r="K15" s="105" t="str">
        <f t="shared" si="0"/>
        <v>No</v>
      </c>
    </row>
    <row r="16" spans="1:11" x14ac:dyDescent="0.2">
      <c r="A16" s="124" t="s">
        <v>331</v>
      </c>
      <c r="B16" s="22" t="s">
        <v>213</v>
      </c>
      <c r="C16" s="56">
        <v>3222993</v>
      </c>
      <c r="D16" s="5" t="str">
        <f>IF($B16="N/A","N/A",IF(C16&gt;15,"No",IF(C16&lt;-15,"No","Yes")))</f>
        <v>N/A</v>
      </c>
      <c r="E16" s="23">
        <v>3489334</v>
      </c>
      <c r="F16" s="5" t="str">
        <f>IF($B16="N/A","N/A",IF(E16&gt;15,"No",IF(E16&lt;-15,"No","Yes")))</f>
        <v>N/A</v>
      </c>
      <c r="G16" s="23">
        <v>4600632</v>
      </c>
      <c r="H16" s="5" t="str">
        <f>IF($B16="N/A","N/A",IF(G16&gt;15,"No",IF(G16&lt;-15,"No","Yes")))</f>
        <v>N/A</v>
      </c>
      <c r="I16" s="6">
        <v>8.2639999999999993</v>
      </c>
      <c r="J16" s="6">
        <v>31.85</v>
      </c>
      <c r="K16" s="105" t="str">
        <f t="shared" si="0"/>
        <v>No</v>
      </c>
    </row>
    <row r="17" spans="1:11" x14ac:dyDescent="0.2">
      <c r="A17" s="124" t="s">
        <v>439</v>
      </c>
      <c r="B17" s="22" t="s">
        <v>215</v>
      </c>
      <c r="C17" s="66">
        <v>17.975620797000001</v>
      </c>
      <c r="D17" s="5" t="str">
        <f>IF($B17="N/A","N/A",IF(C17&gt;20,"No",IF(C17&lt;5,"No","Yes")))</f>
        <v>Yes</v>
      </c>
      <c r="E17" s="5">
        <v>16.227394683</v>
      </c>
      <c r="F17" s="5" t="str">
        <f>IF($B17="N/A","N/A",IF(E17&gt;20,"No",IF(E17&lt;5,"No","Yes")))</f>
        <v>Yes</v>
      </c>
      <c r="G17" s="5">
        <v>9.9191589329000003</v>
      </c>
      <c r="H17" s="5" t="str">
        <f>IF($B17="N/A","N/A",IF(G17&gt;20,"No",IF(G17&lt;5,"No","Yes")))</f>
        <v>Yes</v>
      </c>
      <c r="I17" s="6">
        <v>-9.73</v>
      </c>
      <c r="J17" s="6">
        <v>-38.9</v>
      </c>
      <c r="K17" s="105" t="str">
        <f t="shared" si="0"/>
        <v>No</v>
      </c>
    </row>
    <row r="18" spans="1:11" x14ac:dyDescent="0.2">
      <c r="A18" s="124" t="s">
        <v>440</v>
      </c>
      <c r="B18" s="17" t="s">
        <v>213</v>
      </c>
      <c r="C18" s="66">
        <v>82.024379202999995</v>
      </c>
      <c r="D18" s="5" t="str">
        <f>IF($B18="N/A","N/A",IF(C18&gt;15,"No",IF(C18&lt;-15,"No","Yes")))</f>
        <v>N/A</v>
      </c>
      <c r="E18" s="5">
        <v>83.772605317</v>
      </c>
      <c r="F18" s="5" t="str">
        <f>IF($B18="N/A","N/A",IF(E18&gt;15,"No",IF(E18&lt;-15,"No","Yes")))</f>
        <v>N/A</v>
      </c>
      <c r="G18" s="5">
        <v>90.080841066999994</v>
      </c>
      <c r="H18" s="5" t="str">
        <f>IF($B18="N/A","N/A",IF(G18&gt;15,"No",IF(G18&lt;-15,"No","Yes")))</f>
        <v>N/A</v>
      </c>
      <c r="I18" s="6">
        <v>2.1309999999999998</v>
      </c>
      <c r="J18" s="6">
        <v>7.53</v>
      </c>
      <c r="K18" s="105" t="str">
        <f t="shared" si="0"/>
        <v>Yes</v>
      </c>
    </row>
    <row r="19" spans="1:11" x14ac:dyDescent="0.2">
      <c r="A19" s="124" t="s">
        <v>441</v>
      </c>
      <c r="B19" s="22" t="s">
        <v>216</v>
      </c>
      <c r="C19" s="66">
        <v>28.943562707000002</v>
      </c>
      <c r="D19" s="5" t="str">
        <f>IF($B19="N/A","N/A",IF(C19&gt;1,"Yes","No"))</f>
        <v>Yes</v>
      </c>
      <c r="E19" s="5">
        <v>21.480947366999999</v>
      </c>
      <c r="F19" s="5" t="str">
        <f>IF($B19="N/A","N/A",IF(E19&gt;1,"Yes","No"))</f>
        <v>Yes</v>
      </c>
      <c r="G19" s="5">
        <v>15.060952495</v>
      </c>
      <c r="H19" s="5" t="str">
        <f>IF($B19="N/A","N/A",IF(G19&gt;1,"Yes","No"))</f>
        <v>Yes</v>
      </c>
      <c r="I19" s="6">
        <v>-25.8</v>
      </c>
      <c r="J19" s="6">
        <v>-29.9</v>
      </c>
      <c r="K19" s="105" t="str">
        <f t="shared" si="0"/>
        <v>Yes</v>
      </c>
    </row>
    <row r="20" spans="1:11" x14ac:dyDescent="0.2">
      <c r="A20" s="124" t="s">
        <v>857</v>
      </c>
      <c r="B20" s="22" t="s">
        <v>213</v>
      </c>
      <c r="C20" s="59">
        <v>457.73034970999998</v>
      </c>
      <c r="D20" s="5" t="str">
        <f>IF($B20="N/A","N/A",IF(C20&gt;15,"No",IF(C20&lt;-15,"No","Yes")))</f>
        <v>N/A</v>
      </c>
      <c r="E20" s="24">
        <v>452.74328857</v>
      </c>
      <c r="F20" s="5" t="str">
        <f>IF($B20="N/A","N/A",IF(E20&gt;15,"No",IF(E20&lt;-15,"No","Yes")))</f>
        <v>N/A</v>
      </c>
      <c r="G20" s="24">
        <v>399.88224545999998</v>
      </c>
      <c r="H20" s="5" t="str">
        <f>IF($B20="N/A","N/A",IF(G20&gt;15,"No",IF(G20&lt;-15,"No","Yes")))</f>
        <v>N/A</v>
      </c>
      <c r="I20" s="6">
        <v>-1.0900000000000001</v>
      </c>
      <c r="J20" s="6">
        <v>-11.7</v>
      </c>
      <c r="K20" s="105" t="str">
        <f t="shared" si="0"/>
        <v>Yes</v>
      </c>
    </row>
    <row r="21" spans="1:11" x14ac:dyDescent="0.2">
      <c r="A21" s="124" t="s">
        <v>34</v>
      </c>
      <c r="B21" s="22" t="s">
        <v>213</v>
      </c>
      <c r="C21" s="70">
        <v>38.569381718000002</v>
      </c>
      <c r="D21" s="5" t="str">
        <f>IF($B21="N/A","N/A",IF(C21&gt;15,"No",IF(C21&lt;-15,"No","Yes")))</f>
        <v>N/A</v>
      </c>
      <c r="E21" s="71">
        <v>39.001092374000002</v>
      </c>
      <c r="F21" s="5" t="str">
        <f>IF($B21="N/A","N/A",IF(E21&gt;15,"No",IF(E21&lt;-15,"No","Yes")))</f>
        <v>N/A</v>
      </c>
      <c r="G21" s="71">
        <v>46.878364865000002</v>
      </c>
      <c r="H21" s="5" t="str">
        <f>IF($B21="N/A","N/A",IF(G21&gt;15,"No",IF(G21&lt;-15,"No","Yes")))</f>
        <v>N/A</v>
      </c>
      <c r="I21" s="6">
        <v>1.119</v>
      </c>
      <c r="J21" s="6">
        <v>20.2</v>
      </c>
      <c r="K21" s="105" t="str">
        <f t="shared" si="0"/>
        <v>Yes</v>
      </c>
    </row>
    <row r="22" spans="1:11" x14ac:dyDescent="0.2">
      <c r="A22" s="124" t="s">
        <v>1685</v>
      </c>
      <c r="B22" s="22" t="s">
        <v>213</v>
      </c>
      <c r="C22" s="70">
        <v>53.126115286000001</v>
      </c>
      <c r="D22" s="5" t="str">
        <f>IF($B22="N/A","N/A",IF(C22&gt;15,"No",IF(C22&lt;-15,"No","Yes")))</f>
        <v>N/A</v>
      </c>
      <c r="E22" s="71">
        <v>51.681277399000003</v>
      </c>
      <c r="F22" s="5" t="str">
        <f>IF($B22="N/A","N/A",IF(E22&gt;15,"No",IF(E22&lt;-15,"No","Yes")))</f>
        <v>N/A</v>
      </c>
      <c r="G22" s="71">
        <v>39.234658629000002</v>
      </c>
      <c r="H22" s="5" t="str">
        <f>IF($B22="N/A","N/A",IF(G22&gt;15,"No",IF(G22&lt;-15,"No","Yes")))</f>
        <v>N/A</v>
      </c>
      <c r="I22" s="6">
        <v>-2.72</v>
      </c>
      <c r="J22" s="6">
        <v>-24.1</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339.21277093999998</v>
      </c>
      <c r="D24" s="5" t="str">
        <f>IF($B24="N/A","N/A",IF(C24&gt;300,"No",IF(C24&lt;75,"No","Yes")))</f>
        <v>No</v>
      </c>
      <c r="E24" s="24">
        <v>350.90083107999999</v>
      </c>
      <c r="F24" s="5" t="str">
        <f>IF($B24="N/A","N/A",IF(E24&gt;300,"No",IF(E24&lt;75,"No","Yes")))</f>
        <v>No</v>
      </c>
      <c r="G24" s="24">
        <v>394.96260053999998</v>
      </c>
      <c r="H24" s="5" t="str">
        <f>IF($B24="N/A","N/A",IF(G24&gt;300,"No",IF(G24&lt;75,"No","Yes")))</f>
        <v>No</v>
      </c>
      <c r="I24" s="6">
        <v>3.4460000000000002</v>
      </c>
      <c r="J24" s="6">
        <v>12.56</v>
      </c>
      <c r="K24" s="105" t="str">
        <f t="shared" si="0"/>
        <v>Yes</v>
      </c>
    </row>
    <row r="25" spans="1:11" x14ac:dyDescent="0.2">
      <c r="A25" s="124" t="s">
        <v>859</v>
      </c>
      <c r="B25" s="22" t="s">
        <v>244</v>
      </c>
      <c r="C25" s="59">
        <v>63.544741008999999</v>
      </c>
      <c r="D25" s="5" t="str">
        <f>IF($B25="N/A","N/A",IF(C25&gt;250,"No",IF(C25&lt;20,"No","Yes")))</f>
        <v>Yes</v>
      </c>
      <c r="E25" s="24">
        <v>63.826591852</v>
      </c>
      <c r="F25" s="5" t="str">
        <f>IF($B25="N/A","N/A",IF(E25&gt;250,"No",IF(E25&lt;20,"No","Yes")))</f>
        <v>Yes</v>
      </c>
      <c r="G25" s="24">
        <v>53.601973028000003</v>
      </c>
      <c r="H25" s="5" t="str">
        <f>IF($B25="N/A","N/A",IF(G25&gt;250,"No",IF(G25&lt;20,"No","Yes")))</f>
        <v>Yes</v>
      </c>
      <c r="I25" s="6">
        <v>0.44350000000000001</v>
      </c>
      <c r="J25" s="6">
        <v>-16</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59596</v>
      </c>
      <c r="D27" s="22" t="s">
        <v>213</v>
      </c>
      <c r="E27" s="23">
        <v>68419</v>
      </c>
      <c r="F27" s="22" t="s">
        <v>213</v>
      </c>
      <c r="G27" s="23">
        <v>9285</v>
      </c>
      <c r="H27" s="5" t="str">
        <f>IF($B27="N/A","N/A",IF(G27&gt;15,"No",IF(G27&lt;-15,"No","Yes")))</f>
        <v>N/A</v>
      </c>
      <c r="I27" s="6">
        <v>14.8</v>
      </c>
      <c r="J27" s="6">
        <v>-86.4</v>
      </c>
      <c r="K27" s="105" t="str">
        <f t="shared" si="0"/>
        <v>No</v>
      </c>
    </row>
    <row r="28" spans="1:11" x14ac:dyDescent="0.2">
      <c r="A28" s="124" t="s">
        <v>346</v>
      </c>
      <c r="B28" s="22" t="s">
        <v>213</v>
      </c>
      <c r="C28" s="57">
        <v>6.4754583899999996E-2</v>
      </c>
      <c r="D28" s="22" t="s">
        <v>213</v>
      </c>
      <c r="E28" s="4">
        <v>7.1842951000000002E-2</v>
      </c>
      <c r="F28" s="22" t="s">
        <v>213</v>
      </c>
      <c r="G28" s="4">
        <v>9.6008281999999997E-3</v>
      </c>
      <c r="H28" s="5" t="str">
        <f>IF($B28="N/A","N/A",IF(G28&gt;15,"No",IF(G28&lt;-15,"No","Yes")))</f>
        <v>N/A</v>
      </c>
      <c r="I28" s="6">
        <v>10.95</v>
      </c>
      <c r="J28" s="6">
        <v>-86.6</v>
      </c>
      <c r="K28" s="105" t="str">
        <f t="shared" si="0"/>
        <v>No</v>
      </c>
    </row>
    <row r="29" spans="1:11" ht="25.5" x14ac:dyDescent="0.2">
      <c r="A29" s="124" t="s">
        <v>836</v>
      </c>
      <c r="B29" s="22" t="s">
        <v>213</v>
      </c>
      <c r="C29" s="24">
        <v>1543.7066245999999</v>
      </c>
      <c r="D29" s="22" t="s">
        <v>213</v>
      </c>
      <c r="E29" s="24">
        <v>519.22505444000001</v>
      </c>
      <c r="F29" s="22" t="s">
        <v>213</v>
      </c>
      <c r="G29" s="24">
        <v>370.64200323</v>
      </c>
      <c r="H29" s="22" t="s">
        <v>213</v>
      </c>
      <c r="I29" s="6">
        <v>-66.400000000000006</v>
      </c>
      <c r="J29" s="6">
        <v>-28.6</v>
      </c>
      <c r="K29" s="105" t="str">
        <f t="shared" si="0"/>
        <v>Yes</v>
      </c>
    </row>
    <row r="30" spans="1:11" x14ac:dyDescent="0.2">
      <c r="A30" s="124" t="s">
        <v>27</v>
      </c>
      <c r="B30" s="22" t="s">
        <v>217</v>
      </c>
      <c r="C30" s="23">
        <v>59</v>
      </c>
      <c r="D30" s="5" t="str">
        <f>IF($B30="N/A","N/A",IF(C30="N/A","N/A",IF(C30=0,"Yes","No")))</f>
        <v>No</v>
      </c>
      <c r="E30" s="23">
        <v>51</v>
      </c>
      <c r="F30" s="5" t="str">
        <f>IF($B30="N/A","N/A",IF(E30="N/A","N/A",IF(E30=0,"Yes","No")))</f>
        <v>No</v>
      </c>
      <c r="G30" s="23">
        <v>29</v>
      </c>
      <c r="H30" s="5" t="str">
        <f>IF($B30="N/A","N/A",IF(G30=0,"Yes","No"))</f>
        <v>No</v>
      </c>
      <c r="I30" s="6">
        <v>-13.6</v>
      </c>
      <c r="J30" s="6">
        <v>-43.1</v>
      </c>
      <c r="K30" s="105" t="str">
        <f t="shared" si="0"/>
        <v>No</v>
      </c>
    </row>
    <row r="31" spans="1:11" x14ac:dyDescent="0.2">
      <c r="A31" s="124" t="s">
        <v>206</v>
      </c>
      <c r="B31" s="72" t="s">
        <v>213</v>
      </c>
      <c r="C31" s="56">
        <v>14968816</v>
      </c>
      <c r="D31" s="5" t="str">
        <f t="shared" ref="D31:F50" si="4">IF($B31="N/A","N/A",IF(C31&lt;0,"No","Yes"))</f>
        <v>N/A</v>
      </c>
      <c r="E31" s="56">
        <v>14605413</v>
      </c>
      <c r="F31" s="5" t="str">
        <f t="shared" si="4"/>
        <v>N/A</v>
      </c>
      <c r="G31" s="56">
        <v>15530386</v>
      </c>
      <c r="H31" s="5" t="str">
        <f t="shared" ref="H31:H50" si="5">IF($B31="N/A","N/A",IF(G31&lt;0,"No","Yes"))</f>
        <v>N/A</v>
      </c>
      <c r="I31" s="6">
        <v>-2.4300000000000002</v>
      </c>
      <c r="J31" s="6">
        <v>6.3330000000000002</v>
      </c>
      <c r="K31" s="105" t="str">
        <f t="shared" si="0"/>
        <v>Yes</v>
      </c>
    </row>
    <row r="32" spans="1:11" ht="25.5" x14ac:dyDescent="0.2">
      <c r="A32" s="128" t="s">
        <v>654</v>
      </c>
      <c r="B32" s="72" t="s">
        <v>213</v>
      </c>
      <c r="C32" s="57">
        <v>95.349578750999996</v>
      </c>
      <c r="D32" s="5" t="str">
        <f t="shared" si="4"/>
        <v>N/A</v>
      </c>
      <c r="E32" s="57">
        <v>94.624472447000002</v>
      </c>
      <c r="F32" s="5" t="str">
        <f t="shared" si="4"/>
        <v>N/A</v>
      </c>
      <c r="G32" s="57">
        <v>98.997880671000004</v>
      </c>
      <c r="H32" s="5" t="str">
        <f t="shared" si="5"/>
        <v>N/A</v>
      </c>
      <c r="I32" s="6">
        <v>-0.76</v>
      </c>
      <c r="J32" s="6">
        <v>4.6219999999999999</v>
      </c>
      <c r="K32" s="105" t="str">
        <f t="shared" si="0"/>
        <v>Yes</v>
      </c>
    </row>
    <row r="33" spans="1:11" x14ac:dyDescent="0.2">
      <c r="A33" s="128" t="s">
        <v>655</v>
      </c>
      <c r="B33" s="72" t="s">
        <v>213</v>
      </c>
      <c r="C33" s="57">
        <v>4.1118616195</v>
      </c>
      <c r="D33" s="5" t="str">
        <f t="shared" si="4"/>
        <v>N/A</v>
      </c>
      <c r="E33" s="57">
        <v>4.7040299373999996</v>
      </c>
      <c r="F33" s="5" t="str">
        <f t="shared" si="4"/>
        <v>N/A</v>
      </c>
      <c r="G33" s="57">
        <v>0.79041821629999998</v>
      </c>
      <c r="H33" s="5" t="str">
        <f t="shared" si="5"/>
        <v>N/A</v>
      </c>
      <c r="I33" s="6">
        <v>14.4</v>
      </c>
      <c r="J33" s="6">
        <v>-83.2</v>
      </c>
      <c r="K33" s="105" t="str">
        <f t="shared" si="0"/>
        <v>No</v>
      </c>
    </row>
    <row r="34" spans="1:11" x14ac:dyDescent="0.2">
      <c r="A34" s="128" t="s">
        <v>656</v>
      </c>
      <c r="B34" s="72" t="s">
        <v>213</v>
      </c>
      <c r="C34" s="57">
        <v>0</v>
      </c>
      <c r="D34" s="5" t="str">
        <f t="shared" si="4"/>
        <v>N/A</v>
      </c>
      <c r="E34" s="57">
        <v>0</v>
      </c>
      <c r="F34" s="5" t="str">
        <f t="shared" si="4"/>
        <v>N/A</v>
      </c>
      <c r="G34" s="57">
        <v>1.931697E-4</v>
      </c>
      <c r="H34" s="5" t="str">
        <f t="shared" si="5"/>
        <v>N/A</v>
      </c>
      <c r="I34" s="6" t="s">
        <v>1748</v>
      </c>
      <c r="J34" s="6" t="s">
        <v>1748</v>
      </c>
      <c r="K34" s="105" t="str">
        <f t="shared" si="0"/>
        <v>N/A</v>
      </c>
    </row>
    <row r="35" spans="1:11" x14ac:dyDescent="0.2">
      <c r="A35" s="128" t="s">
        <v>657</v>
      </c>
      <c r="B35" s="72" t="s">
        <v>213</v>
      </c>
      <c r="C35" s="57">
        <v>0.53855962960000003</v>
      </c>
      <c r="D35" s="5" t="str">
        <f t="shared" si="4"/>
        <v>N/A</v>
      </c>
      <c r="E35" s="57">
        <v>0.67149761529999996</v>
      </c>
      <c r="F35" s="5" t="str">
        <f t="shared" si="4"/>
        <v>N/A</v>
      </c>
      <c r="G35" s="57">
        <v>0.21150794319999999</v>
      </c>
      <c r="H35" s="5" t="str">
        <f t="shared" si="5"/>
        <v>N/A</v>
      </c>
      <c r="I35" s="6">
        <v>24.68</v>
      </c>
      <c r="J35" s="6">
        <v>-68.5</v>
      </c>
      <c r="K35" s="105" t="str">
        <f t="shared" si="0"/>
        <v>No</v>
      </c>
    </row>
    <row r="36" spans="1:11" x14ac:dyDescent="0.2">
      <c r="A36" s="128" t="s">
        <v>349</v>
      </c>
      <c r="B36" s="72" t="s">
        <v>213</v>
      </c>
      <c r="C36" s="56">
        <v>20618292</v>
      </c>
      <c r="D36" s="5" t="str">
        <f t="shared" si="4"/>
        <v>N/A</v>
      </c>
      <c r="E36" s="56">
        <v>19353981</v>
      </c>
      <c r="F36" s="5" t="str">
        <f t="shared" si="4"/>
        <v>N/A</v>
      </c>
      <c r="G36" s="56">
        <v>12998094</v>
      </c>
      <c r="H36" s="5" t="str">
        <f t="shared" si="5"/>
        <v>N/A</v>
      </c>
      <c r="I36" s="6">
        <v>-6.13</v>
      </c>
      <c r="J36" s="6">
        <v>-32.799999999999997</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98.520934711999999</v>
      </c>
      <c r="D38" s="5" t="str">
        <f t="shared" si="4"/>
        <v>N/A</v>
      </c>
      <c r="E38" s="57">
        <v>98.841928179999996</v>
      </c>
      <c r="F38" s="5" t="str">
        <f t="shared" si="4"/>
        <v>N/A</v>
      </c>
      <c r="G38" s="57">
        <v>99.919965188999996</v>
      </c>
      <c r="H38" s="5" t="str">
        <f t="shared" si="5"/>
        <v>N/A</v>
      </c>
      <c r="I38" s="6">
        <v>0.32579999999999998</v>
      </c>
      <c r="J38" s="6">
        <v>1.091</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1.4229888683</v>
      </c>
      <c r="D41" s="5" t="str">
        <f t="shared" si="4"/>
        <v>N/A</v>
      </c>
      <c r="E41" s="57">
        <v>1.0152484906999999</v>
      </c>
      <c r="F41" s="5" t="str">
        <f t="shared" si="4"/>
        <v>N/A</v>
      </c>
      <c r="G41" s="57">
        <v>0</v>
      </c>
      <c r="H41" s="5" t="str">
        <f t="shared" si="5"/>
        <v>N/A</v>
      </c>
      <c r="I41" s="6">
        <v>-28.7</v>
      </c>
      <c r="J41" s="6">
        <v>-100</v>
      </c>
      <c r="K41" s="105" t="str">
        <f t="shared" si="0"/>
        <v>No</v>
      </c>
    </row>
    <row r="42" spans="1:11" x14ac:dyDescent="0.2">
      <c r="A42" s="128" t="s">
        <v>663</v>
      </c>
      <c r="B42" s="72" t="s">
        <v>213</v>
      </c>
      <c r="C42" s="57">
        <v>99.943923580000003</v>
      </c>
      <c r="D42" s="5" t="str">
        <f t="shared" si="4"/>
        <v>N/A</v>
      </c>
      <c r="E42" s="57">
        <v>99.857176671000005</v>
      </c>
      <c r="F42" s="5" t="str">
        <f t="shared" si="4"/>
        <v>N/A</v>
      </c>
      <c r="G42" s="57">
        <v>99.919965188999996</v>
      </c>
      <c r="H42" s="5" t="str">
        <f t="shared" si="5"/>
        <v>N/A</v>
      </c>
      <c r="I42" s="6">
        <v>-8.6999999999999994E-2</v>
      </c>
      <c r="J42" s="6">
        <v>6.2899999999999998E-2</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5.60764199E-2</v>
      </c>
      <c r="D45" s="5" t="str">
        <f t="shared" si="4"/>
        <v>N/A</v>
      </c>
      <c r="E45" s="57">
        <v>0.14282332919999999</v>
      </c>
      <c r="F45" s="5" t="str">
        <f t="shared" si="4"/>
        <v>N/A</v>
      </c>
      <c r="G45" s="57">
        <v>8.0034811299999994E-2</v>
      </c>
      <c r="H45" s="5" t="str">
        <f t="shared" si="5"/>
        <v>N/A</v>
      </c>
      <c r="I45" s="6">
        <v>154.69999999999999</v>
      </c>
      <c r="J45" s="6">
        <v>-44</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53205238</v>
      </c>
      <c r="D51" s="22" t="s">
        <v>213</v>
      </c>
      <c r="E51" s="23">
        <v>57773024</v>
      </c>
      <c r="F51" s="22" t="s">
        <v>213</v>
      </c>
      <c r="G51" s="23">
        <v>63573753</v>
      </c>
      <c r="H51" s="22" t="s">
        <v>213</v>
      </c>
      <c r="I51" s="6">
        <v>8.5850000000000009</v>
      </c>
      <c r="J51" s="6">
        <v>10.039999999999999</v>
      </c>
      <c r="K51" s="105" t="str">
        <f t="shared" si="0"/>
        <v>Yes</v>
      </c>
    </row>
    <row r="52" spans="1:11" x14ac:dyDescent="0.2">
      <c r="A52" s="128" t="s">
        <v>352</v>
      </c>
      <c r="B52" s="22" t="s">
        <v>213</v>
      </c>
      <c r="C52" s="57">
        <v>57.432151699000002</v>
      </c>
      <c r="D52" s="5" t="str">
        <f t="shared" ref="D52:D54" si="6">IF($B52="N/A","N/A",IF(C52&gt;15,"No",IF(C52&lt;-15,"No","Yes")))</f>
        <v>N/A</v>
      </c>
      <c r="E52" s="4">
        <v>56.032803475999998</v>
      </c>
      <c r="F52" s="5" t="str">
        <f t="shared" ref="F52:F54" si="7">IF($B52="N/A","N/A",IF(E52&gt;15,"No",IF(E52&lt;-15,"No","Yes")))</f>
        <v>N/A</v>
      </c>
      <c r="G52" s="4">
        <v>90.850044671999996</v>
      </c>
      <c r="H52" s="5" t="str">
        <f t="shared" ref="H52:H54" si="8">IF($B52="N/A","N/A",IF(G52&gt;15,"No",IF(G52&lt;-15,"No","Yes")))</f>
        <v>N/A</v>
      </c>
      <c r="I52" s="6">
        <v>-2.44</v>
      </c>
      <c r="J52" s="6">
        <v>62.14</v>
      </c>
      <c r="K52" s="105" t="str">
        <f t="shared" si="0"/>
        <v>No</v>
      </c>
    </row>
    <row r="53" spans="1:11" x14ac:dyDescent="0.2">
      <c r="A53" s="128" t="s">
        <v>353</v>
      </c>
      <c r="B53" s="22" t="s">
        <v>213</v>
      </c>
      <c r="C53" s="57">
        <v>41.523174842000003</v>
      </c>
      <c r="D53" s="5" t="str">
        <f t="shared" si="6"/>
        <v>N/A</v>
      </c>
      <c r="E53" s="4">
        <v>43.196374833999997</v>
      </c>
      <c r="F53" s="5" t="str">
        <f t="shared" si="7"/>
        <v>N/A</v>
      </c>
      <c r="G53" s="4">
        <v>6.7784121537999997</v>
      </c>
      <c r="H53" s="5" t="str">
        <f t="shared" si="8"/>
        <v>N/A</v>
      </c>
      <c r="I53" s="6">
        <v>4.03</v>
      </c>
      <c r="J53" s="6">
        <v>-84.3</v>
      </c>
      <c r="K53" s="105" t="str">
        <f t="shared" si="0"/>
        <v>No</v>
      </c>
    </row>
    <row r="54" spans="1:11" x14ac:dyDescent="0.2">
      <c r="A54" s="129" t="s">
        <v>354</v>
      </c>
      <c r="B54" s="113" t="s">
        <v>213</v>
      </c>
      <c r="C54" s="130">
        <v>1.0446734586999999</v>
      </c>
      <c r="D54" s="114" t="str">
        <f t="shared" si="6"/>
        <v>N/A</v>
      </c>
      <c r="E54" s="118">
        <v>0.77082169010000001</v>
      </c>
      <c r="F54" s="114" t="str">
        <f t="shared" si="7"/>
        <v>N/A</v>
      </c>
      <c r="G54" s="118">
        <v>2.3700944634000001</v>
      </c>
      <c r="H54" s="114" t="str">
        <f t="shared" si="8"/>
        <v>N/A</v>
      </c>
      <c r="I54" s="115">
        <v>-26.2</v>
      </c>
      <c r="J54" s="115">
        <v>207.5</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2643640</v>
      </c>
      <c r="D6" s="5" t="str">
        <f>IF($B6="N/A","N/A",IF(C6&gt;15,"No",IF(C6&lt;-15,"No","Yes")))</f>
        <v>N/A</v>
      </c>
      <c r="E6" s="23">
        <v>2923106</v>
      </c>
      <c r="F6" s="5" t="str">
        <f>IF($B6="N/A","N/A",IF(E6&gt;15,"No",IF(E6&lt;-15,"No","Yes")))</f>
        <v>N/A</v>
      </c>
      <c r="G6" s="23">
        <v>4144288</v>
      </c>
      <c r="H6" s="5" t="str">
        <f>IF($B6="N/A","N/A",IF(G6&gt;15,"No",IF(G6&lt;-15,"No","Yes")))</f>
        <v>N/A</v>
      </c>
      <c r="I6" s="6">
        <v>10.57</v>
      </c>
      <c r="J6" s="6">
        <v>41.78</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8.7443827449999993</v>
      </c>
      <c r="D9" s="5" t="str">
        <f t="shared" ref="D9:D15" si="1">IF($B9="N/A","N/A",IF(C9&gt;15,"No",IF(C9&lt;-15,"No","Yes")))</f>
        <v>N/A</v>
      </c>
      <c r="E9" s="4">
        <v>8.6317088740999992</v>
      </c>
      <c r="F9" s="5" t="str">
        <f t="shared" ref="F9:F15" si="2">IF($B9="N/A","N/A",IF(E9&gt;15,"No",IF(E9&lt;-15,"No","Yes")))</f>
        <v>N/A</v>
      </c>
      <c r="G9" s="4">
        <v>5.2080598646</v>
      </c>
      <c r="H9" s="5" t="str">
        <f t="shared" ref="H9:H15" si="3">IF($B9="N/A","N/A",IF(G9&gt;15,"No",IF(G9&lt;-15,"No","Yes")))</f>
        <v>N/A</v>
      </c>
      <c r="I9" s="6">
        <v>-1.29</v>
      </c>
      <c r="J9" s="6">
        <v>-39.700000000000003</v>
      </c>
      <c r="K9" s="105" t="str">
        <f t="shared" si="0"/>
        <v>No</v>
      </c>
    </row>
    <row r="10" spans="1:11" x14ac:dyDescent="0.2">
      <c r="A10" s="124" t="s">
        <v>36</v>
      </c>
      <c r="B10" s="22" t="s">
        <v>213</v>
      </c>
      <c r="C10" s="57">
        <v>8.6449260955000007</v>
      </c>
      <c r="D10" s="5" t="str">
        <f t="shared" si="1"/>
        <v>N/A</v>
      </c>
      <c r="E10" s="4">
        <v>9.1023363242999995</v>
      </c>
      <c r="F10" s="5" t="str">
        <f t="shared" si="2"/>
        <v>N/A</v>
      </c>
      <c r="G10" s="4">
        <v>7.9048417489</v>
      </c>
      <c r="H10" s="5" t="str">
        <f t="shared" si="3"/>
        <v>N/A</v>
      </c>
      <c r="I10" s="6">
        <v>5.2910000000000004</v>
      </c>
      <c r="J10" s="6">
        <v>-13.2</v>
      </c>
      <c r="K10" s="105" t="str">
        <f t="shared" si="0"/>
        <v>Yes</v>
      </c>
    </row>
    <row r="11" spans="1:11" x14ac:dyDescent="0.2">
      <c r="A11" s="124" t="s">
        <v>37</v>
      </c>
      <c r="B11" s="22" t="s">
        <v>213</v>
      </c>
      <c r="C11" s="57">
        <v>18.545837723999998</v>
      </c>
      <c r="D11" s="5" t="str">
        <f t="shared" si="1"/>
        <v>N/A</v>
      </c>
      <c r="E11" s="4">
        <v>13.046544429000001</v>
      </c>
      <c r="F11" s="5" t="str">
        <f t="shared" si="2"/>
        <v>N/A</v>
      </c>
      <c r="G11" s="4">
        <v>25.404157044000002</v>
      </c>
      <c r="H11" s="5" t="str">
        <f t="shared" si="3"/>
        <v>N/A</v>
      </c>
      <c r="I11" s="6">
        <v>-29.7</v>
      </c>
      <c r="J11" s="6">
        <v>94.72</v>
      </c>
      <c r="K11" s="105" t="str">
        <f t="shared" si="0"/>
        <v>No</v>
      </c>
    </row>
    <row r="12" spans="1:11" x14ac:dyDescent="0.2">
      <c r="A12" s="124" t="s">
        <v>38</v>
      </c>
      <c r="B12" s="22" t="s">
        <v>213</v>
      </c>
      <c r="C12" s="57">
        <v>8.9002462248</v>
      </c>
      <c r="D12" s="5" t="str">
        <f t="shared" si="1"/>
        <v>N/A</v>
      </c>
      <c r="E12" s="4">
        <v>7.9544255197</v>
      </c>
      <c r="F12" s="5" t="str">
        <f t="shared" si="2"/>
        <v>N/A</v>
      </c>
      <c r="G12" s="4">
        <v>3.4730930594</v>
      </c>
      <c r="H12" s="5" t="str">
        <f t="shared" si="3"/>
        <v>N/A</v>
      </c>
      <c r="I12" s="6">
        <v>-10.6</v>
      </c>
      <c r="J12" s="6">
        <v>-56.3</v>
      </c>
      <c r="K12" s="105" t="str">
        <f t="shared" si="0"/>
        <v>No</v>
      </c>
    </row>
    <row r="13" spans="1:11" x14ac:dyDescent="0.2">
      <c r="A13" s="124" t="s">
        <v>861</v>
      </c>
      <c r="B13" s="22" t="s">
        <v>213</v>
      </c>
      <c r="C13" s="57" t="s">
        <v>1748</v>
      </c>
      <c r="D13" s="5" t="str">
        <f t="shared" si="1"/>
        <v>N/A</v>
      </c>
      <c r="E13" s="4" t="s">
        <v>1748</v>
      </c>
      <c r="F13" s="5" t="str">
        <f t="shared" si="2"/>
        <v>N/A</v>
      </c>
      <c r="G13" s="4" t="s">
        <v>1748</v>
      </c>
      <c r="H13" s="5" t="str">
        <f t="shared" si="3"/>
        <v>N/A</v>
      </c>
      <c r="I13" s="6" t="s">
        <v>1748</v>
      </c>
      <c r="J13" s="6" t="s">
        <v>1748</v>
      </c>
      <c r="K13" s="105" t="str">
        <f t="shared" si="0"/>
        <v>N/A</v>
      </c>
    </row>
    <row r="14" spans="1:11" x14ac:dyDescent="0.2">
      <c r="A14" s="124" t="s">
        <v>862</v>
      </c>
      <c r="B14" s="22" t="s">
        <v>213</v>
      </c>
      <c r="C14" s="57">
        <v>18.545837723999998</v>
      </c>
      <c r="D14" s="5" t="str">
        <f t="shared" si="1"/>
        <v>N/A</v>
      </c>
      <c r="E14" s="4">
        <v>13.836477987</v>
      </c>
      <c r="F14" s="5" t="str">
        <f t="shared" si="2"/>
        <v>N/A</v>
      </c>
      <c r="G14" s="4">
        <v>32.052330335000001</v>
      </c>
      <c r="H14" s="5" t="str">
        <f t="shared" si="3"/>
        <v>N/A</v>
      </c>
      <c r="I14" s="6">
        <v>-25.4</v>
      </c>
      <c r="J14" s="6">
        <v>131.69999999999999</v>
      </c>
      <c r="K14" s="105" t="str">
        <f t="shared" si="0"/>
        <v>No</v>
      </c>
    </row>
    <row r="15" spans="1:11" x14ac:dyDescent="0.2">
      <c r="A15" s="124" t="s">
        <v>161</v>
      </c>
      <c r="B15" s="22" t="s">
        <v>213</v>
      </c>
      <c r="C15" s="57">
        <v>89.423862553000006</v>
      </c>
      <c r="D15" s="5" t="str">
        <f t="shared" si="1"/>
        <v>N/A</v>
      </c>
      <c r="E15" s="4">
        <v>89.914016118000006</v>
      </c>
      <c r="F15" s="5" t="str">
        <f t="shared" si="2"/>
        <v>N/A</v>
      </c>
      <c r="G15" s="4">
        <v>61.808252707999998</v>
      </c>
      <c r="H15" s="5" t="str">
        <f t="shared" si="3"/>
        <v>N/A</v>
      </c>
      <c r="I15" s="6">
        <v>0.54810000000000003</v>
      </c>
      <c r="J15" s="6">
        <v>-31.3</v>
      </c>
      <c r="K15" s="105" t="str">
        <f t="shared" si="0"/>
        <v>No</v>
      </c>
    </row>
    <row r="16" spans="1:11" x14ac:dyDescent="0.2">
      <c r="A16" s="124" t="s">
        <v>162</v>
      </c>
      <c r="B16" s="22" t="s">
        <v>246</v>
      </c>
      <c r="C16" s="57">
        <v>100</v>
      </c>
      <c r="D16" s="5" t="str">
        <f>IF($B16="N/A","N/A",IF(C16&gt;95,"Yes","No"))</f>
        <v>Yes</v>
      </c>
      <c r="E16" s="4">
        <v>100</v>
      </c>
      <c r="F16" s="5" t="str">
        <f>IF($B16="N/A","N/A",IF(E16&gt;95,"Yes","No"))</f>
        <v>Yes</v>
      </c>
      <c r="G16" s="4">
        <v>73.454137356999993</v>
      </c>
      <c r="H16" s="5" t="str">
        <f>IF($B16="N/A","N/A",IF(G16&gt;95,"Yes","No"))</f>
        <v>No</v>
      </c>
      <c r="I16" s="6">
        <v>0</v>
      </c>
      <c r="J16" s="6">
        <v>-26.5</v>
      </c>
      <c r="K16" s="105" t="str">
        <f t="shared" ref="K16:K26" si="4">IF(J16="Div by 0", "N/A", IF(J16="N/A","N/A", IF(J16&gt;30, "No", IF(J16&lt;-30, "No", "Yes"))))</f>
        <v>Yes</v>
      </c>
    </row>
    <row r="17" spans="1:11" x14ac:dyDescent="0.2">
      <c r="A17" s="124" t="s">
        <v>863</v>
      </c>
      <c r="B17" s="38" t="s">
        <v>247</v>
      </c>
      <c r="C17" s="57">
        <v>15.776505122</v>
      </c>
      <c r="D17" s="5" t="str">
        <f>IF($B17="N/A","N/A",IF(C17&gt;90,"No",IF(C17&lt;50,"No","Yes")))</f>
        <v>No</v>
      </c>
      <c r="E17" s="4">
        <v>20.010871996999999</v>
      </c>
      <c r="F17" s="5" t="str">
        <f>IF($B17="N/A","N/A",IF(E17&gt;90,"No",IF(E17&lt;50,"No","Yes")))</f>
        <v>No</v>
      </c>
      <c r="G17" s="4">
        <v>11.443437329</v>
      </c>
      <c r="H17" s="5" t="str">
        <f>IF($B17="N/A","N/A",IF(G17&gt;90,"No",IF(G17&lt;50,"No","Yes")))</f>
        <v>No</v>
      </c>
      <c r="I17" s="6">
        <v>26.84</v>
      </c>
      <c r="J17" s="6">
        <v>-42.8</v>
      </c>
      <c r="K17" s="105" t="str">
        <f t="shared" si="4"/>
        <v>No</v>
      </c>
    </row>
    <row r="18" spans="1:11" x14ac:dyDescent="0.2">
      <c r="A18" s="124" t="s">
        <v>864</v>
      </c>
      <c r="B18" s="38" t="s">
        <v>224</v>
      </c>
      <c r="C18" s="57">
        <v>1.7477039234</v>
      </c>
      <c r="D18" s="5" t="str">
        <f t="shared" ref="D18:D23" si="5">IF($B18="N/A","N/A",IF(C18&gt;5,"No",IF(C18&lt;=0,"No","Yes")))</f>
        <v>Yes</v>
      </c>
      <c r="E18" s="4">
        <v>1.9371517831</v>
      </c>
      <c r="F18" s="5" t="str">
        <f t="shared" ref="F18:F23" si="6">IF($B18="N/A","N/A",IF(E18&gt;5,"No",IF(E18&lt;=0,"No","Yes")))</f>
        <v>Yes</v>
      </c>
      <c r="G18" s="4">
        <v>2.0910708908000002</v>
      </c>
      <c r="H18" s="5" t="str">
        <f t="shared" ref="H18:H23" si="7">IF($B18="N/A","N/A",IF(G18&gt;5,"No",IF(G18&lt;=0,"No","Yes")))</f>
        <v>Yes</v>
      </c>
      <c r="I18" s="6">
        <v>10.84</v>
      </c>
      <c r="J18" s="6">
        <v>7.9459999999999997</v>
      </c>
      <c r="K18" s="105" t="str">
        <f t="shared" si="4"/>
        <v>Yes</v>
      </c>
    </row>
    <row r="19" spans="1:11" x14ac:dyDescent="0.2">
      <c r="A19" s="124" t="s">
        <v>865</v>
      </c>
      <c r="B19" s="38" t="s">
        <v>224</v>
      </c>
      <c r="C19" s="57">
        <v>5.6231937783000001</v>
      </c>
      <c r="D19" s="5" t="str">
        <f t="shared" si="5"/>
        <v>No</v>
      </c>
      <c r="E19" s="4">
        <v>5.0052923158000002</v>
      </c>
      <c r="F19" s="5" t="str">
        <f t="shared" si="6"/>
        <v>No</v>
      </c>
      <c r="G19" s="4">
        <v>5.2144300782000004</v>
      </c>
      <c r="H19" s="5" t="str">
        <f t="shared" si="7"/>
        <v>No</v>
      </c>
      <c r="I19" s="6">
        <v>-11</v>
      </c>
      <c r="J19" s="6">
        <v>4.1779999999999999</v>
      </c>
      <c r="K19" s="105" t="str">
        <f t="shared" si="4"/>
        <v>Yes</v>
      </c>
    </row>
    <row r="20" spans="1:11" x14ac:dyDescent="0.2">
      <c r="A20" s="124" t="s">
        <v>866</v>
      </c>
      <c r="B20" s="38" t="s">
        <v>224</v>
      </c>
      <c r="C20" s="57">
        <v>8.8514321000000007E-3</v>
      </c>
      <c r="D20" s="5" t="str">
        <f t="shared" si="5"/>
        <v>Yes</v>
      </c>
      <c r="E20" s="4">
        <v>9.5104317000000004E-3</v>
      </c>
      <c r="F20" s="5" t="str">
        <f t="shared" si="6"/>
        <v>Yes</v>
      </c>
      <c r="G20" s="4">
        <v>4.3457404499999998E-2</v>
      </c>
      <c r="H20" s="5" t="str">
        <f t="shared" si="7"/>
        <v>Yes</v>
      </c>
      <c r="I20" s="6">
        <v>7.4450000000000003</v>
      </c>
      <c r="J20" s="6">
        <v>356.9</v>
      </c>
      <c r="K20" s="105" t="str">
        <f t="shared" si="4"/>
        <v>No</v>
      </c>
    </row>
    <row r="21" spans="1:11" x14ac:dyDescent="0.2">
      <c r="A21" s="124" t="s">
        <v>867</v>
      </c>
      <c r="B21" s="22" t="s">
        <v>213</v>
      </c>
      <c r="C21" s="57">
        <v>8.3218590000000002E-4</v>
      </c>
      <c r="D21" s="5" t="str">
        <f t="shared" si="5"/>
        <v>N/A</v>
      </c>
      <c r="E21" s="4">
        <v>6.4999350000000003E-4</v>
      </c>
      <c r="F21" s="5" t="str">
        <f t="shared" si="6"/>
        <v>N/A</v>
      </c>
      <c r="G21" s="4">
        <v>2.5818668999999998E-3</v>
      </c>
      <c r="H21" s="5" t="str">
        <f t="shared" si="7"/>
        <v>N/A</v>
      </c>
      <c r="I21" s="6">
        <v>-21.9</v>
      </c>
      <c r="J21" s="6">
        <v>297.2</v>
      </c>
      <c r="K21" s="105" t="str">
        <f t="shared" si="4"/>
        <v>No</v>
      </c>
    </row>
    <row r="22" spans="1:11" x14ac:dyDescent="0.2">
      <c r="A22" s="124" t="s">
        <v>1703</v>
      </c>
      <c r="B22" s="22" t="s">
        <v>213</v>
      </c>
      <c r="C22" s="57">
        <v>0</v>
      </c>
      <c r="D22" s="5" t="str">
        <f t="shared" si="5"/>
        <v>N/A</v>
      </c>
      <c r="E22" s="4">
        <v>0</v>
      </c>
      <c r="F22" s="5" t="str">
        <f t="shared" si="6"/>
        <v>N/A</v>
      </c>
      <c r="G22" s="4">
        <v>1.447776E-4</v>
      </c>
      <c r="H22" s="5" t="str">
        <f t="shared" si="7"/>
        <v>N/A</v>
      </c>
      <c r="I22" s="6" t="s">
        <v>1748</v>
      </c>
      <c r="J22" s="6" t="s">
        <v>1748</v>
      </c>
      <c r="K22" s="105" t="str">
        <f t="shared" si="4"/>
        <v>N/A</v>
      </c>
    </row>
    <row r="23" spans="1:11" x14ac:dyDescent="0.2">
      <c r="A23" s="124" t="s">
        <v>868</v>
      </c>
      <c r="B23" s="22" t="s">
        <v>213</v>
      </c>
      <c r="C23" s="57">
        <v>1.0251017499999999E-2</v>
      </c>
      <c r="D23" s="5" t="str">
        <f t="shared" si="5"/>
        <v>N/A</v>
      </c>
      <c r="E23" s="4">
        <v>1.7105089999999999E-4</v>
      </c>
      <c r="F23" s="5" t="str">
        <f t="shared" si="6"/>
        <v>N/A</v>
      </c>
      <c r="G23" s="4">
        <v>9.6518400000000001E-5</v>
      </c>
      <c r="H23" s="5" t="str">
        <f t="shared" si="7"/>
        <v>N/A</v>
      </c>
      <c r="I23" s="6">
        <v>-98.3</v>
      </c>
      <c r="J23" s="6">
        <v>-43.6</v>
      </c>
      <c r="K23" s="105" t="str">
        <f t="shared" si="4"/>
        <v>No</v>
      </c>
    </row>
    <row r="24" spans="1:11" x14ac:dyDescent="0.2">
      <c r="A24" s="124" t="s">
        <v>869</v>
      </c>
      <c r="B24" s="22" t="s">
        <v>232</v>
      </c>
      <c r="C24" s="57">
        <v>1.9672497012000001</v>
      </c>
      <c r="D24" s="5" t="str">
        <f>IF($B24="N/A","N/A",IF(C24&gt;10,"No",IF(C24&lt;1,"No","Yes")))</f>
        <v>Yes</v>
      </c>
      <c r="E24" s="4">
        <v>1.9409833239000001</v>
      </c>
      <c r="F24" s="5" t="str">
        <f>IF($B24="N/A","N/A",IF(E24&gt;10,"No",IF(E24&lt;1,"No","Yes")))</f>
        <v>Yes</v>
      </c>
      <c r="G24" s="4">
        <v>2.2905502705999998</v>
      </c>
      <c r="H24" s="5" t="str">
        <f>IF($B24="N/A","N/A",IF(G24&gt;10,"No",IF(G24&lt;1,"No","Yes")))</f>
        <v>Yes</v>
      </c>
      <c r="I24" s="6">
        <v>-1.34</v>
      </c>
      <c r="J24" s="6">
        <v>18.010000000000002</v>
      </c>
      <c r="K24" s="105" t="str">
        <f t="shared" si="4"/>
        <v>Yes</v>
      </c>
    </row>
    <row r="25" spans="1:11" x14ac:dyDescent="0.2">
      <c r="A25" s="124" t="s">
        <v>870</v>
      </c>
      <c r="B25" s="60" t="s">
        <v>239</v>
      </c>
      <c r="C25" s="57">
        <v>70.964806100999994</v>
      </c>
      <c r="D25" s="5" t="str">
        <f>IF($B25="N/A","N/A",IF(C25&gt;10,"No",IF(C25&lt;=0,"No","Yes")))</f>
        <v>No</v>
      </c>
      <c r="E25" s="4">
        <v>67.104887746000003</v>
      </c>
      <c r="F25" s="5" t="str">
        <f>IF($B25="N/A","N/A",IF(E25&gt;10,"No",IF(E25&lt;=0,"No","Yes")))</f>
        <v>No</v>
      </c>
      <c r="G25" s="4">
        <v>32.232002215999998</v>
      </c>
      <c r="H25" s="5" t="str">
        <f>IF($B25="N/A","N/A",IF(G25&gt;10,"No",IF(G25&lt;=0,"No","Yes")))</f>
        <v>No</v>
      </c>
      <c r="I25" s="6">
        <v>-5.44</v>
      </c>
      <c r="J25" s="6">
        <v>-52</v>
      </c>
      <c r="K25" s="105" t="str">
        <f t="shared" si="4"/>
        <v>No</v>
      </c>
    </row>
    <row r="26" spans="1:11" x14ac:dyDescent="0.2">
      <c r="A26" s="124" t="s">
        <v>871</v>
      </c>
      <c r="B26" s="38" t="s">
        <v>248</v>
      </c>
      <c r="C26" s="57">
        <v>0</v>
      </c>
      <c r="D26" s="5" t="str">
        <f>IF($B26="N/A","N/A",IF(C26&gt;=5,"No",IF(C26&lt;0,"No","Yes")))</f>
        <v>Yes</v>
      </c>
      <c r="E26" s="4">
        <v>0</v>
      </c>
      <c r="F26" s="5" t="str">
        <f>IF($B26="N/A","N/A",IF(E26&gt;=5,"No",IF(E26&lt;0,"No","Yes")))</f>
        <v>Yes</v>
      </c>
      <c r="G26" s="4">
        <v>26.508268730000001</v>
      </c>
      <c r="H26" s="5" t="str">
        <f>IF($B26="N/A","N/A",IF(G26&gt;=5,"No",IF(G26&lt;0,"No","Yes")))</f>
        <v>No</v>
      </c>
      <c r="I26" s="6" t="s">
        <v>1748</v>
      </c>
      <c r="J26" s="6" t="s">
        <v>1748</v>
      </c>
      <c r="K26" s="105" t="str">
        <f t="shared" si="4"/>
        <v>N/A</v>
      </c>
    </row>
    <row r="27" spans="1:11" x14ac:dyDescent="0.2">
      <c r="A27" s="124" t="s">
        <v>14</v>
      </c>
      <c r="B27" s="38" t="s">
        <v>249</v>
      </c>
      <c r="C27" s="57">
        <v>0</v>
      </c>
      <c r="D27" s="5" t="str">
        <f>IF($B27="N/A","N/A",IF(C27&gt;15,"No",IF(C27&lt;=0,"No","Yes")))</f>
        <v>No</v>
      </c>
      <c r="E27" s="4">
        <v>0</v>
      </c>
      <c r="F27" s="5" t="str">
        <f>IF($B27="N/A","N/A",IF(E27&gt;15,"No",IF(E27&lt;=0,"No","Yes")))</f>
        <v>No</v>
      </c>
      <c r="G27" s="4">
        <v>0</v>
      </c>
      <c r="H27" s="5" t="str">
        <f>IF($B27="N/A","N/A",IF(G27&gt;15,"No",IF(G27&lt;=0,"No","Yes")))</f>
        <v>No</v>
      </c>
      <c r="I27" s="6" t="s">
        <v>1748</v>
      </c>
      <c r="J27" s="6" t="s">
        <v>1748</v>
      </c>
      <c r="K27" s="105" t="str">
        <f>IF(J27="Div by 0", "N/A", IF(J27="N/A","N/A", IF(J27&gt;30, "No", IF(J27&lt;-30, "No", "Yes"))))</f>
        <v>N/A</v>
      </c>
    </row>
    <row r="28" spans="1:11" x14ac:dyDescent="0.2">
      <c r="A28" s="124" t="s">
        <v>872</v>
      </c>
      <c r="B28" s="22" t="s">
        <v>213</v>
      </c>
      <c r="C28" s="59" t="s">
        <v>1748</v>
      </c>
      <c r="D28" s="5" t="str">
        <f>IF($B28="N/A","N/A",IF(C28&gt;15,"No",IF(C28&lt;-15,"No","Yes")))</f>
        <v>N/A</v>
      </c>
      <c r="E28" s="24" t="s">
        <v>1748</v>
      </c>
      <c r="F28" s="5" t="str">
        <f>IF($B28="N/A","N/A",IF(E28&gt;15,"No",IF(E28&lt;-15,"No","Yes")))</f>
        <v>N/A</v>
      </c>
      <c r="G28" s="24" t="s">
        <v>1748</v>
      </c>
      <c r="H28" s="5" t="str">
        <f>IF($B28="N/A","N/A",IF(G28&gt;15,"No",IF(G28&lt;-15,"No","Yes")))</f>
        <v>N/A</v>
      </c>
      <c r="I28" s="6" t="s">
        <v>1748</v>
      </c>
      <c r="J28" s="6" t="s">
        <v>1748</v>
      </c>
      <c r="K28" s="105" t="str">
        <f>IF(J28="Div by 0", "N/A", IF(J28="N/A","N/A", IF(J28&gt;30, "No", IF(J28&lt;-30, "No", "Yes"))))</f>
        <v>N/A</v>
      </c>
    </row>
    <row r="29" spans="1:11" x14ac:dyDescent="0.2">
      <c r="A29" s="124" t="s">
        <v>376</v>
      </c>
      <c r="B29" s="22" t="s">
        <v>250</v>
      </c>
      <c r="C29" s="57">
        <v>7.0830748513000001</v>
      </c>
      <c r="D29" s="5" t="str">
        <f>IF($B29="N/A","N/A",IF(C29&gt;35,"No",IF(C29&lt;10,"No","Yes")))</f>
        <v>No</v>
      </c>
      <c r="E29" s="4">
        <v>6.4545042157000001</v>
      </c>
      <c r="F29" s="5" t="str">
        <f>IF($B29="N/A","N/A",IF(E29&gt;35,"No",IF(E29&lt;10,"No","Yes")))</f>
        <v>No</v>
      </c>
      <c r="G29" s="4">
        <v>8.8754208202000004</v>
      </c>
      <c r="H29" s="5" t="str">
        <f>IF($B29="N/A","N/A",IF(G29&gt;35,"No",IF(G29&lt;10,"No","Yes")))</f>
        <v>No</v>
      </c>
      <c r="I29" s="6">
        <v>-8.8699999999999992</v>
      </c>
      <c r="J29" s="6">
        <v>37.51</v>
      </c>
      <c r="K29" s="105" t="str">
        <f t="shared" ref="K29:K54" si="8">IF(J29="Div by 0", "N/A", IF(J29="N/A","N/A", IF(J29&gt;30, "No", IF(J29&lt;-30, "No", "Yes"))))</f>
        <v>No</v>
      </c>
    </row>
    <row r="30" spans="1:11" x14ac:dyDescent="0.2">
      <c r="A30" s="124" t="s">
        <v>377</v>
      </c>
      <c r="B30" s="22" t="s">
        <v>251</v>
      </c>
      <c r="C30" s="57">
        <v>1.18775628E-2</v>
      </c>
      <c r="D30" s="5" t="str">
        <f>IF($B30="N/A","N/A",IF(C30&gt;20,"No",IF(C30&lt;2,"No","Yes")))</f>
        <v>No</v>
      </c>
      <c r="E30" s="4">
        <v>1.0605158E-3</v>
      </c>
      <c r="F30" s="5" t="str">
        <f>IF($B30="N/A","N/A",IF(E30&gt;20,"No",IF(E30&lt;2,"No","Yes")))</f>
        <v>No</v>
      </c>
      <c r="G30" s="4">
        <v>0.92073716880000001</v>
      </c>
      <c r="H30" s="5" t="str">
        <f>IF($B30="N/A","N/A",IF(G30&gt;20,"No",IF(G30&lt;2,"No","Yes")))</f>
        <v>No</v>
      </c>
      <c r="I30" s="6">
        <v>-91.1</v>
      </c>
      <c r="J30" s="6">
        <v>86720</v>
      </c>
      <c r="K30" s="105" t="str">
        <f t="shared" si="8"/>
        <v>No</v>
      </c>
    </row>
    <row r="31" spans="1:11" x14ac:dyDescent="0.2">
      <c r="A31" s="124" t="s">
        <v>378</v>
      </c>
      <c r="B31" s="22" t="s">
        <v>252</v>
      </c>
      <c r="C31" s="57">
        <v>0.76931806150000004</v>
      </c>
      <c r="D31" s="5" t="str">
        <f>IF($B31="N/A","N/A",IF(C31&gt;8,"No",IF(C31&lt;0.5,"No","Yes")))</f>
        <v>Yes</v>
      </c>
      <c r="E31" s="4">
        <v>0.75040043020000002</v>
      </c>
      <c r="F31" s="5" t="str">
        <f>IF($B31="N/A","N/A",IF(E31&gt;8,"No",IF(E31&lt;0.5,"No","Yes")))</f>
        <v>Yes</v>
      </c>
      <c r="G31" s="4">
        <v>0.38725590500000001</v>
      </c>
      <c r="H31" s="5" t="str">
        <f>IF($B31="N/A","N/A",IF(G31&gt;8,"No",IF(G31&lt;0.5,"No","Yes")))</f>
        <v>No</v>
      </c>
      <c r="I31" s="6">
        <v>-2.46</v>
      </c>
      <c r="J31" s="6">
        <v>-48.4</v>
      </c>
      <c r="K31" s="105" t="str">
        <f t="shared" si="8"/>
        <v>No</v>
      </c>
    </row>
    <row r="32" spans="1:11" x14ac:dyDescent="0.2">
      <c r="A32" s="124" t="s">
        <v>379</v>
      </c>
      <c r="B32" s="22" t="s">
        <v>253</v>
      </c>
      <c r="C32" s="57">
        <v>62.402445114000002</v>
      </c>
      <c r="D32" s="5" t="str">
        <f>IF($B32="N/A","N/A",IF(C32&gt;25,"No",IF(C32&lt;3,"No","Yes")))</f>
        <v>No</v>
      </c>
      <c r="E32" s="4">
        <v>58.786202074000002</v>
      </c>
      <c r="F32" s="5" t="str">
        <f>IF($B32="N/A","N/A",IF(E32&gt;25,"No",IF(E32&lt;3,"No","Yes")))</f>
        <v>No</v>
      </c>
      <c r="G32" s="4">
        <v>38.941767560999999</v>
      </c>
      <c r="H32" s="5" t="str">
        <f>IF($B32="N/A","N/A",IF(G32&gt;25,"No",IF(G32&lt;3,"No","Yes")))</f>
        <v>No</v>
      </c>
      <c r="I32" s="6">
        <v>-5.8</v>
      </c>
      <c r="J32" s="6">
        <v>-33.799999999999997</v>
      </c>
      <c r="K32" s="105" t="str">
        <f t="shared" si="8"/>
        <v>No</v>
      </c>
    </row>
    <row r="33" spans="1:11" x14ac:dyDescent="0.2">
      <c r="A33" s="124" t="s">
        <v>380</v>
      </c>
      <c r="B33" s="22" t="s">
        <v>254</v>
      </c>
      <c r="C33" s="57">
        <v>0.45879923140000001</v>
      </c>
      <c r="D33" s="5" t="str">
        <f>IF($B33="N/A","N/A",IF(C33&gt;25,"No",IF(C33&lt;2,"No","Yes")))</f>
        <v>No</v>
      </c>
      <c r="E33" s="4">
        <v>0.82699703670000002</v>
      </c>
      <c r="F33" s="5" t="str">
        <f>IF($B33="N/A","N/A",IF(E33&gt;25,"No",IF(E33&lt;2,"No","Yes")))</f>
        <v>No</v>
      </c>
      <c r="G33" s="4">
        <v>0.38477055650000003</v>
      </c>
      <c r="H33" s="5" t="str">
        <f>IF($B33="N/A","N/A",IF(G33&gt;25,"No",IF(G33&lt;2,"No","Yes")))</f>
        <v>No</v>
      </c>
      <c r="I33" s="6">
        <v>80.25</v>
      </c>
      <c r="J33" s="6">
        <v>-53.5</v>
      </c>
      <c r="K33" s="105" t="str">
        <f t="shared" si="8"/>
        <v>No</v>
      </c>
    </row>
    <row r="34" spans="1:11" x14ac:dyDescent="0.2">
      <c r="A34" s="124" t="s">
        <v>381</v>
      </c>
      <c r="B34" s="22" t="s">
        <v>255</v>
      </c>
      <c r="C34" s="57">
        <v>3.5897474700000001E-2</v>
      </c>
      <c r="D34" s="5" t="str">
        <f>IF($B34="N/A","N/A",IF(C34&gt;25,"No",IF(C34&lt;=0,"No","Yes")))</f>
        <v>Yes</v>
      </c>
      <c r="E34" s="4">
        <v>4.8510043799999999E-2</v>
      </c>
      <c r="F34" s="5" t="str">
        <f>IF($B34="N/A","N/A",IF(E34&gt;25,"No",IF(E34&lt;=0,"No","Yes")))</f>
        <v>Yes</v>
      </c>
      <c r="G34" s="4">
        <v>4.17924623E-2</v>
      </c>
      <c r="H34" s="5" t="str">
        <f>IF($B34="N/A","N/A",IF(G34&gt;25,"No",IF(G34&lt;=0,"No","Yes")))</f>
        <v>Yes</v>
      </c>
      <c r="I34" s="6">
        <v>35.130000000000003</v>
      </c>
      <c r="J34" s="6">
        <v>-13.8</v>
      </c>
      <c r="K34" s="105" t="str">
        <f t="shared" si="8"/>
        <v>Yes</v>
      </c>
    </row>
    <row r="35" spans="1:11" x14ac:dyDescent="0.2">
      <c r="A35" s="124" t="s">
        <v>382</v>
      </c>
      <c r="B35" s="22" t="s">
        <v>256</v>
      </c>
      <c r="C35" s="57">
        <v>10.779569079</v>
      </c>
      <c r="D35" s="5" t="str">
        <f>IF($B35="N/A","N/A",IF(C35&gt;20,"No",IF(C35&lt;4,"No","Yes")))</f>
        <v>Yes</v>
      </c>
      <c r="E35" s="4">
        <v>10.606423441</v>
      </c>
      <c r="F35" s="5" t="str">
        <f>IF($B35="N/A","N/A",IF(E35&gt;20,"No",IF(E35&lt;4,"No","Yes")))</f>
        <v>Yes</v>
      </c>
      <c r="G35" s="4">
        <v>7.7151491402000003</v>
      </c>
      <c r="H35" s="5" t="str">
        <f>IF($B35="N/A","N/A",IF(G35&gt;20,"No",IF(G35&lt;4,"No","Yes")))</f>
        <v>Yes</v>
      </c>
      <c r="I35" s="6">
        <v>-1.61</v>
      </c>
      <c r="J35" s="6">
        <v>-27.3</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8.1705527200000003E-2</v>
      </c>
      <c r="D37" s="5" t="str">
        <f>IF($B37="N/A","N/A",IF(C37&gt;=25,"No",IF(C37&lt;0,"No","Yes")))</f>
        <v>Yes</v>
      </c>
      <c r="E37" s="4">
        <v>8.2617599200000003E-2</v>
      </c>
      <c r="F37" s="5" t="str">
        <f>IF($B37="N/A","N/A",IF(E37&gt;=25,"No",IF(E37&lt;0,"No","Yes")))</f>
        <v>Yes</v>
      </c>
      <c r="G37" s="4">
        <v>4.7811107721999999</v>
      </c>
      <c r="H37" s="5" t="str">
        <f>IF($B37="N/A","N/A",IF(G37&gt;=25,"No",IF(G37&lt;0,"No","Yes")))</f>
        <v>Yes</v>
      </c>
      <c r="I37" s="6">
        <v>1.1160000000000001</v>
      </c>
      <c r="J37" s="6">
        <v>5687</v>
      </c>
      <c r="K37" s="105" t="str">
        <f t="shared" si="8"/>
        <v>No</v>
      </c>
    </row>
    <row r="38" spans="1:11" x14ac:dyDescent="0.2">
      <c r="A38" s="124" t="s">
        <v>385</v>
      </c>
      <c r="B38" s="22" t="s">
        <v>221</v>
      </c>
      <c r="C38" s="57">
        <v>2.2307878530999998</v>
      </c>
      <c r="D38" s="5" t="str">
        <f>IF($B38="N/A","N/A",IF(C38&gt;3,"Yes","No"))</f>
        <v>No</v>
      </c>
      <c r="E38" s="4">
        <v>2.1747073148</v>
      </c>
      <c r="F38" s="5" t="str">
        <f>IF($B38="N/A","N/A",IF(E38&gt;3,"Yes","No"))</f>
        <v>No</v>
      </c>
      <c r="G38" s="4">
        <v>1.478758233</v>
      </c>
      <c r="H38" s="5" t="str">
        <f>IF($B38="N/A","N/A",IF(G38&gt;3,"Yes","No"))</f>
        <v>No</v>
      </c>
      <c r="I38" s="6">
        <v>-2.5099999999999998</v>
      </c>
      <c r="J38" s="6">
        <v>-32</v>
      </c>
      <c r="K38" s="105" t="str">
        <f t="shared" si="8"/>
        <v>No</v>
      </c>
    </row>
    <row r="39" spans="1:11" x14ac:dyDescent="0.2">
      <c r="A39" s="124" t="s">
        <v>386</v>
      </c>
      <c r="B39" s="22" t="s">
        <v>220</v>
      </c>
      <c r="C39" s="57">
        <v>15.795267131999999</v>
      </c>
      <c r="D39" s="5" t="str">
        <f>IF($B39="N/A","N/A",IF(C39&gt;1,"Yes","No"))</f>
        <v>Yes</v>
      </c>
      <c r="E39" s="4">
        <v>19.880428557999998</v>
      </c>
      <c r="F39" s="5" t="str">
        <f>IF($B39="N/A","N/A",IF(E39&gt;1,"Yes","No"))</f>
        <v>Yes</v>
      </c>
      <c r="G39" s="4">
        <v>28.292531792999998</v>
      </c>
      <c r="H39" s="5" t="str">
        <f>IF($B39="N/A","N/A",IF(G39&gt;1,"Yes","No"))</f>
        <v>Yes</v>
      </c>
      <c r="I39" s="6">
        <v>25.86</v>
      </c>
      <c r="J39" s="6">
        <v>42.31</v>
      </c>
      <c r="K39" s="105" t="str">
        <f t="shared" si="8"/>
        <v>No</v>
      </c>
    </row>
    <row r="40" spans="1:11" x14ac:dyDescent="0.2">
      <c r="A40" s="124" t="s">
        <v>387</v>
      </c>
      <c r="B40" s="22" t="s">
        <v>213</v>
      </c>
      <c r="C40" s="57">
        <v>1.31636683E-2</v>
      </c>
      <c r="D40" s="5" t="str">
        <f>IF($B40="N/A","N/A",IF(C40&gt;15,"No",IF(C40&lt;-15,"No","Yes")))</f>
        <v>N/A</v>
      </c>
      <c r="E40" s="4">
        <v>9.7499030000000007E-3</v>
      </c>
      <c r="F40" s="5" t="str">
        <f>IF($B40="N/A","N/A",IF(E40&gt;15,"No",IF(E40&lt;-15,"No","Yes")))</f>
        <v>N/A</v>
      </c>
      <c r="G40" s="4">
        <v>4.0296426999999998E-3</v>
      </c>
      <c r="H40" s="5" t="str">
        <f>IF($B40="N/A","N/A",IF(G40&gt;15,"No",IF(G40&lt;-15,"No","Yes")))</f>
        <v>N/A</v>
      </c>
      <c r="I40" s="6">
        <v>-25.9</v>
      </c>
      <c r="J40" s="6">
        <v>-58.7</v>
      </c>
      <c r="K40" s="105" t="str">
        <f t="shared" si="8"/>
        <v>No</v>
      </c>
    </row>
    <row r="41" spans="1:11" x14ac:dyDescent="0.2">
      <c r="A41" s="124" t="s">
        <v>388</v>
      </c>
      <c r="B41" s="22" t="s">
        <v>213</v>
      </c>
      <c r="C41" s="57">
        <v>1.0591457000000001E-3</v>
      </c>
      <c r="D41" s="5" t="str">
        <f>IF($B41="N/A","N/A",IF(C41&gt;15,"No",IF(C41&lt;-15,"No","Yes")))</f>
        <v>N/A</v>
      </c>
      <c r="E41" s="4">
        <v>1.9499806E-3</v>
      </c>
      <c r="F41" s="5" t="str">
        <f>IF($B41="N/A","N/A",IF(E41&gt;15,"No",IF(E41&lt;-15,"No","Yes")))</f>
        <v>N/A</v>
      </c>
      <c r="G41" s="4">
        <v>3.378144E-4</v>
      </c>
      <c r="H41" s="5" t="str">
        <f>IF($B41="N/A","N/A",IF(G41&gt;15,"No",IF(G41&lt;-15,"No","Yes")))</f>
        <v>N/A</v>
      </c>
      <c r="I41" s="6">
        <v>84.11</v>
      </c>
      <c r="J41" s="6">
        <v>-82.7</v>
      </c>
      <c r="K41" s="105" t="str">
        <f t="shared" si="8"/>
        <v>No</v>
      </c>
    </row>
    <row r="42" spans="1:11" x14ac:dyDescent="0.2">
      <c r="A42" s="124" t="s">
        <v>389</v>
      </c>
      <c r="B42" s="22" t="s">
        <v>259</v>
      </c>
      <c r="C42" s="57">
        <v>0</v>
      </c>
      <c r="D42" s="5" t="str">
        <f>IF($B42="N/A","N/A",IF(C42&gt;0,"Yes","No"))</f>
        <v>No</v>
      </c>
      <c r="E42" s="4">
        <v>0</v>
      </c>
      <c r="F42" s="5" t="str">
        <f>IF($B42="N/A","N/A",IF(E42&gt;0,"Yes","No"))</f>
        <v>No</v>
      </c>
      <c r="G42" s="4">
        <v>3.860736E-4</v>
      </c>
      <c r="H42" s="5" t="str">
        <f>IF($B42="N/A","N/A",IF(G42&gt;0,"Yes","No"))</f>
        <v>Yes</v>
      </c>
      <c r="I42" s="6" t="s">
        <v>1748</v>
      </c>
      <c r="J42" s="6" t="s">
        <v>1748</v>
      </c>
      <c r="K42" s="105" t="str">
        <f t="shared" si="8"/>
        <v>N/A</v>
      </c>
    </row>
    <row r="43" spans="1:11" x14ac:dyDescent="0.2">
      <c r="A43" s="124" t="s">
        <v>390</v>
      </c>
      <c r="B43" s="22" t="s">
        <v>259</v>
      </c>
      <c r="C43" s="57">
        <v>0</v>
      </c>
      <c r="D43" s="5" t="str">
        <f>IF($B43="N/A","N/A",IF(C43&gt;0,"Yes","No"))</f>
        <v>No</v>
      </c>
      <c r="E43" s="4">
        <v>0</v>
      </c>
      <c r="F43" s="5" t="str">
        <f>IF($B43="N/A","N/A",IF(E43&gt;0,"Yes","No"))</f>
        <v>No</v>
      </c>
      <c r="G43" s="4">
        <v>0</v>
      </c>
      <c r="H43" s="5" t="str">
        <f>IF($B43="N/A","N/A",IF(G43&gt;0,"Yes","No"))</f>
        <v>No</v>
      </c>
      <c r="I43" s="6" t="s">
        <v>1748</v>
      </c>
      <c r="J43" s="6" t="s">
        <v>1748</v>
      </c>
      <c r="K43" s="105" t="str">
        <f t="shared" si="8"/>
        <v>N/A</v>
      </c>
    </row>
    <row r="44" spans="1:11" x14ac:dyDescent="0.2">
      <c r="A44" s="124" t="s">
        <v>391</v>
      </c>
      <c r="B44" s="22" t="s">
        <v>259</v>
      </c>
      <c r="C44" s="57">
        <v>0</v>
      </c>
      <c r="D44" s="5" t="str">
        <f>IF($B44="N/A","N/A",IF(C44&gt;0,"Yes","No"))</f>
        <v>No</v>
      </c>
      <c r="E44" s="4">
        <v>0</v>
      </c>
      <c r="F44" s="5" t="str">
        <f>IF($B44="N/A","N/A",IF(E44&gt;0,"Yes","No"))</f>
        <v>No</v>
      </c>
      <c r="G44" s="4">
        <v>2.4623288729000001</v>
      </c>
      <c r="H44" s="5" t="str">
        <f>IF($B44="N/A","N/A",IF(G44&gt;0,"Yes","No"))</f>
        <v>Yes</v>
      </c>
      <c r="I44" s="6" t="s">
        <v>1748</v>
      </c>
      <c r="J44" s="6" t="s">
        <v>1748</v>
      </c>
      <c r="K44" s="105" t="str">
        <f t="shared" si="8"/>
        <v>N/A</v>
      </c>
    </row>
    <row r="45" spans="1:11" x14ac:dyDescent="0.2">
      <c r="A45" s="124" t="s">
        <v>392</v>
      </c>
      <c r="B45" s="22" t="s">
        <v>220</v>
      </c>
      <c r="C45" s="57">
        <v>0</v>
      </c>
      <c r="D45" s="5" t="str">
        <f>IF($B45="N/A","N/A",IF(C45&gt;1,"Yes","No"))</f>
        <v>No</v>
      </c>
      <c r="E45" s="4">
        <v>0</v>
      </c>
      <c r="F45" s="5" t="str">
        <f>IF($B45="N/A","N/A",IF(E45&gt;1,"Yes","No"))</f>
        <v>No</v>
      </c>
      <c r="G45" s="4">
        <v>5.2117758224999999</v>
      </c>
      <c r="H45" s="5" t="str">
        <f>IF($B45="N/A","N/A",IF(G45&gt;1,"Yes","No"))</f>
        <v>Yes</v>
      </c>
      <c r="I45" s="6" t="s">
        <v>1748</v>
      </c>
      <c r="J45" s="6" t="s">
        <v>1748</v>
      </c>
      <c r="K45" s="105" t="str">
        <f t="shared" si="8"/>
        <v>N/A</v>
      </c>
    </row>
    <row r="46" spans="1:11" x14ac:dyDescent="0.2">
      <c r="A46" s="124" t="s">
        <v>393</v>
      </c>
      <c r="B46" s="22" t="s">
        <v>259</v>
      </c>
      <c r="C46" s="57">
        <v>0</v>
      </c>
      <c r="D46" s="5" t="str">
        <f>IF($B46="N/A","N/A",IF(C46&gt;0,"Yes","No"))</f>
        <v>No</v>
      </c>
      <c r="E46" s="4">
        <v>0</v>
      </c>
      <c r="F46" s="5" t="str">
        <f>IF($B46="N/A","N/A",IF(E46&gt;0,"Yes","No"))</f>
        <v>No</v>
      </c>
      <c r="G46" s="4">
        <v>3.2816251999999999E-3</v>
      </c>
      <c r="H46" s="5" t="str">
        <f>IF($B46="N/A","N/A",IF(G46&gt;0,"Yes","No"))</f>
        <v>Yes</v>
      </c>
      <c r="I46" s="6" t="s">
        <v>1748</v>
      </c>
      <c r="J46" s="6" t="s">
        <v>1748</v>
      </c>
      <c r="K46" s="105" t="str">
        <f t="shared" si="8"/>
        <v>N/A</v>
      </c>
    </row>
    <row r="47" spans="1:11" x14ac:dyDescent="0.2">
      <c r="A47" s="124" t="s">
        <v>394</v>
      </c>
      <c r="B47" s="22" t="s">
        <v>213</v>
      </c>
      <c r="C47" s="57">
        <v>6.2792211000000002E-3</v>
      </c>
      <c r="D47" s="5" t="str">
        <f>IF($B47="N/A","N/A",IF(C47&gt;15,"No",IF(C47&lt;-15,"No","Yes")))</f>
        <v>N/A</v>
      </c>
      <c r="E47" s="4">
        <v>5.9183622E-3</v>
      </c>
      <c r="F47" s="5" t="str">
        <f>IF($B47="N/A","N/A",IF(E47&gt;15,"No",IF(E47&lt;-15,"No","Yes")))</f>
        <v>N/A</v>
      </c>
      <c r="G47" s="4">
        <v>2.1475341E-3</v>
      </c>
      <c r="H47" s="5" t="str">
        <f>IF($B47="N/A","N/A",IF(G47&gt;15,"No",IF(G47&lt;-15,"No","Yes")))</f>
        <v>N/A</v>
      </c>
      <c r="I47" s="6">
        <v>-5.75</v>
      </c>
      <c r="J47" s="6">
        <v>-63.7</v>
      </c>
      <c r="K47" s="105" t="str">
        <f t="shared" si="8"/>
        <v>No</v>
      </c>
    </row>
    <row r="48" spans="1:11" x14ac:dyDescent="0.2">
      <c r="A48" s="124" t="s">
        <v>395</v>
      </c>
      <c r="B48" s="22" t="s">
        <v>213</v>
      </c>
      <c r="C48" s="57">
        <v>0.1042880271</v>
      </c>
      <c r="D48" s="5" t="str">
        <f>IF($B48="N/A","N/A",IF(C48&gt;15,"No",IF(C48&lt;-15,"No","Yes")))</f>
        <v>N/A</v>
      </c>
      <c r="E48" s="4">
        <v>0.15941946679999999</v>
      </c>
      <c r="F48" s="5" t="str">
        <f>IF($B48="N/A","N/A",IF(E48&gt;15,"No",IF(E48&lt;-15,"No","Yes")))</f>
        <v>N/A</v>
      </c>
      <c r="G48" s="4">
        <v>6.1023751199999997E-2</v>
      </c>
      <c r="H48" s="5" t="str">
        <f>IF($B48="N/A","N/A",IF(G48&gt;15,"No",IF(G48&lt;-15,"No","Yes")))</f>
        <v>N/A</v>
      </c>
      <c r="I48" s="6">
        <v>52.86</v>
      </c>
      <c r="J48" s="6">
        <v>-61.7</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8.1799334000000005E-3</v>
      </c>
      <c r="H51" s="5" t="str">
        <f>IF($B51="N/A","N/A",IF(G51&gt;15,"No",IF(G51&lt;-15,"No","Yes")))</f>
        <v>N/A</v>
      </c>
      <c r="I51" s="6" t="s">
        <v>1748</v>
      </c>
      <c r="J51" s="6" t="s">
        <v>1748</v>
      </c>
      <c r="K51" s="105" t="str">
        <f t="shared" si="8"/>
        <v>N/A</v>
      </c>
    </row>
    <row r="52" spans="1:11" x14ac:dyDescent="0.2">
      <c r="A52" s="124" t="s">
        <v>399</v>
      </c>
      <c r="B52" s="22" t="s">
        <v>220</v>
      </c>
      <c r="C52" s="57">
        <v>0.2264680516</v>
      </c>
      <c r="D52" s="5" t="str">
        <f>IF($B52="N/A","N/A",IF(C52&gt;1,"Yes","No"))</f>
        <v>No</v>
      </c>
      <c r="E52" s="4">
        <v>0.2106663255</v>
      </c>
      <c r="F52" s="5" t="str">
        <f>IF($B52="N/A","N/A",IF(E52&gt;1,"Yes","No"))</f>
        <v>No</v>
      </c>
      <c r="G52" s="4">
        <v>0.41852786289999999</v>
      </c>
      <c r="H52" s="5" t="str">
        <f>IF($B52="N/A","N/A",IF(G52&gt;1,"Yes","No"))</f>
        <v>No</v>
      </c>
      <c r="I52" s="6">
        <v>-6.98</v>
      </c>
      <c r="J52" s="6">
        <v>98.67</v>
      </c>
      <c r="K52" s="105" t="str">
        <f t="shared" si="8"/>
        <v>No</v>
      </c>
    </row>
    <row r="53" spans="1:11" x14ac:dyDescent="0.2">
      <c r="A53" s="124" t="s">
        <v>400</v>
      </c>
      <c r="B53" s="22" t="s">
        <v>259</v>
      </c>
      <c r="C53" s="57">
        <v>0</v>
      </c>
      <c r="D53" s="5" t="str">
        <f>IF($B53="N/A","N/A",IF(C53&gt;0,"Yes","No"))</f>
        <v>No</v>
      </c>
      <c r="E53" s="4">
        <v>4.4473240000000001E-4</v>
      </c>
      <c r="F53" s="5" t="str">
        <f>IF($B53="N/A","N/A",IF(E53&gt;0,"Yes","No"))</f>
        <v>Yes</v>
      </c>
      <c r="G53" s="4">
        <v>8.6625253999999992E-3</v>
      </c>
      <c r="H53" s="5" t="str">
        <f>IF($B53="N/A","N/A",IF(G53&gt;0,"Yes","No"))</f>
        <v>Yes</v>
      </c>
      <c r="I53" s="6" t="s">
        <v>1748</v>
      </c>
      <c r="J53" s="6">
        <v>1848</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2.41296E-5</v>
      </c>
      <c r="H54" s="5" t="str">
        <f>IF($B54="N/A","N/A",IF(G54&gt;=1,"No",IF(G54&lt;0,"No","Yes")))</f>
        <v>Yes</v>
      </c>
      <c r="I54" s="6" t="s">
        <v>1748</v>
      </c>
      <c r="J54" s="6" t="s">
        <v>1748</v>
      </c>
      <c r="K54" s="105" t="str">
        <f t="shared" si="8"/>
        <v>N/A</v>
      </c>
    </row>
    <row r="55" spans="1:11" x14ac:dyDescent="0.2">
      <c r="A55" s="124" t="s">
        <v>873</v>
      </c>
      <c r="B55" s="22" t="s">
        <v>213</v>
      </c>
      <c r="C55" s="59">
        <v>498.57554242999998</v>
      </c>
      <c r="D55" s="5" t="str">
        <f>IF($B55="N/A","N/A",IF(C55&gt;15,"No",IF(C55&lt;-15,"No","Yes")))</f>
        <v>N/A</v>
      </c>
      <c r="E55" s="24">
        <v>451.75385634000003</v>
      </c>
      <c r="F55" s="5" t="str">
        <f>IF($B55="N/A","N/A",IF(E55&gt;15,"No",IF(E55&lt;-15,"No","Yes")))</f>
        <v>N/A</v>
      </c>
      <c r="G55" s="24">
        <v>287.32633035999999</v>
      </c>
      <c r="H55" s="5" t="str">
        <f>IF($B55="N/A","N/A",IF(G55&gt;15,"No",IF(G55&lt;-15,"No","Yes")))</f>
        <v>N/A</v>
      </c>
      <c r="I55" s="6">
        <v>-9.39</v>
      </c>
      <c r="J55" s="6">
        <v>-36.4</v>
      </c>
      <c r="K55" s="105" t="str">
        <f t="shared" ref="K55:K74" si="9">IF(J55="Div by 0", "N/A", IF(J55="N/A","N/A", IF(J55&gt;30, "No", IF(J55&lt;-30, "No", "Yes"))))</f>
        <v>No</v>
      </c>
    </row>
    <row r="56" spans="1:11" x14ac:dyDescent="0.2">
      <c r="A56" s="124" t="s">
        <v>874</v>
      </c>
      <c r="B56" s="22" t="s">
        <v>261</v>
      </c>
      <c r="C56" s="59">
        <v>130.48228847999999</v>
      </c>
      <c r="D56" s="5" t="str">
        <f>IF($B56="N/A","N/A",IF(C56&gt;90,"No",IF(C56&lt;20,"No","Yes")))</f>
        <v>No</v>
      </c>
      <c r="E56" s="24">
        <v>140.9113806</v>
      </c>
      <c r="F56" s="5" t="str">
        <f>IF($B56="N/A","N/A",IF(E56&gt;90,"No",IF(E56&lt;20,"No","Yes")))</f>
        <v>No</v>
      </c>
      <c r="G56" s="24">
        <v>127.78311035</v>
      </c>
      <c r="H56" s="5" t="str">
        <f>IF($B56="N/A","N/A",IF(G56&gt;90,"No",IF(G56&lt;20,"No","Yes")))</f>
        <v>No</v>
      </c>
      <c r="I56" s="6">
        <v>7.9930000000000003</v>
      </c>
      <c r="J56" s="6">
        <v>-9.32</v>
      </c>
      <c r="K56" s="105" t="str">
        <f t="shared" si="9"/>
        <v>Yes</v>
      </c>
    </row>
    <row r="57" spans="1:11" x14ac:dyDescent="0.2">
      <c r="A57" s="124" t="s">
        <v>875</v>
      </c>
      <c r="B57" s="22" t="s">
        <v>262</v>
      </c>
      <c r="C57" s="59">
        <v>144.33757962000001</v>
      </c>
      <c r="D57" s="5" t="str">
        <f>IF($B57="N/A","N/A",IF(C57&gt;60,"No",IF(C57&lt;10,"No","Yes")))</f>
        <v>No</v>
      </c>
      <c r="E57" s="24">
        <v>87.645161290000004</v>
      </c>
      <c r="F57" s="5" t="str">
        <f>IF($B57="N/A","N/A",IF(E57&gt;60,"No",IF(E57&lt;10,"No","Yes")))</f>
        <v>No</v>
      </c>
      <c r="G57" s="24">
        <v>47.620813460000001</v>
      </c>
      <c r="H57" s="5" t="str">
        <f>IF($B57="N/A","N/A",IF(G57&gt;60,"No",IF(G57&lt;10,"No","Yes")))</f>
        <v>Yes</v>
      </c>
      <c r="I57" s="6">
        <v>-39.299999999999997</v>
      </c>
      <c r="J57" s="6">
        <v>-45.7</v>
      </c>
      <c r="K57" s="105" t="str">
        <f t="shared" si="9"/>
        <v>No</v>
      </c>
    </row>
    <row r="58" spans="1:11" ht="25.5" x14ac:dyDescent="0.2">
      <c r="A58" s="124" t="s">
        <v>876</v>
      </c>
      <c r="B58" s="22" t="s">
        <v>263</v>
      </c>
      <c r="C58" s="59">
        <v>123.20144557</v>
      </c>
      <c r="D58" s="5" t="str">
        <f>IF($B58="N/A","N/A",IF(C58&gt;100,"No",IF(C58&lt;10,"No","Yes")))</f>
        <v>No</v>
      </c>
      <c r="E58" s="24">
        <v>124.83068156</v>
      </c>
      <c r="F58" s="5" t="str">
        <f>IF($B58="N/A","N/A",IF(E58&gt;100,"No",IF(E58&lt;10,"No","Yes")))</f>
        <v>No</v>
      </c>
      <c r="G58" s="24">
        <v>110.70459219</v>
      </c>
      <c r="H58" s="5" t="str">
        <f>IF($B58="N/A","N/A",IF(G58&gt;100,"No",IF(G58&lt;10,"No","Yes")))</f>
        <v>No</v>
      </c>
      <c r="I58" s="6">
        <v>1.3220000000000001</v>
      </c>
      <c r="J58" s="6">
        <v>-11.3</v>
      </c>
      <c r="K58" s="105" t="str">
        <f t="shared" si="9"/>
        <v>Yes</v>
      </c>
    </row>
    <row r="59" spans="1:11" x14ac:dyDescent="0.2">
      <c r="A59" s="124" t="s">
        <v>877</v>
      </c>
      <c r="B59" s="22" t="s">
        <v>264</v>
      </c>
      <c r="C59" s="59">
        <v>574.02791605000004</v>
      </c>
      <c r="D59" s="5" t="str">
        <f>IF($B59="N/A","N/A",IF(C59&gt;100,"No",IF(C59&lt;20,"No","Yes")))</f>
        <v>No</v>
      </c>
      <c r="E59" s="24">
        <v>563.25147886000002</v>
      </c>
      <c r="F59" s="5" t="str">
        <f>IF($B59="N/A","N/A",IF(E59&gt;100,"No",IF(E59&lt;20,"No","Yes")))</f>
        <v>No</v>
      </c>
      <c r="G59" s="24">
        <v>547.71815690999995</v>
      </c>
      <c r="H59" s="5" t="str">
        <f>IF($B59="N/A","N/A",IF(G59&gt;100,"No",IF(G59&lt;20,"No","Yes")))</f>
        <v>No</v>
      </c>
      <c r="I59" s="6">
        <v>-1.88</v>
      </c>
      <c r="J59" s="6">
        <v>-2.76</v>
      </c>
      <c r="K59" s="105" t="str">
        <f t="shared" si="9"/>
        <v>Yes</v>
      </c>
    </row>
    <row r="60" spans="1:11" x14ac:dyDescent="0.2">
      <c r="A60" s="124" t="s">
        <v>878</v>
      </c>
      <c r="B60" s="22" t="s">
        <v>264</v>
      </c>
      <c r="C60" s="59">
        <v>60.944678044</v>
      </c>
      <c r="D60" s="5" t="str">
        <f>IF($B60="N/A","N/A",IF(C60&gt;100,"No",IF(C60&lt;20,"No","Yes")))</f>
        <v>Yes</v>
      </c>
      <c r="E60" s="24">
        <v>61.400885248999998</v>
      </c>
      <c r="F60" s="5" t="str">
        <f>IF($B60="N/A","N/A",IF(E60&gt;100,"No",IF(E60&lt;20,"No","Yes")))</f>
        <v>Yes</v>
      </c>
      <c r="G60" s="24">
        <v>60.228772106000001</v>
      </c>
      <c r="H60" s="5" t="str">
        <f>IF($B60="N/A","N/A",IF(G60&gt;100,"No",IF(G60&lt;20,"No","Yes")))</f>
        <v>Yes</v>
      </c>
      <c r="I60" s="6">
        <v>0.74860000000000004</v>
      </c>
      <c r="J60" s="6">
        <v>-1.91</v>
      </c>
      <c r="K60" s="105" t="str">
        <f t="shared" si="9"/>
        <v>Yes</v>
      </c>
    </row>
    <row r="61" spans="1:11" ht="25.5" x14ac:dyDescent="0.2">
      <c r="A61" s="124" t="s">
        <v>879</v>
      </c>
      <c r="B61" s="22" t="s">
        <v>213</v>
      </c>
      <c r="C61" s="59">
        <v>216.83140148000001</v>
      </c>
      <c r="D61" s="5" t="str">
        <f>IF($B61="N/A","N/A",IF(C61&gt;15,"No",IF(C61&lt;-15,"No","Yes")))</f>
        <v>N/A</v>
      </c>
      <c r="E61" s="24">
        <v>189.48025387999999</v>
      </c>
      <c r="F61" s="5" t="str">
        <f>IF($B61="N/A","N/A",IF(E61&gt;15,"No",IF(E61&lt;-15,"No","Yes")))</f>
        <v>N/A</v>
      </c>
      <c r="G61" s="24">
        <v>183.50577367</v>
      </c>
      <c r="H61" s="5" t="str">
        <f>IF($B61="N/A","N/A",IF(G61&gt;15,"No",IF(G61&lt;-15,"No","Yes")))</f>
        <v>N/A</v>
      </c>
      <c r="I61" s="6">
        <v>-12.6</v>
      </c>
      <c r="J61" s="6">
        <v>-3.15</v>
      </c>
      <c r="K61" s="105" t="str">
        <f t="shared" si="9"/>
        <v>Yes</v>
      </c>
    </row>
    <row r="62" spans="1:11" x14ac:dyDescent="0.2">
      <c r="A62" s="124" t="s">
        <v>880</v>
      </c>
      <c r="B62" s="22" t="s">
        <v>265</v>
      </c>
      <c r="C62" s="59">
        <v>727.49740501999997</v>
      </c>
      <c r="D62" s="5" t="str">
        <f>IF($B62="N/A","N/A",IF(C62&gt;60,"No",IF(C62&lt;10,"No","Yes")))</f>
        <v>No</v>
      </c>
      <c r="E62" s="24">
        <v>625.45257178999998</v>
      </c>
      <c r="F62" s="5" t="str">
        <f>IF($B62="N/A","N/A",IF(E62&gt;60,"No",IF(E62&lt;10,"No","Yes")))</f>
        <v>No</v>
      </c>
      <c r="G62" s="24">
        <v>343.83115864000001</v>
      </c>
      <c r="H62" s="5" t="str">
        <f>IF($B62="N/A","N/A",IF(G62&gt;60,"No",IF(G62&lt;10,"No","Yes")))</f>
        <v>No</v>
      </c>
      <c r="I62" s="6">
        <v>-14</v>
      </c>
      <c r="J62" s="6">
        <v>-45</v>
      </c>
      <c r="K62" s="105" t="str">
        <f t="shared" si="9"/>
        <v>No</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107.01851852</v>
      </c>
      <c r="D64" s="5" t="str">
        <f t="shared" ref="D64:D74" si="10">IF($B64="N/A","N/A",IF(C64&gt;15,"No",IF(C64&lt;-15,"No","Yes")))</f>
        <v>N/A</v>
      </c>
      <c r="E64" s="24">
        <v>97.014492754000003</v>
      </c>
      <c r="F64" s="5" t="str">
        <f>IF($B64="N/A","N/A",IF(E64&gt;15,"No",IF(E64&lt;-15,"No","Yes")))</f>
        <v>N/A</v>
      </c>
      <c r="G64" s="24">
        <v>80.050852161999998</v>
      </c>
      <c r="H64" s="5" t="str">
        <f>IF($B64="N/A","N/A",IF(G64&gt;15,"No",IF(G64&lt;-15,"No","Yes")))</f>
        <v>N/A</v>
      </c>
      <c r="I64" s="6">
        <v>-9.35</v>
      </c>
      <c r="J64" s="6">
        <v>-17.5</v>
      </c>
      <c r="K64" s="105" t="str">
        <f t="shared" si="9"/>
        <v>Yes</v>
      </c>
    </row>
    <row r="65" spans="1:11" ht="24.95" customHeight="1" x14ac:dyDescent="0.2">
      <c r="A65" s="124" t="s">
        <v>883</v>
      </c>
      <c r="B65" s="22" t="s">
        <v>213</v>
      </c>
      <c r="C65" s="59">
        <v>1513.6836232999999</v>
      </c>
      <c r="D65" s="5" t="str">
        <f t="shared" si="10"/>
        <v>N/A</v>
      </c>
      <c r="E65" s="24">
        <v>1105.7417295</v>
      </c>
      <c r="F65" s="5" t="str">
        <f t="shared" ref="F65:F73" si="11">IF($B65="N/A","N/A",IF(E65&gt;15,"No",IF(E65&lt;-15,"No","Yes")))</f>
        <v>N/A</v>
      </c>
      <c r="G65" s="24">
        <v>747.92138241999999</v>
      </c>
      <c r="H65" s="5" t="str">
        <f t="shared" ref="H65:H86" si="12">IF($B65="N/A","N/A",IF(G65&gt;15,"No",IF(G65&lt;-15,"No","Yes")))</f>
        <v>N/A</v>
      </c>
      <c r="I65" s="6">
        <v>-27</v>
      </c>
      <c r="J65" s="6">
        <v>-32.4</v>
      </c>
      <c r="K65" s="105" t="str">
        <f t="shared" si="9"/>
        <v>No</v>
      </c>
    </row>
    <row r="66" spans="1:11" ht="25.5" x14ac:dyDescent="0.2">
      <c r="A66" s="124" t="s">
        <v>884</v>
      </c>
      <c r="B66" s="22" t="s">
        <v>213</v>
      </c>
      <c r="C66" s="59">
        <v>107.96013603</v>
      </c>
      <c r="D66" s="5" t="str">
        <f t="shared" si="10"/>
        <v>N/A</v>
      </c>
      <c r="E66" s="24">
        <v>95.674175652000002</v>
      </c>
      <c r="F66" s="5" t="str">
        <f t="shared" si="11"/>
        <v>N/A</v>
      </c>
      <c r="G66" s="24">
        <v>62.687616628999997</v>
      </c>
      <c r="H66" s="5" t="str">
        <f t="shared" si="12"/>
        <v>N/A</v>
      </c>
      <c r="I66" s="6">
        <v>-11.4</v>
      </c>
      <c r="J66" s="6">
        <v>-34.5</v>
      </c>
      <c r="K66" s="105" t="str">
        <f t="shared" si="9"/>
        <v>No</v>
      </c>
    </row>
    <row r="67" spans="1:11" ht="25.5" x14ac:dyDescent="0.2">
      <c r="A67" s="124" t="s">
        <v>885</v>
      </c>
      <c r="B67" s="22" t="s">
        <v>213</v>
      </c>
      <c r="C67" s="59" t="s">
        <v>1748</v>
      </c>
      <c r="D67" s="5" t="str">
        <f t="shared" si="10"/>
        <v>N/A</v>
      </c>
      <c r="E67" s="24" t="s">
        <v>1748</v>
      </c>
      <c r="F67" s="5" t="str">
        <f t="shared" si="11"/>
        <v>N/A</v>
      </c>
      <c r="G67" s="24">
        <v>259.5</v>
      </c>
      <c r="H67" s="5" t="str">
        <f t="shared" si="12"/>
        <v>N/A</v>
      </c>
      <c r="I67" s="6" t="s">
        <v>1748</v>
      </c>
      <c r="J67" s="6" t="s">
        <v>1748</v>
      </c>
      <c r="K67" s="105" t="str">
        <f t="shared" si="9"/>
        <v>N/A</v>
      </c>
    </row>
    <row r="68" spans="1:11" ht="25.5" x14ac:dyDescent="0.2">
      <c r="A68" s="124" t="s">
        <v>886</v>
      </c>
      <c r="B68" s="22" t="s">
        <v>213</v>
      </c>
      <c r="C68" s="59" t="s">
        <v>1748</v>
      </c>
      <c r="D68" s="5" t="str">
        <f t="shared" si="10"/>
        <v>N/A</v>
      </c>
      <c r="E68" s="24" t="s">
        <v>1748</v>
      </c>
      <c r="F68" s="5" t="str">
        <f t="shared" si="11"/>
        <v>N/A</v>
      </c>
      <c r="G68" s="24" t="s">
        <v>1748</v>
      </c>
      <c r="H68" s="5" t="str">
        <f t="shared" si="12"/>
        <v>N/A</v>
      </c>
      <c r="I68" s="6" t="s">
        <v>1748</v>
      </c>
      <c r="J68" s="6" t="s">
        <v>1748</v>
      </c>
      <c r="K68" s="105" t="str">
        <f t="shared" si="9"/>
        <v>N/A</v>
      </c>
    </row>
    <row r="69" spans="1:11" ht="25.5" x14ac:dyDescent="0.2">
      <c r="A69" s="124" t="s">
        <v>887</v>
      </c>
      <c r="B69" s="22" t="s">
        <v>213</v>
      </c>
      <c r="C69" s="59" t="s">
        <v>1748</v>
      </c>
      <c r="D69" s="5" t="str">
        <f t="shared" si="10"/>
        <v>N/A</v>
      </c>
      <c r="E69" s="24" t="s">
        <v>1748</v>
      </c>
      <c r="F69" s="5" t="str">
        <f t="shared" si="11"/>
        <v>N/A</v>
      </c>
      <c r="G69" s="24">
        <v>38.082462810999999</v>
      </c>
      <c r="H69" s="5" t="str">
        <f t="shared" si="12"/>
        <v>N/A</v>
      </c>
      <c r="I69" s="6" t="s">
        <v>1748</v>
      </c>
      <c r="J69" s="6" t="s">
        <v>1748</v>
      </c>
      <c r="K69" s="105" t="str">
        <f t="shared" si="9"/>
        <v>N/A</v>
      </c>
    </row>
    <row r="70" spans="1:11" ht="25.5" x14ac:dyDescent="0.2">
      <c r="A70" s="124" t="s">
        <v>888</v>
      </c>
      <c r="B70" s="22" t="s">
        <v>213</v>
      </c>
      <c r="C70" s="59" t="s">
        <v>1748</v>
      </c>
      <c r="D70" s="5" t="str">
        <f t="shared" si="10"/>
        <v>N/A</v>
      </c>
      <c r="E70" s="24" t="s">
        <v>1748</v>
      </c>
      <c r="F70" s="5" t="str">
        <f t="shared" si="11"/>
        <v>N/A</v>
      </c>
      <c r="G70" s="24">
        <v>8.876883759</v>
      </c>
      <c r="H70" s="5" t="str">
        <f t="shared" si="12"/>
        <v>N/A</v>
      </c>
      <c r="I70" s="6" t="s">
        <v>1748</v>
      </c>
      <c r="J70" s="6" t="s">
        <v>1748</v>
      </c>
      <c r="K70" s="105" t="str">
        <f t="shared" si="9"/>
        <v>N/A</v>
      </c>
    </row>
    <row r="71" spans="1:11" x14ac:dyDescent="0.2">
      <c r="A71" s="124" t="s">
        <v>889</v>
      </c>
      <c r="B71" s="22" t="s">
        <v>213</v>
      </c>
      <c r="C71" s="59" t="s">
        <v>1748</v>
      </c>
      <c r="D71" s="5" t="str">
        <f t="shared" si="10"/>
        <v>N/A</v>
      </c>
      <c r="E71" s="24" t="s">
        <v>1748</v>
      </c>
      <c r="F71" s="5" t="str">
        <f t="shared" si="11"/>
        <v>N/A</v>
      </c>
      <c r="G71" s="24">
        <v>3278.3161765</v>
      </c>
      <c r="H71" s="5" t="str">
        <f t="shared" si="12"/>
        <v>N/A</v>
      </c>
      <c r="I71" s="6" t="s">
        <v>1748</v>
      </c>
      <c r="J71" s="6" t="s">
        <v>1748</v>
      </c>
      <c r="K71" s="105" t="str">
        <f t="shared" si="9"/>
        <v>N/A</v>
      </c>
    </row>
    <row r="72" spans="1:11" ht="25.5" x14ac:dyDescent="0.2">
      <c r="A72" s="124" t="s">
        <v>890</v>
      </c>
      <c r="B72" s="22" t="s">
        <v>213</v>
      </c>
      <c r="C72" s="59" t="s">
        <v>1748</v>
      </c>
      <c r="D72" s="5" t="str">
        <f t="shared" si="10"/>
        <v>N/A</v>
      </c>
      <c r="E72" s="24" t="s">
        <v>1748</v>
      </c>
      <c r="F72" s="5" t="str">
        <f t="shared" si="11"/>
        <v>N/A</v>
      </c>
      <c r="G72" s="24">
        <v>2242.4513274000001</v>
      </c>
      <c r="H72" s="5" t="str">
        <f t="shared" si="12"/>
        <v>N/A</v>
      </c>
      <c r="I72" s="6" t="s">
        <v>1748</v>
      </c>
      <c r="J72" s="6" t="s">
        <v>1748</v>
      </c>
      <c r="K72" s="105" t="str">
        <f t="shared" si="9"/>
        <v>N/A</v>
      </c>
    </row>
    <row r="73" spans="1:11" x14ac:dyDescent="0.2">
      <c r="A73" s="124" t="s">
        <v>891</v>
      </c>
      <c r="B73" s="22" t="s">
        <v>213</v>
      </c>
      <c r="C73" s="59">
        <v>148.03323868000001</v>
      </c>
      <c r="D73" s="5" t="str">
        <f t="shared" si="10"/>
        <v>N/A</v>
      </c>
      <c r="E73" s="24">
        <v>159.56999026</v>
      </c>
      <c r="F73" s="5" t="str">
        <f t="shared" si="11"/>
        <v>N/A</v>
      </c>
      <c r="G73" s="24">
        <v>145.83049869999999</v>
      </c>
      <c r="H73" s="5" t="str">
        <f t="shared" si="12"/>
        <v>N/A</v>
      </c>
      <c r="I73" s="6">
        <v>7.7930000000000001</v>
      </c>
      <c r="J73" s="6">
        <v>-8.61</v>
      </c>
      <c r="K73" s="105" t="str">
        <f t="shared" si="9"/>
        <v>Yes</v>
      </c>
    </row>
    <row r="74" spans="1:11" x14ac:dyDescent="0.2">
      <c r="A74" s="124" t="s">
        <v>892</v>
      </c>
      <c r="B74" s="22" t="s">
        <v>213</v>
      </c>
      <c r="C74" s="59" t="s">
        <v>1748</v>
      </c>
      <c r="D74" s="5" t="str">
        <f t="shared" si="10"/>
        <v>N/A</v>
      </c>
      <c r="E74" s="24">
        <v>160.61538461999999</v>
      </c>
      <c r="F74" s="5" t="str">
        <f>IF($B74="N/A","N/A",IF(E74&gt;15,"No",IF(E74&lt;-15,"No","Yes")))</f>
        <v>N/A</v>
      </c>
      <c r="G74" s="24">
        <v>46.298050138999997</v>
      </c>
      <c r="H74" s="5" t="str">
        <f t="shared" si="12"/>
        <v>N/A</v>
      </c>
      <c r="I74" s="6" t="s">
        <v>1748</v>
      </c>
      <c r="J74" s="6">
        <v>-71.2</v>
      </c>
      <c r="K74" s="105" t="str">
        <f t="shared" si="9"/>
        <v>No</v>
      </c>
    </row>
    <row r="75" spans="1:11" x14ac:dyDescent="0.2">
      <c r="A75" s="124" t="s">
        <v>893</v>
      </c>
      <c r="B75" s="22" t="s">
        <v>213</v>
      </c>
      <c r="C75" s="57">
        <v>4.3500628000000003E-3</v>
      </c>
      <c r="D75" s="5" t="str">
        <f t="shared" ref="D75:D80" si="13">IF($B75="N/A","N/A",IF(C75&gt;15,"No",IF(C75&lt;-15,"No","Yes")))</f>
        <v>N/A</v>
      </c>
      <c r="E75" s="4">
        <v>6.1920437000000002E-3</v>
      </c>
      <c r="F75" s="5" t="str">
        <f>IF($B75="N/A","N/A",IF(E75&gt;15,"No",IF(E75&lt;-15,"No","Yes")))</f>
        <v>N/A</v>
      </c>
      <c r="G75" s="4">
        <v>1.2281965000000001E-2</v>
      </c>
      <c r="H75" s="5" t="str">
        <f t="shared" si="12"/>
        <v>N/A</v>
      </c>
      <c r="I75" s="6">
        <v>42.34</v>
      </c>
      <c r="J75" s="6">
        <v>98.35</v>
      </c>
      <c r="K75" s="105" t="str">
        <f t="shared" ref="K75:K80" si="14">IF(J75="Div by 0", "N/A", IF(J75="N/A","N/A", IF(J75&gt;30, "No", IF(J75&lt;-30, "No", "Yes"))))</f>
        <v>No</v>
      </c>
    </row>
    <row r="76" spans="1:11" x14ac:dyDescent="0.2">
      <c r="A76" s="124" t="s">
        <v>894</v>
      </c>
      <c r="B76" s="22" t="s">
        <v>213</v>
      </c>
      <c r="C76" s="57">
        <v>3.7826600000000001E-5</v>
      </c>
      <c r="D76" s="5" t="str">
        <f t="shared" si="13"/>
        <v>N/A</v>
      </c>
      <c r="E76" s="4">
        <v>6.84204E-5</v>
      </c>
      <c r="F76" s="5" t="str">
        <f t="shared" ref="F76:F86" si="15">IF($B76="N/A","N/A",IF(E76&gt;15,"No",IF(E76&lt;-15,"No","Yes")))</f>
        <v>N/A</v>
      </c>
      <c r="G76" s="4">
        <v>1.447776E-4</v>
      </c>
      <c r="H76" s="5" t="str">
        <f t="shared" si="12"/>
        <v>N/A</v>
      </c>
      <c r="I76" s="6">
        <v>80.88</v>
      </c>
      <c r="J76" s="6">
        <v>111.6</v>
      </c>
      <c r="K76" s="105" t="str">
        <f t="shared" si="14"/>
        <v>No</v>
      </c>
    </row>
    <row r="77" spans="1:11" x14ac:dyDescent="0.2">
      <c r="A77" s="124" t="s">
        <v>895</v>
      </c>
      <c r="B77" s="22" t="s">
        <v>213</v>
      </c>
      <c r="C77" s="57">
        <v>0</v>
      </c>
      <c r="D77" s="5" t="str">
        <f t="shared" si="13"/>
        <v>N/A</v>
      </c>
      <c r="E77" s="4">
        <v>0</v>
      </c>
      <c r="F77" s="5" t="str">
        <f t="shared" si="15"/>
        <v>N/A</v>
      </c>
      <c r="G77" s="4">
        <v>0</v>
      </c>
      <c r="H77" s="5" t="str">
        <f t="shared" si="12"/>
        <v>N/A</v>
      </c>
      <c r="I77" s="6" t="s">
        <v>1748</v>
      </c>
      <c r="J77" s="6" t="s">
        <v>1748</v>
      </c>
      <c r="K77" s="105" t="str">
        <f t="shared" si="14"/>
        <v>N/A</v>
      </c>
    </row>
    <row r="78" spans="1:11" x14ac:dyDescent="0.2">
      <c r="A78" s="124" t="s">
        <v>896</v>
      </c>
      <c r="B78" s="22" t="s">
        <v>213</v>
      </c>
      <c r="C78" s="57">
        <v>53.867773221999997</v>
      </c>
      <c r="D78" s="5" t="str">
        <f t="shared" si="13"/>
        <v>N/A</v>
      </c>
      <c r="E78" s="4">
        <v>50.327083588000001</v>
      </c>
      <c r="F78" s="5" t="str">
        <f t="shared" si="15"/>
        <v>N/A</v>
      </c>
      <c r="G78" s="4">
        <v>38.562981143999998</v>
      </c>
      <c r="H78" s="5" t="str">
        <f t="shared" si="12"/>
        <v>N/A</v>
      </c>
      <c r="I78" s="6">
        <v>-6.57</v>
      </c>
      <c r="J78" s="6">
        <v>-23.4</v>
      </c>
      <c r="K78" s="105" t="str">
        <f t="shared" si="14"/>
        <v>Yes</v>
      </c>
    </row>
    <row r="79" spans="1:11" ht="25.5" x14ac:dyDescent="0.2">
      <c r="A79" s="124" t="s">
        <v>897</v>
      </c>
      <c r="B79" s="22" t="s">
        <v>213</v>
      </c>
      <c r="C79" s="57">
        <v>0</v>
      </c>
      <c r="D79" s="5" t="str">
        <f t="shared" si="13"/>
        <v>N/A</v>
      </c>
      <c r="E79" s="4">
        <v>0</v>
      </c>
      <c r="F79" s="5" t="str">
        <f t="shared" si="15"/>
        <v>N/A</v>
      </c>
      <c r="G79" s="4">
        <v>0</v>
      </c>
      <c r="H79" s="5" t="str">
        <f t="shared" si="12"/>
        <v>N/A</v>
      </c>
      <c r="I79" s="6" t="s">
        <v>1748</v>
      </c>
      <c r="J79" s="6" t="s">
        <v>1748</v>
      </c>
      <c r="K79" s="105" t="str">
        <f t="shared" si="14"/>
        <v>N/A</v>
      </c>
    </row>
    <row r="80" spans="1:11" ht="25.5" x14ac:dyDescent="0.2">
      <c r="A80" s="124" t="s">
        <v>898</v>
      </c>
      <c r="B80" s="22" t="s">
        <v>213</v>
      </c>
      <c r="C80" s="61">
        <v>0</v>
      </c>
      <c r="D80" s="5" t="str">
        <f t="shared" si="13"/>
        <v>N/A</v>
      </c>
      <c r="E80" s="61">
        <v>0</v>
      </c>
      <c r="F80" s="5" t="str">
        <f t="shared" si="15"/>
        <v>N/A</v>
      </c>
      <c r="G80" s="61">
        <v>0</v>
      </c>
      <c r="H80" s="5" t="str">
        <f t="shared" si="12"/>
        <v>N/A</v>
      </c>
      <c r="I80" s="6" t="s">
        <v>1748</v>
      </c>
      <c r="J80" s="62" t="s">
        <v>1748</v>
      </c>
      <c r="K80" s="105" t="str">
        <f t="shared" si="14"/>
        <v>N/A</v>
      </c>
    </row>
    <row r="81" spans="1:11" x14ac:dyDescent="0.2">
      <c r="A81" s="124" t="s">
        <v>899</v>
      </c>
      <c r="B81" s="22" t="s">
        <v>213</v>
      </c>
      <c r="C81" s="63">
        <v>2309.2608696000002</v>
      </c>
      <c r="D81" s="5" t="str">
        <f t="shared" ref="D81:D86" si="16">IF($B81="N/A","N/A",IF(C81&gt;15,"No",IF(C81&lt;-15,"No","Yes")))</f>
        <v>N/A</v>
      </c>
      <c r="E81" s="64">
        <v>3260.8176795999998</v>
      </c>
      <c r="F81" s="5" t="str">
        <f t="shared" si="15"/>
        <v>N/A</v>
      </c>
      <c r="G81" s="64">
        <v>407.39882122</v>
      </c>
      <c r="H81" s="5" t="str">
        <f>IF($B81="N/A","N/A",IF(G81&gt;15,"No",IF(G81&lt;-15,"No","Yes")))</f>
        <v>N/A</v>
      </c>
      <c r="I81" s="6">
        <v>41.21</v>
      </c>
      <c r="J81" s="6">
        <v>-87.5</v>
      </c>
      <c r="K81" s="105" t="str">
        <f t="shared" ref="K81:K86" si="17">IF(J81="Div by 0", "N/A", IF(J81="N/A","N/A", IF(J81&gt;30, "No", IF(J81&lt;-30, "No", "Yes"))))</f>
        <v>No</v>
      </c>
    </row>
    <row r="82" spans="1:11" x14ac:dyDescent="0.2">
      <c r="A82" s="124" t="s">
        <v>900</v>
      </c>
      <c r="B82" s="22" t="s">
        <v>213</v>
      </c>
      <c r="C82" s="63">
        <v>46</v>
      </c>
      <c r="D82" s="5" t="str">
        <f t="shared" si="16"/>
        <v>N/A</v>
      </c>
      <c r="E82" s="64">
        <v>47.5</v>
      </c>
      <c r="F82" s="5" t="str">
        <f t="shared" si="15"/>
        <v>N/A</v>
      </c>
      <c r="G82" s="64">
        <v>50.333333332999999</v>
      </c>
      <c r="H82" s="5" t="str">
        <f t="shared" si="12"/>
        <v>N/A</v>
      </c>
      <c r="I82" s="6">
        <v>3.2610000000000001</v>
      </c>
      <c r="J82" s="6">
        <v>5.9649999999999999</v>
      </c>
      <c r="K82" s="105" t="str">
        <f t="shared" si="17"/>
        <v>Yes</v>
      </c>
    </row>
    <row r="83" spans="1:11" x14ac:dyDescent="0.2">
      <c r="A83" s="124" t="s">
        <v>901</v>
      </c>
      <c r="B83" s="22" t="s">
        <v>213</v>
      </c>
      <c r="C83" s="63" t="s">
        <v>1748</v>
      </c>
      <c r="D83" s="5" t="str">
        <f t="shared" si="16"/>
        <v>N/A</v>
      </c>
      <c r="E83" s="64" t="s">
        <v>1748</v>
      </c>
      <c r="F83" s="5" t="str">
        <f t="shared" si="15"/>
        <v>N/A</v>
      </c>
      <c r="G83" s="64" t="s">
        <v>1748</v>
      </c>
      <c r="H83" s="5" t="str">
        <f t="shared" si="12"/>
        <v>N/A</v>
      </c>
      <c r="I83" s="6" t="s">
        <v>1748</v>
      </c>
      <c r="J83" s="6" t="s">
        <v>1748</v>
      </c>
      <c r="K83" s="105" t="str">
        <f t="shared" si="17"/>
        <v>N/A</v>
      </c>
    </row>
    <row r="84" spans="1:11" x14ac:dyDescent="0.2">
      <c r="A84" s="124" t="s">
        <v>902</v>
      </c>
      <c r="B84" s="22" t="s">
        <v>213</v>
      </c>
      <c r="C84" s="63">
        <v>393.48832500999998</v>
      </c>
      <c r="D84" s="5" t="str">
        <f t="shared" si="16"/>
        <v>N/A</v>
      </c>
      <c r="E84" s="64">
        <v>429.35675072999999</v>
      </c>
      <c r="F84" s="5" t="str">
        <f t="shared" si="15"/>
        <v>N/A</v>
      </c>
      <c r="G84" s="64">
        <v>413.17388361000002</v>
      </c>
      <c r="H84" s="5" t="str">
        <f t="shared" si="12"/>
        <v>N/A</v>
      </c>
      <c r="I84" s="6">
        <v>9.1150000000000002</v>
      </c>
      <c r="J84" s="6">
        <v>-3.77</v>
      </c>
      <c r="K84" s="105" t="str">
        <f t="shared" si="17"/>
        <v>Yes</v>
      </c>
    </row>
    <row r="85" spans="1:11" x14ac:dyDescent="0.2">
      <c r="A85" s="124" t="s">
        <v>903</v>
      </c>
      <c r="B85" s="22" t="s">
        <v>213</v>
      </c>
      <c r="C85" s="63" t="s">
        <v>1748</v>
      </c>
      <c r="D85" s="5" t="str">
        <f t="shared" si="16"/>
        <v>N/A</v>
      </c>
      <c r="E85" s="64" t="s">
        <v>1748</v>
      </c>
      <c r="F85" s="5" t="str">
        <f t="shared" si="15"/>
        <v>N/A</v>
      </c>
      <c r="G85" s="64" t="s">
        <v>1748</v>
      </c>
      <c r="H85" s="5" t="str">
        <f t="shared" si="12"/>
        <v>N/A</v>
      </c>
      <c r="I85" s="6" t="s">
        <v>1748</v>
      </c>
      <c r="J85" s="6" t="s">
        <v>1748</v>
      </c>
      <c r="K85" s="105" t="str">
        <f t="shared" si="17"/>
        <v>N/A</v>
      </c>
    </row>
    <row r="86" spans="1:11" ht="25.5" x14ac:dyDescent="0.2">
      <c r="A86" s="124" t="s">
        <v>904</v>
      </c>
      <c r="B86" s="22" t="s">
        <v>213</v>
      </c>
      <c r="C86" s="65" t="s">
        <v>1748</v>
      </c>
      <c r="D86" s="5" t="str">
        <f t="shared" si="16"/>
        <v>N/A</v>
      </c>
      <c r="E86" s="65" t="s">
        <v>1748</v>
      </c>
      <c r="F86" s="5" t="str">
        <f t="shared" si="15"/>
        <v>N/A</v>
      </c>
      <c r="G86" s="65" t="s">
        <v>1748</v>
      </c>
      <c r="H86" s="5" t="str">
        <f t="shared" si="12"/>
        <v>N/A</v>
      </c>
      <c r="I86" s="6" t="s">
        <v>1748</v>
      </c>
      <c r="J86" s="6" t="s">
        <v>1748</v>
      </c>
      <c r="K86" s="105" t="str">
        <f t="shared" si="17"/>
        <v>N/A</v>
      </c>
    </row>
    <row r="87" spans="1:11" x14ac:dyDescent="0.2">
      <c r="A87" s="124" t="s">
        <v>32</v>
      </c>
      <c r="B87" s="22" t="s">
        <v>266</v>
      </c>
      <c r="C87" s="57">
        <v>99.989900289000005</v>
      </c>
      <c r="D87" s="5" t="str">
        <f>IF($B87="N/A","N/A",IF(C87&gt;60,"Yes","No"))</f>
        <v>Yes</v>
      </c>
      <c r="E87" s="4">
        <v>100</v>
      </c>
      <c r="F87" s="5" t="str">
        <f>IF($B87="N/A","N/A",IF(E87&gt;60,"Yes","No"))</f>
        <v>Yes</v>
      </c>
      <c r="G87" s="4">
        <v>99.129597171</v>
      </c>
      <c r="H87" s="5" t="str">
        <f>IF($B87="N/A","N/A",IF(G87&gt;60,"Yes","No"))</f>
        <v>Yes</v>
      </c>
      <c r="I87" s="6">
        <v>1.01E-2</v>
      </c>
      <c r="J87" s="6">
        <v>-0.87</v>
      </c>
      <c r="K87" s="105" t="str">
        <f t="shared" ref="K87:K105" si="18">IF(J87="Div by 0", "N/A", IF(J87="N/A","N/A", IF(J87&gt;30, "No", IF(J87&lt;-30, "No", "Yes"))))</f>
        <v>Yes</v>
      </c>
    </row>
    <row r="88" spans="1:11" x14ac:dyDescent="0.2">
      <c r="A88" s="124" t="s">
        <v>39</v>
      </c>
      <c r="B88" s="22" t="s">
        <v>267</v>
      </c>
      <c r="C88" s="57">
        <v>99.994267406999995</v>
      </c>
      <c r="D88" s="5" t="str">
        <f>IF($B88="N/A","N/A",IF(C88&gt;100,"No",IF(C88&lt;85,"No","Yes")))</f>
        <v>Yes</v>
      </c>
      <c r="E88" s="4">
        <v>100</v>
      </c>
      <c r="F88" s="5" t="str">
        <f>IF($B88="N/A","N/A",IF(E88&gt;100,"No",IF(E88&lt;85,"No","Yes")))</f>
        <v>Yes</v>
      </c>
      <c r="G88" s="4">
        <v>99.999949940999997</v>
      </c>
      <c r="H88" s="5" t="str">
        <f>IF($B88="N/A","N/A",IF(G88&gt;100,"No",IF(G88&lt;85,"No","Yes")))</f>
        <v>Yes</v>
      </c>
      <c r="I88" s="6">
        <v>5.7000000000000002E-3</v>
      </c>
      <c r="J88" s="6">
        <v>0</v>
      </c>
      <c r="K88" s="105" t="str">
        <f t="shared" si="18"/>
        <v>Yes</v>
      </c>
    </row>
    <row r="89" spans="1:11" x14ac:dyDescent="0.2">
      <c r="A89" s="124" t="s">
        <v>905</v>
      </c>
      <c r="B89" s="22" t="s">
        <v>213</v>
      </c>
      <c r="C89" s="57">
        <v>46.940670120999997</v>
      </c>
      <c r="D89" s="5" t="str">
        <f>IF($B89="N/A","N/A",IF(C89&gt;15,"No",IF(C89&lt;-15,"No","Yes")))</f>
        <v>N/A</v>
      </c>
      <c r="E89" s="4">
        <v>45.228055363000003</v>
      </c>
      <c r="F89" s="5" t="str">
        <f>IF($B89="N/A","N/A",IF(E89&gt;15,"No",IF(E89&lt;-15,"No","Yes")))</f>
        <v>N/A</v>
      </c>
      <c r="G89" s="4">
        <v>32.037580302000002</v>
      </c>
      <c r="H89" s="5" t="str">
        <f>IF($B89="N/A","N/A",IF(G89&gt;15,"No",IF(G89&lt;-15,"No","Yes")))</f>
        <v>N/A</v>
      </c>
      <c r="I89" s="6">
        <v>-3.65</v>
      </c>
      <c r="J89" s="6">
        <v>-29.2</v>
      </c>
      <c r="K89" s="105" t="str">
        <f t="shared" si="18"/>
        <v>Yes</v>
      </c>
    </row>
    <row r="90" spans="1:11" x14ac:dyDescent="0.2">
      <c r="A90" s="124" t="s">
        <v>846</v>
      </c>
      <c r="B90" s="22" t="s">
        <v>268</v>
      </c>
      <c r="C90" s="57">
        <v>3.6655818153999999</v>
      </c>
      <c r="D90" s="5" t="str">
        <f>IF($B90="N/A","N/A",IF(C90&gt;25,"No",IF(C90&lt;5,"No","Yes")))</f>
        <v>No</v>
      </c>
      <c r="E90" s="4">
        <v>3.4357289814</v>
      </c>
      <c r="F90" s="5" t="str">
        <f>IF($B90="N/A","N/A",IF(E90&gt;25,"No",IF(E90&lt;5,"No","Yes")))</f>
        <v>No</v>
      </c>
      <c r="G90" s="4">
        <v>2.7978080997000001</v>
      </c>
      <c r="H90" s="5" t="str">
        <f>IF($B90="N/A","N/A",IF(G90&gt;25,"No",IF(G90&lt;5,"No","Yes")))</f>
        <v>No</v>
      </c>
      <c r="I90" s="6">
        <v>-6.27</v>
      </c>
      <c r="J90" s="6">
        <v>-18.600000000000001</v>
      </c>
      <c r="K90" s="105" t="str">
        <f t="shared" si="18"/>
        <v>Yes</v>
      </c>
    </row>
    <row r="91" spans="1:11" x14ac:dyDescent="0.2">
      <c r="A91" s="124" t="s">
        <v>847</v>
      </c>
      <c r="B91" s="22" t="s">
        <v>269</v>
      </c>
      <c r="C91" s="57">
        <v>56.519605822000003</v>
      </c>
      <c r="D91" s="5" t="str">
        <f>IF($B91="N/A","N/A",IF(C91&gt;70,"No",IF(C91&lt;40,"No","Yes")))</f>
        <v>Yes</v>
      </c>
      <c r="E91" s="4">
        <v>57.77395688</v>
      </c>
      <c r="F91" s="5" t="str">
        <f>IF($B91="N/A","N/A",IF(E91&gt;70,"No",IF(E91&lt;40,"No","Yes")))</f>
        <v>Yes</v>
      </c>
      <c r="G91" s="4">
        <v>64.957417039000006</v>
      </c>
      <c r="H91" s="5" t="str">
        <f>IF($B91="N/A","N/A",IF(G91&gt;70,"No",IF(G91&lt;40,"No","Yes")))</f>
        <v>Yes</v>
      </c>
      <c r="I91" s="6">
        <v>2.2189999999999999</v>
      </c>
      <c r="J91" s="6">
        <v>12.43</v>
      </c>
      <c r="K91" s="105" t="str">
        <f t="shared" si="18"/>
        <v>Yes</v>
      </c>
    </row>
    <row r="92" spans="1:11" x14ac:dyDescent="0.2">
      <c r="A92" s="124" t="s">
        <v>848</v>
      </c>
      <c r="B92" s="22" t="s">
        <v>270</v>
      </c>
      <c r="C92" s="57">
        <v>39.814812363000001</v>
      </c>
      <c r="D92" s="5" t="str">
        <f>IF($B92="N/A","N/A",IF(C92&gt;55,"No",IF(C92&lt;20,"No","Yes")))</f>
        <v>Yes</v>
      </c>
      <c r="E92" s="4">
        <v>38.790314137999999</v>
      </c>
      <c r="F92" s="5" t="str">
        <f>IF($B92="N/A","N/A",IF(E92&gt;55,"No",IF(E92&lt;20,"No","Yes")))</f>
        <v>Yes</v>
      </c>
      <c r="G92" s="4">
        <v>32.244507104999997</v>
      </c>
      <c r="H92" s="5" t="str">
        <f>IF($B92="N/A","N/A",IF(G92&gt;55,"No",IF(G92&lt;20,"No","Yes")))</f>
        <v>Yes</v>
      </c>
      <c r="I92" s="6">
        <v>-2.57</v>
      </c>
      <c r="J92" s="6">
        <v>-16.899999999999999</v>
      </c>
      <c r="K92" s="105" t="str">
        <f t="shared" si="18"/>
        <v>Yes</v>
      </c>
    </row>
    <row r="93" spans="1:11" x14ac:dyDescent="0.2">
      <c r="A93" s="124" t="s">
        <v>163</v>
      </c>
      <c r="B93" s="22" t="s">
        <v>246</v>
      </c>
      <c r="C93" s="57">
        <v>30.526206291000001</v>
      </c>
      <c r="D93" s="5" t="str">
        <f>IF($B93="N/A","N/A",IF(C93&gt;95,"Yes","No"))</f>
        <v>No</v>
      </c>
      <c r="E93" s="4">
        <v>34.352945120999998</v>
      </c>
      <c r="F93" s="5" t="str">
        <f>IF($B93="N/A","N/A",IF(E93&gt;95,"Yes","No"))</f>
        <v>No</v>
      </c>
      <c r="G93" s="4">
        <v>59.690880557</v>
      </c>
      <c r="H93" s="5" t="str">
        <f>IF($B93="N/A","N/A",IF(G93&gt;95,"Yes","No"))</f>
        <v>No</v>
      </c>
      <c r="I93" s="6">
        <v>12.54</v>
      </c>
      <c r="J93" s="6">
        <v>73.760000000000005</v>
      </c>
      <c r="K93" s="105" t="str">
        <f t="shared" si="18"/>
        <v>No</v>
      </c>
    </row>
    <row r="94" spans="1:11" x14ac:dyDescent="0.2">
      <c r="A94" s="124" t="s">
        <v>41</v>
      </c>
      <c r="B94" s="22" t="s">
        <v>213</v>
      </c>
      <c r="C94" s="57">
        <v>54.951882044000001</v>
      </c>
      <c r="D94" s="5" t="str">
        <f>IF($B94="N/A","N/A",IF(C94&gt;15,"No",IF(C94&lt;-15,"No","Yes")))</f>
        <v>N/A</v>
      </c>
      <c r="E94" s="4">
        <v>55.354248732999999</v>
      </c>
      <c r="F94" s="5" t="str">
        <f>IF($B94="N/A","N/A",IF(E94&gt;15,"No",IF(E94&lt;-15,"No","Yes")))</f>
        <v>N/A</v>
      </c>
      <c r="G94" s="4">
        <v>68.679234058999995</v>
      </c>
      <c r="H94" s="5" t="str">
        <f>IF($B94="N/A","N/A",IF(G94&gt;15,"No",IF(G94&lt;-15,"No","Yes")))</f>
        <v>N/A</v>
      </c>
      <c r="I94" s="6">
        <v>0.73219999999999996</v>
      </c>
      <c r="J94" s="6">
        <v>24.07</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t="s">
        <v>1748</v>
      </c>
      <c r="D96" s="5" t="str">
        <f>IF($B96="N/A","N/A",IF(C96&gt;15,"No",IF(C96&lt;-15,"No","Yes")))</f>
        <v>N/A</v>
      </c>
      <c r="E96" s="4" t="s">
        <v>1748</v>
      </c>
      <c r="F96" s="5" t="str">
        <f>IF($B96="N/A","N/A",IF(E96&gt;15,"No",IF(E96&lt;-15,"No","Yes")))</f>
        <v>N/A</v>
      </c>
      <c r="G96" s="4" t="s">
        <v>1748</v>
      </c>
      <c r="H96" s="5" t="str">
        <f>IF($B96="N/A","N/A",IF(G96&gt;15,"No",IF(G96&lt;-15,"No","Yes")))</f>
        <v>N/A</v>
      </c>
      <c r="I96" s="6" t="s">
        <v>1748</v>
      </c>
      <c r="J96" s="6" t="s">
        <v>1748</v>
      </c>
      <c r="K96" s="105" t="str">
        <f t="shared" si="18"/>
        <v>N/A</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80.852471562999995</v>
      </c>
      <c r="D98" s="5" t="str">
        <f>IF($B98="N/A","N/A",IF(C98&gt;100,"No",IF(C98&lt;98,"No","Yes")))</f>
        <v>No</v>
      </c>
      <c r="E98" s="4">
        <v>83.092316577999995</v>
      </c>
      <c r="F98" s="5" t="str">
        <f>IF($B98="N/A","N/A",IF(E98&gt;100,"No",IF(E98&lt;98,"No","Yes")))</f>
        <v>No</v>
      </c>
      <c r="G98" s="4">
        <v>95.093006398</v>
      </c>
      <c r="H98" s="5" t="str">
        <f>IF($B98="N/A","N/A",IF(G98&gt;100,"No",IF(G98&lt;98,"No","Yes")))</f>
        <v>No</v>
      </c>
      <c r="I98" s="6">
        <v>2.77</v>
      </c>
      <c r="J98" s="6">
        <v>14.44</v>
      </c>
      <c r="K98" s="105" t="str">
        <f t="shared" si="18"/>
        <v>Yes</v>
      </c>
    </row>
    <row r="99" spans="1:11" x14ac:dyDescent="0.2">
      <c r="A99" s="124" t="s">
        <v>44</v>
      </c>
      <c r="B99" s="22" t="s">
        <v>213</v>
      </c>
      <c r="C99" s="57">
        <v>42.481998208</v>
      </c>
      <c r="D99" s="5" t="str">
        <f>IF($B99="N/A","N/A",IF(C99&gt;15,"No",IF(C99&lt;-15,"No","Yes")))</f>
        <v>N/A</v>
      </c>
      <c r="E99" s="4">
        <v>36.206111894999999</v>
      </c>
      <c r="F99" s="5" t="str">
        <f>IF($B99="N/A","N/A",IF(E99&gt;15,"No",IF(E99&lt;-15,"No","Yes")))</f>
        <v>N/A</v>
      </c>
      <c r="G99" s="4">
        <v>36.729685394000001</v>
      </c>
      <c r="H99" s="5" t="str">
        <f>IF($B99="N/A","N/A",IF(G99&gt;15,"No",IF(G99&lt;-15,"No","Yes")))</f>
        <v>N/A</v>
      </c>
      <c r="I99" s="6">
        <v>-14.8</v>
      </c>
      <c r="J99" s="6">
        <v>1.446</v>
      </c>
      <c r="K99" s="105" t="str">
        <f t="shared" si="18"/>
        <v>Yes</v>
      </c>
    </row>
    <row r="100" spans="1:11" x14ac:dyDescent="0.2">
      <c r="A100" s="124" t="s">
        <v>45</v>
      </c>
      <c r="B100" s="22" t="s">
        <v>213</v>
      </c>
      <c r="C100" s="57">
        <v>57.399538786999997</v>
      </c>
      <c r="D100" s="5" t="str">
        <f>IF($B100="N/A","N/A",IF(C100&gt;15,"No",IF(C100&lt;-15,"No","Yes")))</f>
        <v>N/A</v>
      </c>
      <c r="E100" s="4">
        <v>63.793888105000001</v>
      </c>
      <c r="F100" s="5" t="str">
        <f>IF($B100="N/A","N/A",IF(E100&gt;15,"No",IF(E100&lt;-15,"No","Yes")))</f>
        <v>N/A</v>
      </c>
      <c r="G100" s="4">
        <v>63.248768474999999</v>
      </c>
      <c r="H100" s="5" t="str">
        <f>IF($B100="N/A","N/A",IF(G100&gt;15,"No",IF(G100&lt;-15,"No","Yes")))</f>
        <v>N/A</v>
      </c>
      <c r="I100" s="6">
        <v>11.14</v>
      </c>
      <c r="J100" s="6">
        <v>-0.85499999999999998</v>
      </c>
      <c r="K100" s="105" t="str">
        <f t="shared" si="18"/>
        <v>Yes</v>
      </c>
    </row>
    <row r="101" spans="1:11" x14ac:dyDescent="0.2">
      <c r="A101" s="124" t="s">
        <v>355</v>
      </c>
      <c r="B101" s="22" t="s">
        <v>213</v>
      </c>
      <c r="C101" s="57">
        <v>99.881536995999994</v>
      </c>
      <c r="D101" s="5" t="str">
        <f>IF($B101="N/A","N/A",IF(C101&gt;15,"No",IF(C101&lt;-15,"No","Yes")))</f>
        <v>N/A</v>
      </c>
      <c r="E101" s="4">
        <v>100</v>
      </c>
      <c r="F101" s="5" t="str">
        <f>IF($B101="N/A","N/A",IF(E101&gt;15,"No",IF(E101&lt;-15,"No","Yes")))</f>
        <v>N/A</v>
      </c>
      <c r="G101" s="4">
        <v>99.978453869000006</v>
      </c>
      <c r="H101" s="5" t="str">
        <f>IF($B101="N/A","N/A",IF(G101&gt;15,"No",IF(G101&lt;-15,"No","Yes")))</f>
        <v>N/A</v>
      </c>
      <c r="I101" s="6">
        <v>0.1186</v>
      </c>
      <c r="J101" s="6">
        <v>-2.1999999999999999E-2</v>
      </c>
      <c r="K101" s="105" t="str">
        <f t="shared" si="18"/>
        <v>Yes</v>
      </c>
    </row>
    <row r="102" spans="1:11" x14ac:dyDescent="0.2">
      <c r="A102" s="124" t="s">
        <v>46</v>
      </c>
      <c r="B102" s="22" t="s">
        <v>213</v>
      </c>
      <c r="C102" s="57">
        <v>0.1184630045</v>
      </c>
      <c r="D102" s="5" t="str">
        <f>IF($B102="N/A","N/A",IF(C102&gt;15,"No",IF(C102&lt;-15,"No","Yes")))</f>
        <v>N/A</v>
      </c>
      <c r="E102" s="4">
        <v>0</v>
      </c>
      <c r="F102" s="5" t="str">
        <f>IF($B102="N/A","N/A",IF(E102&gt;15,"No",IF(E102&lt;-15,"No","Yes")))</f>
        <v>N/A</v>
      </c>
      <c r="G102" s="4">
        <v>1.6250552800000002E-2</v>
      </c>
      <c r="H102" s="5" t="str">
        <f>IF($B102="N/A","N/A",IF(G102&gt;15,"No",IF(G102&lt;-15,"No","Yes")))</f>
        <v>N/A</v>
      </c>
      <c r="I102" s="6">
        <v>-100</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99.999449902999999</v>
      </c>
      <c r="F104" s="5" t="str">
        <f>IF($B104="N/A","N/A",IF(E104&gt;100,"No",IF(E104&lt;98,"No","Yes")))</f>
        <v>Yes</v>
      </c>
      <c r="G104" s="4">
        <v>99.998789353000006</v>
      </c>
      <c r="H104" s="5" t="str">
        <f>IF($B104="N/A","N/A",IF(G104&gt;100,"No",IF(G104&lt;98,"No","Yes")))</f>
        <v>Yes</v>
      </c>
      <c r="I104" s="6">
        <v>-1E-3</v>
      </c>
      <c r="J104" s="6">
        <v>-1E-3</v>
      </c>
      <c r="K104" s="105" t="str">
        <f t="shared" si="18"/>
        <v>Yes</v>
      </c>
    </row>
    <row r="105" spans="1:11" ht="25.5" x14ac:dyDescent="0.2">
      <c r="A105" s="124" t="s">
        <v>48</v>
      </c>
      <c r="B105" s="38" t="s">
        <v>223</v>
      </c>
      <c r="C105" s="57">
        <v>99.999784117999994</v>
      </c>
      <c r="D105" s="5" t="str">
        <f>IF($B105="N/A","N/A",IF(C105&gt;100,"No",IF(C105&lt;98,"No","Yes")))</f>
        <v>Yes</v>
      </c>
      <c r="E105" s="4">
        <v>99.998907275999997</v>
      </c>
      <c r="F105" s="5" t="str">
        <f>IF($B105="N/A","N/A",IF(E105&gt;100,"No",IF(E105&lt;98,"No","Yes")))</f>
        <v>Yes</v>
      </c>
      <c r="G105" s="4">
        <v>99.999169128999995</v>
      </c>
      <c r="H105" s="5" t="str">
        <f>IF($B105="N/A","N/A",IF(G105&gt;100,"No",IF(G105&lt;98,"No","Yes")))</f>
        <v>Yes</v>
      </c>
      <c r="I105" s="6">
        <v>-1E-3</v>
      </c>
      <c r="J105" s="6">
        <v>2.9999999999999997E-4</v>
      </c>
      <c r="K105" s="105" t="str">
        <f t="shared" si="18"/>
        <v>Yes</v>
      </c>
    </row>
    <row r="106" spans="1:11" x14ac:dyDescent="0.2">
      <c r="A106" s="124" t="s">
        <v>49</v>
      </c>
      <c r="B106" s="38" t="s">
        <v>213</v>
      </c>
      <c r="C106" s="57">
        <v>89.382700225999997</v>
      </c>
      <c r="D106" s="5" t="str">
        <f>IF($B106="N/A","N/A",IF(C106&gt;15,"No",IF(C106&lt;-15,"No","Yes")))</f>
        <v>N/A</v>
      </c>
      <c r="E106" s="4">
        <v>90.059468284000005</v>
      </c>
      <c r="F106" s="5" t="str">
        <f>IF($B106="N/A","N/A",IF(E106&gt;15,"No",IF(E106&lt;-15,"No","Yes")))</f>
        <v>N/A</v>
      </c>
      <c r="G106" s="4">
        <v>34.383929227000003</v>
      </c>
      <c r="H106" s="5" t="str">
        <f>IF($B106="N/A","N/A",IF(G106&gt;15,"No",IF(G106&lt;-15,"No","Yes")))</f>
        <v>N/A</v>
      </c>
      <c r="I106" s="6">
        <v>0.75719999999999998</v>
      </c>
      <c r="J106" s="6">
        <v>-61.8</v>
      </c>
      <c r="K106" s="105" t="str">
        <f>IF(J106="Div by 0", "N/A", IF(J106="N/A","N/A", IF(J106&gt;30, "No", IF(J106&lt;-30, "No", "Yes"))))</f>
        <v>No</v>
      </c>
    </row>
    <row r="107" spans="1:11" x14ac:dyDescent="0.2">
      <c r="A107" s="124" t="s">
        <v>908</v>
      </c>
      <c r="B107" s="22" t="s">
        <v>213</v>
      </c>
      <c r="C107" s="66">
        <v>93.129775612000003</v>
      </c>
      <c r="D107" s="5" t="str">
        <f t="shared" ref="D107:D130" si="19">IF($B107="N/A","N/A",IF(C107&gt;15,"No",IF(C107&lt;-15,"No","Yes")))</f>
        <v>N/A</v>
      </c>
      <c r="E107" s="5">
        <v>91.395830325999995</v>
      </c>
      <c r="F107" s="5" t="str">
        <f t="shared" ref="F107:F130" si="20">IF($B107="N/A","N/A",IF(E107&gt;15,"No",IF(E107&lt;-15,"No","Yes")))</f>
        <v>N/A</v>
      </c>
      <c r="G107" s="4">
        <v>99.777838798999994</v>
      </c>
      <c r="H107" s="5" t="str">
        <f t="shared" ref="H107:H130" si="21">IF($B107="N/A","N/A",IF(G107&gt;15,"No",IF(G107&lt;-15,"No","Yes")))</f>
        <v>N/A</v>
      </c>
      <c r="I107" s="6">
        <v>-1.86</v>
      </c>
      <c r="J107" s="6">
        <v>9.1709999999999994</v>
      </c>
      <c r="K107" s="105" t="str">
        <f t="shared" ref="K107:K130" si="22">IF(J107="Div by 0", "N/A", IF(J107="N/A","N/A", IF(J107&gt;30, "No", IF(J107&lt;-30, "No", "Yes"))))</f>
        <v>Yes</v>
      </c>
    </row>
    <row r="108" spans="1:11" x14ac:dyDescent="0.2">
      <c r="A108" s="124" t="s">
        <v>909</v>
      </c>
      <c r="B108" s="22" t="s">
        <v>213</v>
      </c>
      <c r="C108" s="66">
        <v>6.8702243876000004</v>
      </c>
      <c r="D108" s="22" t="s">
        <v>213</v>
      </c>
      <c r="E108" s="5">
        <v>8.6041696742999996</v>
      </c>
      <c r="F108" s="22" t="s">
        <v>213</v>
      </c>
      <c r="G108" s="4">
        <v>0.22216120119999999</v>
      </c>
      <c r="H108" s="22" t="s">
        <v>213</v>
      </c>
      <c r="I108" s="6">
        <v>25.24</v>
      </c>
      <c r="J108" s="6">
        <v>-97.4</v>
      </c>
      <c r="K108" s="105" t="str">
        <f t="shared" si="22"/>
        <v>No</v>
      </c>
    </row>
    <row r="109" spans="1:11" x14ac:dyDescent="0.2">
      <c r="A109" s="124" t="s">
        <v>910</v>
      </c>
      <c r="B109" s="22" t="s">
        <v>213</v>
      </c>
      <c r="C109" s="66">
        <v>0</v>
      </c>
      <c r="D109" s="5" t="str">
        <f t="shared" si="19"/>
        <v>N/A</v>
      </c>
      <c r="E109" s="5">
        <v>0</v>
      </c>
      <c r="F109" s="5" t="str">
        <f t="shared" si="20"/>
        <v>N/A</v>
      </c>
      <c r="G109" s="4">
        <v>3.860736E-4</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4.4473240000000001E-4</v>
      </c>
      <c r="F111" s="5" t="str">
        <f t="shared" si="20"/>
        <v>N/A</v>
      </c>
      <c r="G111" s="4">
        <v>8.6625253999999992E-3</v>
      </c>
      <c r="H111" s="5" t="str">
        <f t="shared" si="21"/>
        <v>N/A</v>
      </c>
      <c r="I111" s="6" t="s">
        <v>1748</v>
      </c>
      <c r="J111" s="6">
        <v>1848</v>
      </c>
      <c r="K111" s="105" t="str">
        <f t="shared" si="22"/>
        <v>No</v>
      </c>
    </row>
    <row r="112" spans="1:11" x14ac:dyDescent="0.2">
      <c r="A112" s="124" t="s">
        <v>913</v>
      </c>
      <c r="B112" s="22" t="s">
        <v>213</v>
      </c>
      <c r="C112" s="66">
        <v>3.5897474700000001E-2</v>
      </c>
      <c r="D112" s="5" t="str">
        <f t="shared" si="19"/>
        <v>N/A</v>
      </c>
      <c r="E112" s="5">
        <v>4.8510043799999999E-2</v>
      </c>
      <c r="F112" s="5" t="str">
        <f t="shared" si="20"/>
        <v>N/A</v>
      </c>
      <c r="G112" s="4">
        <v>4.17924623E-2</v>
      </c>
      <c r="H112" s="5" t="str">
        <f t="shared" si="21"/>
        <v>N/A</v>
      </c>
      <c r="I112" s="6">
        <v>35.130000000000003</v>
      </c>
      <c r="J112" s="6">
        <v>-13.8</v>
      </c>
      <c r="K112" s="105" t="str">
        <f t="shared" si="22"/>
        <v>Yes</v>
      </c>
    </row>
    <row r="113" spans="1:11" x14ac:dyDescent="0.2">
      <c r="A113" s="124" t="s">
        <v>914</v>
      </c>
      <c r="B113" s="22" t="s">
        <v>213</v>
      </c>
      <c r="C113" s="66">
        <v>0</v>
      </c>
      <c r="D113" s="5" t="str">
        <f t="shared" si="19"/>
        <v>N/A</v>
      </c>
      <c r="E113" s="5">
        <v>0</v>
      </c>
      <c r="F113" s="5" t="str">
        <f t="shared" si="20"/>
        <v>N/A</v>
      </c>
      <c r="G113" s="4">
        <v>8.1799334000000005E-3</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0</v>
      </c>
      <c r="F114" s="5" t="str">
        <f t="shared" si="20"/>
        <v>N/A</v>
      </c>
      <c r="G114" s="4">
        <v>1.9062382000000001E-3</v>
      </c>
      <c r="H114" s="5" t="str">
        <f t="shared" si="21"/>
        <v>N/A</v>
      </c>
      <c r="I114" s="6" t="s">
        <v>1748</v>
      </c>
      <c r="J114" s="6" t="s">
        <v>1748</v>
      </c>
      <c r="K114" s="105" t="str">
        <f t="shared" si="22"/>
        <v>N/A</v>
      </c>
    </row>
    <row r="115" spans="1:11" x14ac:dyDescent="0.2">
      <c r="A115" s="124" t="s">
        <v>916</v>
      </c>
      <c r="B115" s="22" t="s">
        <v>213</v>
      </c>
      <c r="C115" s="66">
        <v>0</v>
      </c>
      <c r="D115" s="5" t="str">
        <f t="shared" si="19"/>
        <v>N/A</v>
      </c>
      <c r="E115" s="5">
        <v>0</v>
      </c>
      <c r="F115" s="5" t="str">
        <f t="shared" si="20"/>
        <v>N/A</v>
      </c>
      <c r="G115" s="4">
        <v>0</v>
      </c>
      <c r="H115" s="5" t="str">
        <f t="shared" si="21"/>
        <v>N/A</v>
      </c>
      <c r="I115" s="6" t="s">
        <v>1748</v>
      </c>
      <c r="J115" s="6" t="s">
        <v>1748</v>
      </c>
      <c r="K115" s="105" t="str">
        <f t="shared" si="22"/>
        <v>N/A</v>
      </c>
    </row>
    <row r="116" spans="1:11" x14ac:dyDescent="0.2">
      <c r="A116" s="124" t="s">
        <v>917</v>
      </c>
      <c r="B116" s="22" t="s">
        <v>213</v>
      </c>
      <c r="C116" s="66">
        <v>6.0156072688000002</v>
      </c>
      <c r="D116" s="5" t="str">
        <f t="shared" si="19"/>
        <v>N/A</v>
      </c>
      <c r="E116" s="5">
        <v>7.7324599244999996</v>
      </c>
      <c r="F116" s="5" t="str">
        <f t="shared" si="20"/>
        <v>N/A</v>
      </c>
      <c r="G116" s="4">
        <v>0.14600819249999999</v>
      </c>
      <c r="H116" s="5" t="str">
        <f t="shared" si="21"/>
        <v>N/A</v>
      </c>
      <c r="I116" s="6">
        <v>28.54</v>
      </c>
      <c r="J116" s="6">
        <v>-98.1</v>
      </c>
      <c r="K116" s="105" t="str">
        <f t="shared" si="22"/>
        <v>No</v>
      </c>
    </row>
    <row r="117" spans="1:11" x14ac:dyDescent="0.2">
      <c r="A117" s="124" t="s">
        <v>918</v>
      </c>
      <c r="B117" s="22" t="s">
        <v>213</v>
      </c>
      <c r="C117" s="66">
        <v>0</v>
      </c>
      <c r="D117" s="5" t="str">
        <f t="shared" si="19"/>
        <v>N/A</v>
      </c>
      <c r="E117" s="5">
        <v>0</v>
      </c>
      <c r="F117" s="5" t="str">
        <f t="shared" si="20"/>
        <v>N/A</v>
      </c>
      <c r="G117" s="4">
        <v>6.5149909999999997E-4</v>
      </c>
      <c r="H117" s="5" t="str">
        <f t="shared" si="21"/>
        <v>N/A</v>
      </c>
      <c r="I117" s="6" t="s">
        <v>1748</v>
      </c>
      <c r="J117" s="6" t="s">
        <v>1748</v>
      </c>
      <c r="K117" s="105" t="str">
        <f t="shared" si="22"/>
        <v>N/A</v>
      </c>
    </row>
    <row r="118" spans="1:11" x14ac:dyDescent="0.2">
      <c r="A118" s="124" t="s">
        <v>919</v>
      </c>
      <c r="B118" s="22" t="s">
        <v>213</v>
      </c>
      <c r="C118" s="66">
        <v>0.81871964409999998</v>
      </c>
      <c r="D118" s="5" t="str">
        <f t="shared" si="19"/>
        <v>N/A</v>
      </c>
      <c r="E118" s="5">
        <v>0.82275497360000005</v>
      </c>
      <c r="F118" s="5" t="str">
        <f t="shared" si="20"/>
        <v>N/A</v>
      </c>
      <c r="G118" s="4">
        <v>1.45742767E-2</v>
      </c>
      <c r="H118" s="5" t="str">
        <f t="shared" si="21"/>
        <v>N/A</v>
      </c>
      <c r="I118" s="6">
        <v>0.4929</v>
      </c>
      <c r="J118" s="6">
        <v>-98.2</v>
      </c>
      <c r="K118" s="105" t="str">
        <f t="shared" si="22"/>
        <v>No</v>
      </c>
    </row>
    <row r="119" spans="1:11" x14ac:dyDescent="0.2">
      <c r="A119" s="124" t="s">
        <v>920</v>
      </c>
      <c r="B119" s="22" t="s">
        <v>213</v>
      </c>
      <c r="C119" s="66">
        <v>0</v>
      </c>
      <c r="D119" s="5" t="str">
        <f t="shared" si="19"/>
        <v>N/A</v>
      </c>
      <c r="E119" s="5">
        <v>0</v>
      </c>
      <c r="F119" s="5" t="str">
        <f t="shared" si="20"/>
        <v>N/A</v>
      </c>
      <c r="G119" s="4">
        <v>0</v>
      </c>
      <c r="H119" s="5" t="str">
        <f t="shared" si="21"/>
        <v>N/A</v>
      </c>
      <c r="I119" s="6" t="s">
        <v>1748</v>
      </c>
      <c r="J119" s="6" t="s">
        <v>1748</v>
      </c>
      <c r="K119" s="105" t="str">
        <f t="shared" si="22"/>
        <v>N/A</v>
      </c>
    </row>
    <row r="120" spans="1:11" x14ac:dyDescent="0.2">
      <c r="A120" s="124" t="s">
        <v>921</v>
      </c>
      <c r="B120" s="22" t="s">
        <v>213</v>
      </c>
      <c r="C120" s="66">
        <v>0</v>
      </c>
      <c r="D120" s="5" t="str">
        <f t="shared" si="19"/>
        <v>N/A</v>
      </c>
      <c r="E120" s="5">
        <v>0</v>
      </c>
      <c r="F120" s="5" t="str">
        <f t="shared" si="20"/>
        <v>N/A</v>
      </c>
      <c r="G120" s="4">
        <v>0</v>
      </c>
      <c r="H120" s="5" t="str">
        <f t="shared" si="21"/>
        <v>N/A</v>
      </c>
      <c r="I120" s="6" t="s">
        <v>1748</v>
      </c>
      <c r="J120" s="6" t="s">
        <v>1748</v>
      </c>
      <c r="K120" s="105" t="str">
        <f t="shared" si="22"/>
        <v>N/A</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v>
      </c>
      <c r="D123" s="5" t="str">
        <f t="shared" si="19"/>
        <v>N/A</v>
      </c>
      <c r="E123" s="5">
        <v>0</v>
      </c>
      <c r="F123" s="5" t="str">
        <f t="shared" si="20"/>
        <v>N/A</v>
      </c>
      <c r="G123" s="4">
        <v>0</v>
      </c>
      <c r="H123" s="5" t="str">
        <f t="shared" si="21"/>
        <v>N/A</v>
      </c>
      <c r="I123" s="6" t="s">
        <v>1748</v>
      </c>
      <c r="J123" s="6" t="s">
        <v>1748</v>
      </c>
      <c r="K123" s="105" t="str">
        <f t="shared" si="22"/>
        <v>N/A</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1748</v>
      </c>
      <c r="J125" s="6" t="s">
        <v>1748</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v>
      </c>
      <c r="D130" s="114" t="str">
        <f t="shared" si="19"/>
        <v>N/A</v>
      </c>
      <c r="E130" s="114">
        <v>0</v>
      </c>
      <c r="F130" s="114" t="str">
        <f t="shared" si="20"/>
        <v>N/A</v>
      </c>
      <c r="G130" s="118">
        <v>0</v>
      </c>
      <c r="H130" s="114" t="str">
        <f t="shared" si="21"/>
        <v>N/A</v>
      </c>
      <c r="I130" s="115" t="s">
        <v>1748</v>
      </c>
      <c r="J130" s="115" t="s">
        <v>1748</v>
      </c>
      <c r="K130" s="116" t="str">
        <f t="shared" si="22"/>
        <v>N/A</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579353</v>
      </c>
      <c r="D6" s="5" t="str">
        <f>IF($B6="N/A","N/A",IF(C6&gt;15,"No",IF(C6&lt;-15,"No","Yes")))</f>
        <v>N/A</v>
      </c>
      <c r="E6" s="23">
        <v>566228</v>
      </c>
      <c r="F6" s="5" t="str">
        <f>IF($B6="N/A","N/A",IF(E6&gt;15,"No",IF(E6&lt;-15,"No","Yes")))</f>
        <v>N/A</v>
      </c>
      <c r="G6" s="23">
        <v>456344</v>
      </c>
      <c r="H6" s="5" t="str">
        <f>IF($B6="N/A","N/A",IF(G6&gt;15,"No",IF(G6&lt;-15,"No","Yes")))</f>
        <v>N/A</v>
      </c>
      <c r="I6" s="6">
        <v>-2.27</v>
      </c>
      <c r="J6" s="6">
        <v>-19.399999999999999</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239.42378481</v>
      </c>
      <c r="D9" s="5" t="str">
        <f t="shared" ref="D9:D17" si="1">IF($B9="N/A","N/A",IF(C9&gt;15,"No",IF(C9&lt;-15,"No","Yes")))</f>
        <v>N/A</v>
      </c>
      <c r="E9" s="24">
        <v>268.36784122</v>
      </c>
      <c r="F9" s="5" t="str">
        <f>IF($B9="N/A","N/A",IF(E9&gt;15,"No",IF(E9&lt;-15,"No","Yes")))</f>
        <v>N/A</v>
      </c>
      <c r="G9" s="24">
        <v>216.02277448999999</v>
      </c>
      <c r="H9" s="5" t="str">
        <f>IF($B9="N/A","N/A",IF(G9&gt;15,"No",IF(G9&lt;-15,"No","Yes")))</f>
        <v>N/A</v>
      </c>
      <c r="I9" s="6">
        <v>12.09</v>
      </c>
      <c r="J9" s="6">
        <v>-19.5</v>
      </c>
      <c r="K9" s="105" t="str">
        <f t="shared" si="0"/>
        <v>Yes</v>
      </c>
    </row>
    <row r="10" spans="1:11" x14ac:dyDescent="0.2">
      <c r="A10" s="124" t="s">
        <v>16</v>
      </c>
      <c r="B10" s="22" t="s">
        <v>213</v>
      </c>
      <c r="C10" s="57">
        <v>31.801509615000001</v>
      </c>
      <c r="D10" s="5" t="str">
        <f t="shared" si="1"/>
        <v>N/A</v>
      </c>
      <c r="E10" s="4">
        <v>35.945414215</v>
      </c>
      <c r="F10" s="5" t="str">
        <f>IF($B10="N/A","N/A",IF(E10&gt;15,"No",IF(E10&lt;-15,"No","Yes")))</f>
        <v>N/A</v>
      </c>
      <c r="G10" s="4">
        <v>27.228143680999999</v>
      </c>
      <c r="H10" s="5" t="str">
        <f>IF($B10="N/A","N/A",IF(G10&gt;15,"No",IF(G10&lt;-15,"No","Yes")))</f>
        <v>N/A</v>
      </c>
      <c r="I10" s="6">
        <v>13.03</v>
      </c>
      <c r="J10" s="6">
        <v>-24.3</v>
      </c>
      <c r="K10" s="105" t="str">
        <f t="shared" si="0"/>
        <v>Yes</v>
      </c>
    </row>
    <row r="11" spans="1:11" x14ac:dyDescent="0.2">
      <c r="A11" s="124" t="s">
        <v>36</v>
      </c>
      <c r="B11" s="22" t="s">
        <v>213</v>
      </c>
      <c r="C11" s="57">
        <v>52.731875801000001</v>
      </c>
      <c r="D11" s="5" t="str">
        <f t="shared" si="1"/>
        <v>N/A</v>
      </c>
      <c r="E11" s="4">
        <v>53.444314089999999</v>
      </c>
      <c r="F11" s="5" t="str">
        <f>IF($B11="N/A","N/A",IF(E11&gt;15,"No",IF(E11&lt;-15,"No","Yes")))</f>
        <v>N/A</v>
      </c>
      <c r="G11" s="4">
        <v>43.846567389000001</v>
      </c>
      <c r="H11" s="5" t="str">
        <f>IF($B11="N/A","N/A",IF(G11&gt;15,"No",IF(G11&lt;-15,"No","Yes")))</f>
        <v>N/A</v>
      </c>
      <c r="I11" s="6">
        <v>1.351</v>
      </c>
      <c r="J11" s="6">
        <v>-18</v>
      </c>
      <c r="K11" s="105" t="str">
        <f t="shared" si="0"/>
        <v>Yes</v>
      </c>
    </row>
    <row r="12" spans="1:11" x14ac:dyDescent="0.2">
      <c r="A12" s="124" t="s">
        <v>37</v>
      </c>
      <c r="B12" s="22" t="s">
        <v>213</v>
      </c>
      <c r="C12" s="57">
        <v>26.439790576</v>
      </c>
      <c r="D12" s="5" t="str">
        <f t="shared" si="1"/>
        <v>N/A</v>
      </c>
      <c r="E12" s="4">
        <v>21.464646465000001</v>
      </c>
      <c r="F12" s="5" t="str">
        <f>IF($B12="N/A","N/A",IF(E12&gt;15,"No",IF(E12&lt;-15,"No","Yes")))</f>
        <v>N/A</v>
      </c>
      <c r="G12" s="4" t="s">
        <v>1748</v>
      </c>
      <c r="H12" s="5" t="str">
        <f>IF($B12="N/A","N/A",IF(G12&gt;15,"No",IF(G12&lt;-15,"No","Yes")))</f>
        <v>N/A</v>
      </c>
      <c r="I12" s="6">
        <v>-18.8</v>
      </c>
      <c r="J12" s="6" t="s">
        <v>1748</v>
      </c>
      <c r="K12" s="105" t="str">
        <f t="shared" si="0"/>
        <v>N/A</v>
      </c>
    </row>
    <row r="13" spans="1:11" x14ac:dyDescent="0.2">
      <c r="A13" s="124" t="s">
        <v>38</v>
      </c>
      <c r="B13" s="22" t="s">
        <v>213</v>
      </c>
      <c r="C13" s="57">
        <v>18.441968231000001</v>
      </c>
      <c r="D13" s="5" t="str">
        <f t="shared" si="1"/>
        <v>N/A</v>
      </c>
      <c r="E13" s="4">
        <v>22.388448478000001</v>
      </c>
      <c r="F13" s="5" t="str">
        <f>IF($B13="N/A","N/A",IF(E13&gt;15,"No",IF(E13&lt;-15,"No","Yes")))</f>
        <v>N/A</v>
      </c>
      <c r="G13" s="4">
        <v>15.79342591</v>
      </c>
      <c r="H13" s="5" t="str">
        <f>IF($B13="N/A","N/A",IF(G13&gt;15,"No",IF(G13&lt;-15,"No","Yes")))</f>
        <v>N/A</v>
      </c>
      <c r="I13" s="6">
        <v>21.4</v>
      </c>
      <c r="J13" s="6">
        <v>-29.5</v>
      </c>
      <c r="K13" s="105" t="str">
        <f t="shared" si="0"/>
        <v>Yes</v>
      </c>
    </row>
    <row r="14" spans="1:11" x14ac:dyDescent="0.2">
      <c r="A14" s="124" t="s">
        <v>671</v>
      </c>
      <c r="B14" s="22" t="s">
        <v>213</v>
      </c>
      <c r="C14" s="57">
        <v>19.188188060000002</v>
      </c>
      <c r="D14" s="5" t="str">
        <f t="shared" si="1"/>
        <v>N/A</v>
      </c>
      <c r="E14" s="4">
        <v>17.626468490000001</v>
      </c>
      <c r="F14" s="5" t="str">
        <f t="shared" ref="F14:F33" si="2">IF($B14="N/A","N/A",IF(E14&gt;15,"No",IF(E14&lt;-15,"No","Yes")))</f>
        <v>N/A</v>
      </c>
      <c r="G14" s="4">
        <v>30.299510895000001</v>
      </c>
      <c r="H14" s="5" t="str">
        <f t="shared" ref="H14:H33" si="3">IF($B14="N/A","N/A",IF(G14&gt;15,"No",IF(G14&lt;-15,"No","Yes")))</f>
        <v>N/A</v>
      </c>
      <c r="I14" s="6">
        <v>-8.14</v>
      </c>
      <c r="J14" s="6">
        <v>71.900000000000006</v>
      </c>
      <c r="K14" s="105" t="str">
        <f t="shared" ref="K14:K30" si="4">IF(J14="Div by 0", "N/A", IF(J14="N/A","N/A", IF(J14&gt;30, "No", IF(J14&lt;-30, "No", "Yes"))))</f>
        <v>No</v>
      </c>
    </row>
    <row r="15" spans="1:11" x14ac:dyDescent="0.2">
      <c r="A15" s="124" t="s">
        <v>672</v>
      </c>
      <c r="B15" s="22" t="s">
        <v>213</v>
      </c>
      <c r="C15" s="57">
        <v>2.8673711391999999</v>
      </c>
      <c r="D15" s="5" t="str">
        <f t="shared" si="1"/>
        <v>N/A</v>
      </c>
      <c r="E15" s="4">
        <v>2.7983427171000002</v>
      </c>
      <c r="F15" s="5" t="str">
        <f t="shared" si="2"/>
        <v>N/A</v>
      </c>
      <c r="G15" s="4">
        <v>1.5952877653999999</v>
      </c>
      <c r="H15" s="5" t="str">
        <f t="shared" si="3"/>
        <v>N/A</v>
      </c>
      <c r="I15" s="6">
        <v>-2.41</v>
      </c>
      <c r="J15" s="6">
        <v>-43</v>
      </c>
      <c r="K15" s="105" t="str">
        <f t="shared" si="4"/>
        <v>No</v>
      </c>
    </row>
    <row r="16" spans="1:11" x14ac:dyDescent="0.2">
      <c r="A16" s="124" t="s">
        <v>379</v>
      </c>
      <c r="B16" s="22" t="s">
        <v>213</v>
      </c>
      <c r="C16" s="57">
        <v>38.930276552999999</v>
      </c>
      <c r="D16" s="5" t="str">
        <f t="shared" si="1"/>
        <v>N/A</v>
      </c>
      <c r="E16" s="4">
        <v>43.655559244999999</v>
      </c>
      <c r="F16" s="5" t="str">
        <f t="shared" si="2"/>
        <v>N/A</v>
      </c>
      <c r="G16" s="4">
        <v>40.760917202999998</v>
      </c>
      <c r="H16" s="5" t="str">
        <f t="shared" si="3"/>
        <v>N/A</v>
      </c>
      <c r="I16" s="6">
        <v>12.14</v>
      </c>
      <c r="J16" s="6">
        <v>-6.63</v>
      </c>
      <c r="K16" s="105" t="str">
        <f t="shared" si="4"/>
        <v>Yes</v>
      </c>
    </row>
    <row r="17" spans="1:11" x14ac:dyDescent="0.2">
      <c r="A17" s="124" t="s">
        <v>380</v>
      </c>
      <c r="B17" s="22" t="s">
        <v>213</v>
      </c>
      <c r="C17" s="57">
        <v>0.9243181104</v>
      </c>
      <c r="D17" s="5" t="str">
        <f t="shared" si="1"/>
        <v>N/A</v>
      </c>
      <c r="E17" s="4">
        <v>0.41732305710000001</v>
      </c>
      <c r="F17" s="5" t="str">
        <f t="shared" si="2"/>
        <v>N/A</v>
      </c>
      <c r="G17" s="4">
        <v>0.19415178020000001</v>
      </c>
      <c r="H17" s="5" t="str">
        <f t="shared" si="3"/>
        <v>N/A</v>
      </c>
      <c r="I17" s="6">
        <v>-54.9</v>
      </c>
      <c r="J17" s="6">
        <v>-53.5</v>
      </c>
      <c r="K17" s="105" t="str">
        <f t="shared" si="4"/>
        <v>No</v>
      </c>
    </row>
    <row r="18" spans="1:11" x14ac:dyDescent="0.2">
      <c r="A18" s="124" t="s">
        <v>381</v>
      </c>
      <c r="B18" s="22" t="s">
        <v>213</v>
      </c>
      <c r="C18" s="57">
        <v>0.13187283590000001</v>
      </c>
      <c r="D18" s="5" t="str">
        <f t="shared" ref="D18:D33" si="5">IF($B18="N/A","N/A",IF(C18&gt;15,"No",IF(C18&lt;-15,"No","Yes")))</f>
        <v>N/A</v>
      </c>
      <c r="E18" s="4">
        <v>6.9936492000000003E-2</v>
      </c>
      <c r="F18" s="5" t="str">
        <f t="shared" si="2"/>
        <v>N/A</v>
      </c>
      <c r="G18" s="4">
        <v>0</v>
      </c>
      <c r="H18" s="5" t="str">
        <f t="shared" si="3"/>
        <v>N/A</v>
      </c>
      <c r="I18" s="6">
        <v>-47</v>
      </c>
      <c r="J18" s="6">
        <v>-100</v>
      </c>
      <c r="K18" s="105" t="str">
        <f t="shared" si="4"/>
        <v>No</v>
      </c>
    </row>
    <row r="19" spans="1:11" x14ac:dyDescent="0.2">
      <c r="A19" s="124" t="s">
        <v>382</v>
      </c>
      <c r="B19" s="22" t="s">
        <v>213</v>
      </c>
      <c r="C19" s="57">
        <v>18.132169722</v>
      </c>
      <c r="D19" s="5" t="str">
        <f t="shared" si="5"/>
        <v>N/A</v>
      </c>
      <c r="E19" s="4">
        <v>17.980566132</v>
      </c>
      <c r="F19" s="5" t="str">
        <f t="shared" si="2"/>
        <v>N/A</v>
      </c>
      <c r="G19" s="4">
        <v>16.783829742000002</v>
      </c>
      <c r="H19" s="5" t="str">
        <f t="shared" si="3"/>
        <v>N/A</v>
      </c>
      <c r="I19" s="6">
        <v>-0.83599999999999997</v>
      </c>
      <c r="J19" s="6">
        <v>-6.66</v>
      </c>
      <c r="K19" s="105" t="str">
        <f t="shared" si="4"/>
        <v>Yes</v>
      </c>
    </row>
    <row r="20" spans="1:11" x14ac:dyDescent="0.2">
      <c r="A20" s="124" t="s">
        <v>384</v>
      </c>
      <c r="B20" s="22" t="s">
        <v>213</v>
      </c>
      <c r="C20" s="57">
        <v>0.1831375378</v>
      </c>
      <c r="D20" s="5" t="str">
        <f t="shared" si="5"/>
        <v>N/A</v>
      </c>
      <c r="E20" s="4">
        <v>0.11973975150000001</v>
      </c>
      <c r="F20" s="5" t="str">
        <f t="shared" si="2"/>
        <v>N/A</v>
      </c>
      <c r="G20" s="4">
        <v>0.20050663530000001</v>
      </c>
      <c r="H20" s="5" t="str">
        <f t="shared" si="3"/>
        <v>N/A</v>
      </c>
      <c r="I20" s="6">
        <v>-34.6</v>
      </c>
      <c r="J20" s="6">
        <v>67.45</v>
      </c>
      <c r="K20" s="105" t="str">
        <f t="shared" si="4"/>
        <v>No</v>
      </c>
    </row>
    <row r="21" spans="1:11" x14ac:dyDescent="0.2">
      <c r="A21" s="124" t="s">
        <v>385</v>
      </c>
      <c r="B21" s="22" t="s">
        <v>213</v>
      </c>
      <c r="C21" s="57">
        <v>7.2248708025999999</v>
      </c>
      <c r="D21" s="5" t="str">
        <f t="shared" si="5"/>
        <v>N/A</v>
      </c>
      <c r="E21" s="4">
        <v>7.2732185621000003</v>
      </c>
      <c r="F21" s="5" t="str">
        <f t="shared" si="2"/>
        <v>N/A</v>
      </c>
      <c r="G21" s="4">
        <v>5.5747418613999997</v>
      </c>
      <c r="H21" s="5" t="str">
        <f t="shared" si="3"/>
        <v>N/A</v>
      </c>
      <c r="I21" s="6">
        <v>0.66920000000000002</v>
      </c>
      <c r="J21" s="6">
        <v>-23.4</v>
      </c>
      <c r="K21" s="105" t="str">
        <f t="shared" si="4"/>
        <v>Yes</v>
      </c>
    </row>
    <row r="22" spans="1:11" x14ac:dyDescent="0.2">
      <c r="A22" s="124" t="s">
        <v>386</v>
      </c>
      <c r="B22" s="22" t="s">
        <v>213</v>
      </c>
      <c r="C22" s="57">
        <v>11.822296175</v>
      </c>
      <c r="D22" s="5" t="str">
        <f t="shared" si="5"/>
        <v>N/A</v>
      </c>
      <c r="E22" s="4">
        <v>9.6141483643000001</v>
      </c>
      <c r="F22" s="5" t="str">
        <f t="shared" si="2"/>
        <v>N/A</v>
      </c>
      <c r="G22" s="4">
        <v>3.9656487211</v>
      </c>
      <c r="H22" s="5" t="str">
        <f t="shared" si="3"/>
        <v>N/A</v>
      </c>
      <c r="I22" s="6">
        <v>-18.7</v>
      </c>
      <c r="J22" s="6">
        <v>-58.8</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0.33001419980000002</v>
      </c>
      <c r="H25" s="5" t="str">
        <f t="shared" si="3"/>
        <v>N/A</v>
      </c>
      <c r="I25" s="6" t="s">
        <v>1748</v>
      </c>
      <c r="J25" s="6" t="s">
        <v>1748</v>
      </c>
      <c r="K25" s="105" t="str">
        <f t="shared" si="4"/>
        <v>N/A</v>
      </c>
    </row>
    <row r="26" spans="1:11" x14ac:dyDescent="0.2">
      <c r="A26" s="124" t="s">
        <v>392</v>
      </c>
      <c r="B26" s="22" t="s">
        <v>213</v>
      </c>
      <c r="C26" s="57">
        <v>0</v>
      </c>
      <c r="D26" s="5" t="str">
        <f t="shared" si="5"/>
        <v>N/A</v>
      </c>
      <c r="E26" s="4">
        <v>0</v>
      </c>
      <c r="F26" s="5" t="str">
        <f t="shared" si="2"/>
        <v>N/A</v>
      </c>
      <c r="G26" s="4">
        <v>4.8428378600000002E-2</v>
      </c>
      <c r="H26" s="5" t="str">
        <f t="shared" si="3"/>
        <v>N/A</v>
      </c>
      <c r="I26" s="6" t="s">
        <v>1748</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0.2181770479</v>
      </c>
      <c r="D29" s="5" t="str">
        <f t="shared" si="5"/>
        <v>N/A</v>
      </c>
      <c r="E29" s="4">
        <v>0.12468475599999999</v>
      </c>
      <c r="F29" s="5" t="str">
        <f t="shared" si="2"/>
        <v>N/A</v>
      </c>
      <c r="G29" s="4">
        <v>0.17180022089999999</v>
      </c>
      <c r="H29" s="5" t="str">
        <f t="shared" si="3"/>
        <v>N/A</v>
      </c>
      <c r="I29" s="6">
        <v>-42.9</v>
      </c>
      <c r="J29" s="6">
        <v>37.79</v>
      </c>
      <c r="K29" s="105" t="str">
        <f t="shared" si="4"/>
        <v>No</v>
      </c>
    </row>
    <row r="30" spans="1:11" x14ac:dyDescent="0.2">
      <c r="A30" s="124" t="s">
        <v>400</v>
      </c>
      <c r="B30" s="22" t="s">
        <v>213</v>
      </c>
      <c r="C30" s="57">
        <v>7.0769454000000004E-3</v>
      </c>
      <c r="D30" s="5" t="str">
        <f t="shared" si="5"/>
        <v>N/A</v>
      </c>
      <c r="E30" s="4">
        <v>4.9450045E-3</v>
      </c>
      <c r="F30" s="5" t="str">
        <f t="shared" si="2"/>
        <v>N/A</v>
      </c>
      <c r="G30" s="4">
        <v>1.8626299499999999E-2</v>
      </c>
      <c r="H30" s="5" t="str">
        <f t="shared" si="3"/>
        <v>N/A</v>
      </c>
      <c r="I30" s="6">
        <v>-30.1</v>
      </c>
      <c r="J30" s="6">
        <v>276.7</v>
      </c>
      <c r="K30" s="105" t="str">
        <f t="shared" si="4"/>
        <v>No</v>
      </c>
    </row>
    <row r="31" spans="1:11" x14ac:dyDescent="0.2">
      <c r="A31" s="124" t="s">
        <v>32</v>
      </c>
      <c r="B31" s="22" t="s">
        <v>213</v>
      </c>
      <c r="C31" s="57">
        <v>99.988435374999995</v>
      </c>
      <c r="D31" s="5" t="str">
        <f t="shared" si="5"/>
        <v>N/A</v>
      </c>
      <c r="E31" s="4">
        <v>99.999823393</v>
      </c>
      <c r="F31" s="5" t="str">
        <f t="shared" si="2"/>
        <v>N/A</v>
      </c>
      <c r="G31" s="4">
        <v>100</v>
      </c>
      <c r="H31" s="5" t="str">
        <f t="shared" si="3"/>
        <v>N/A</v>
      </c>
      <c r="I31" s="6">
        <v>1.14E-2</v>
      </c>
      <c r="J31" s="6">
        <v>2.0000000000000001E-4</v>
      </c>
      <c r="K31" s="105" t="str">
        <f t="shared" ref="K31:K43" si="6">IF(J31="Div by 0", "N/A", IF(J31="N/A","N/A", IF(J31&gt;30, "No", IF(J31&lt;-30, "No", "Yes"))))</f>
        <v>Yes</v>
      </c>
    </row>
    <row r="32" spans="1:11" x14ac:dyDescent="0.2">
      <c r="A32" s="124" t="s">
        <v>39</v>
      </c>
      <c r="B32" s="22" t="s">
        <v>267</v>
      </c>
      <c r="C32" s="57">
        <v>99.992691382999993</v>
      </c>
      <c r="D32" s="5" t="str">
        <f>IF($B32="N/A","N/A",IF(C32&gt;100,"No",IF(C32&lt;85,"No","Yes")))</f>
        <v>Yes</v>
      </c>
      <c r="E32" s="4">
        <v>99.999713760999995</v>
      </c>
      <c r="F32" s="5" t="str">
        <f>IF($B32="N/A","N/A",IF(E32&gt;100,"No",IF(E32&lt;85,"No","Yes")))</f>
        <v>Yes</v>
      </c>
      <c r="G32" s="4">
        <v>100</v>
      </c>
      <c r="H32" s="5" t="str">
        <f>IF($B32="N/A","N/A",IF(G32&gt;100,"No",IF(G32&lt;85,"No","Yes")))</f>
        <v>Yes</v>
      </c>
      <c r="I32" s="6">
        <v>7.0000000000000001E-3</v>
      </c>
      <c r="J32" s="6">
        <v>2.9999999999999997E-4</v>
      </c>
      <c r="K32" s="105" t="str">
        <f t="shared" si="6"/>
        <v>Yes</v>
      </c>
    </row>
    <row r="33" spans="1:11" x14ac:dyDescent="0.2">
      <c r="A33" s="124" t="s">
        <v>905</v>
      </c>
      <c r="B33" s="22" t="s">
        <v>213</v>
      </c>
      <c r="C33" s="57">
        <v>65.687587824000005</v>
      </c>
      <c r="D33" s="5" t="str">
        <f t="shared" si="5"/>
        <v>N/A</v>
      </c>
      <c r="E33" s="4">
        <v>70.175565629999994</v>
      </c>
      <c r="F33" s="5" t="str">
        <f t="shared" si="2"/>
        <v>N/A</v>
      </c>
      <c r="G33" s="4">
        <v>70.260154619999994</v>
      </c>
      <c r="H33" s="5" t="str">
        <f t="shared" si="3"/>
        <v>N/A</v>
      </c>
      <c r="I33" s="6">
        <v>6.8319999999999999</v>
      </c>
      <c r="J33" s="6">
        <v>0.1205</v>
      </c>
      <c r="K33" s="105" t="str">
        <f t="shared" si="6"/>
        <v>Yes</v>
      </c>
    </row>
    <row r="34" spans="1:11" x14ac:dyDescent="0.2">
      <c r="A34" s="124" t="s">
        <v>846</v>
      </c>
      <c r="B34" s="22" t="s">
        <v>268</v>
      </c>
      <c r="C34" s="57">
        <v>2.8566200461000002</v>
      </c>
      <c r="D34" s="5" t="str">
        <f>IF($B34="N/A","N/A",IF(C34&gt;25,"No",IF(C34&lt;5,"No","Yes")))</f>
        <v>No</v>
      </c>
      <c r="E34" s="4">
        <v>2.7333560567999999</v>
      </c>
      <c r="F34" s="5" t="str">
        <f>IF($B34="N/A","N/A",IF(E34&gt;25,"No",IF(E34&lt;5,"No","Yes")))</f>
        <v>No</v>
      </c>
      <c r="G34" s="4">
        <v>3.1842206756000002</v>
      </c>
      <c r="H34" s="5" t="str">
        <f>IF($B34="N/A","N/A",IF(G34&gt;25,"No",IF(G34&lt;5,"No","Yes")))</f>
        <v>No</v>
      </c>
      <c r="I34" s="6">
        <v>-4.32</v>
      </c>
      <c r="J34" s="6">
        <v>16.489999999999998</v>
      </c>
      <c r="K34" s="105" t="str">
        <f t="shared" si="6"/>
        <v>Yes</v>
      </c>
    </row>
    <row r="35" spans="1:11" x14ac:dyDescent="0.2">
      <c r="A35" s="124" t="s">
        <v>847</v>
      </c>
      <c r="B35" s="22" t="s">
        <v>269</v>
      </c>
      <c r="C35" s="57">
        <v>62.038095171999998</v>
      </c>
      <c r="D35" s="5" t="str">
        <f>IF($B35="N/A","N/A",IF(C35&gt;70,"No",IF(C35&lt;40,"No","Yes")))</f>
        <v>Yes</v>
      </c>
      <c r="E35" s="4">
        <v>62.492957771</v>
      </c>
      <c r="F35" s="5" t="str">
        <f>IF($B35="N/A","N/A",IF(E35&gt;70,"No",IF(E35&lt;40,"No","Yes")))</f>
        <v>Yes</v>
      </c>
      <c r="G35" s="4">
        <v>55.178330381999999</v>
      </c>
      <c r="H35" s="5" t="str">
        <f>IF($B35="N/A","N/A",IF(G35&gt;70,"No",IF(G35&lt;40,"No","Yes")))</f>
        <v>Yes</v>
      </c>
      <c r="I35" s="6">
        <v>0.73319999999999996</v>
      </c>
      <c r="J35" s="6">
        <v>-11.7</v>
      </c>
      <c r="K35" s="105" t="str">
        <f t="shared" si="6"/>
        <v>Yes</v>
      </c>
    </row>
    <row r="36" spans="1:11" x14ac:dyDescent="0.2">
      <c r="A36" s="124" t="s">
        <v>848</v>
      </c>
      <c r="B36" s="22" t="s">
        <v>270</v>
      </c>
      <c r="C36" s="57">
        <v>35.105284781999998</v>
      </c>
      <c r="D36" s="5" t="str">
        <f>IF($B36="N/A","N/A",IF(C36&gt;55,"No",IF(C36&lt;20,"No","Yes")))</f>
        <v>Yes</v>
      </c>
      <c r="E36" s="4">
        <v>34.773686171999998</v>
      </c>
      <c r="F36" s="5" t="str">
        <f>IF($B36="N/A","N/A",IF(E36&gt;55,"No",IF(E36&lt;20,"No","Yes")))</f>
        <v>Yes</v>
      </c>
      <c r="G36" s="4">
        <v>41.637448941999999</v>
      </c>
      <c r="H36" s="5" t="str">
        <f>IF($B36="N/A","N/A",IF(G36&gt;55,"No",IF(G36&lt;20,"No","Yes")))</f>
        <v>Yes</v>
      </c>
      <c r="I36" s="6">
        <v>-0.94499999999999995</v>
      </c>
      <c r="J36" s="6">
        <v>19.739999999999998</v>
      </c>
      <c r="K36" s="105" t="str">
        <f t="shared" si="6"/>
        <v>Yes</v>
      </c>
    </row>
    <row r="37" spans="1:11" x14ac:dyDescent="0.2">
      <c r="A37" s="124" t="s">
        <v>163</v>
      </c>
      <c r="B37" s="22" t="s">
        <v>246</v>
      </c>
      <c r="C37" s="57">
        <v>48.369301616999998</v>
      </c>
      <c r="D37" s="5" t="str">
        <f>IF($B37="N/A","N/A",IF(C37&gt;95,"Yes","No"))</f>
        <v>No</v>
      </c>
      <c r="E37" s="4">
        <v>40.823661139999999</v>
      </c>
      <c r="F37" s="5" t="str">
        <f>IF($B37="N/A","N/A",IF(E37&gt;95,"Yes","No"))</f>
        <v>No</v>
      </c>
      <c r="G37" s="4">
        <v>55.837263116999999</v>
      </c>
      <c r="H37" s="5" t="str">
        <f>IF($B37="N/A","N/A",IF(G37&gt;95,"Yes","No"))</f>
        <v>No</v>
      </c>
      <c r="I37" s="6">
        <v>-15.6</v>
      </c>
      <c r="J37" s="6">
        <v>36.78</v>
      </c>
      <c r="K37" s="105" t="str">
        <f t="shared" si="6"/>
        <v>No</v>
      </c>
    </row>
    <row r="38" spans="1:11" x14ac:dyDescent="0.2">
      <c r="A38" s="124" t="s">
        <v>41</v>
      </c>
      <c r="B38" s="22" t="s">
        <v>213</v>
      </c>
      <c r="C38" s="57">
        <v>77.491897260000002</v>
      </c>
      <c r="D38" s="5" t="str">
        <f t="shared" ref="D38:D47" si="7">IF($B38="N/A","N/A",IF(C38&gt;15,"No",IF(C38&lt;-15,"No","Yes")))</f>
        <v>N/A</v>
      </c>
      <c r="E38" s="4">
        <v>77.850641206999995</v>
      </c>
      <c r="F38" s="5" t="str">
        <f>IF($B38="N/A","N/A",IF(E38&gt;15,"No",IF(E38&lt;-15,"No","Yes")))</f>
        <v>N/A</v>
      </c>
      <c r="G38" s="4">
        <v>83.639589268999998</v>
      </c>
      <c r="H38" s="5" t="str">
        <f>IF($B38="N/A","N/A",IF(G38&gt;15,"No",IF(G38&lt;-15,"No","Yes")))</f>
        <v>N/A</v>
      </c>
      <c r="I38" s="6">
        <v>0.46289999999999998</v>
      </c>
      <c r="J38" s="6">
        <v>7.4359999999999999</v>
      </c>
      <c r="K38" s="105" t="str">
        <f t="shared" si="6"/>
        <v>Yes</v>
      </c>
    </row>
    <row r="39" spans="1:11" x14ac:dyDescent="0.2">
      <c r="A39" s="124" t="s">
        <v>42</v>
      </c>
      <c r="B39" s="22" t="s">
        <v>213</v>
      </c>
      <c r="C39" s="57">
        <v>100</v>
      </c>
      <c r="D39" s="5" t="str">
        <f t="shared" si="7"/>
        <v>N/A</v>
      </c>
      <c r="E39" s="4">
        <v>100</v>
      </c>
      <c r="F39" s="5" t="str">
        <f>IF($B39="N/A","N/A",IF(E39&gt;15,"No",IF(E39&lt;-15,"No","Yes")))</f>
        <v>N/A</v>
      </c>
      <c r="G39" s="4" t="s">
        <v>1748</v>
      </c>
      <c r="H39" s="5" t="str">
        <f>IF($B39="N/A","N/A",IF(G39&gt;15,"No",IF(G39&lt;-15,"No","Yes")))</f>
        <v>N/A</v>
      </c>
      <c r="I39" s="6">
        <v>0</v>
      </c>
      <c r="J39" s="6" t="s">
        <v>1748</v>
      </c>
      <c r="K39" s="105" t="str">
        <f t="shared" si="6"/>
        <v>N/A</v>
      </c>
    </row>
    <row r="40" spans="1:11" x14ac:dyDescent="0.2">
      <c r="A40" s="124" t="s">
        <v>43</v>
      </c>
      <c r="B40" s="22" t="s">
        <v>223</v>
      </c>
      <c r="C40" s="57">
        <v>77.490596179999997</v>
      </c>
      <c r="D40" s="5" t="str">
        <f>IF($B40="N/A","N/A",IF(C40&gt;100,"No",IF(C40&lt;98,"No","Yes")))</f>
        <v>No</v>
      </c>
      <c r="E40" s="4">
        <v>72.052962258999997</v>
      </c>
      <c r="F40" s="5" t="str">
        <f>IF($B40="N/A","N/A",IF(E40&gt;100,"No",IF(E40&lt;98,"No","Yes")))</f>
        <v>No</v>
      </c>
      <c r="G40" s="4">
        <v>79.533835921000005</v>
      </c>
      <c r="H40" s="5" t="str">
        <f>IF($B40="N/A","N/A",IF(G40&gt;100,"No",IF(G40&lt;98,"No","Yes")))</f>
        <v>No</v>
      </c>
      <c r="I40" s="6">
        <v>-7.02</v>
      </c>
      <c r="J40" s="6">
        <v>10.38</v>
      </c>
      <c r="K40" s="105" t="str">
        <f t="shared" si="6"/>
        <v>Yes</v>
      </c>
    </row>
    <row r="41" spans="1:11" x14ac:dyDescent="0.2">
      <c r="A41" s="124" t="s">
        <v>44</v>
      </c>
      <c r="B41" s="22" t="s">
        <v>213</v>
      </c>
      <c r="C41" s="57">
        <v>69.813616721000002</v>
      </c>
      <c r="D41" s="5" t="str">
        <f t="shared" si="7"/>
        <v>N/A</v>
      </c>
      <c r="E41" s="4">
        <v>75.024118016000003</v>
      </c>
      <c r="F41" s="5" t="str">
        <f t="shared" ref="F41:F47" si="8">IF($B41="N/A","N/A",IF(E41&gt;15,"No",IF(E41&lt;-15,"No","Yes")))</f>
        <v>N/A</v>
      </c>
      <c r="G41" s="4">
        <v>89.877555826000005</v>
      </c>
      <c r="H41" s="5" t="str">
        <f t="shared" ref="H41:H47" si="9">IF($B41="N/A","N/A",IF(G41&gt;15,"No",IF(G41&lt;-15,"No","Yes")))</f>
        <v>N/A</v>
      </c>
      <c r="I41" s="6">
        <v>7.4630000000000001</v>
      </c>
      <c r="J41" s="6">
        <v>19.8</v>
      </c>
      <c r="K41" s="105" t="str">
        <f t="shared" si="6"/>
        <v>Yes</v>
      </c>
    </row>
    <row r="42" spans="1:11" x14ac:dyDescent="0.2">
      <c r="A42" s="124" t="s">
        <v>45</v>
      </c>
      <c r="B42" s="22" t="s">
        <v>213</v>
      </c>
      <c r="C42" s="57">
        <v>28.604105927999999</v>
      </c>
      <c r="D42" s="5" t="str">
        <f t="shared" si="7"/>
        <v>N/A</v>
      </c>
      <c r="E42" s="4">
        <v>24.968095000999998</v>
      </c>
      <c r="F42" s="5" t="str">
        <f t="shared" si="8"/>
        <v>N/A</v>
      </c>
      <c r="G42" s="4">
        <v>10.116949884</v>
      </c>
      <c r="H42" s="5" t="str">
        <f t="shared" si="9"/>
        <v>N/A</v>
      </c>
      <c r="I42" s="6">
        <v>-12.7</v>
      </c>
      <c r="J42" s="6">
        <v>-59.5</v>
      </c>
      <c r="K42" s="105" t="str">
        <f t="shared" si="6"/>
        <v>No</v>
      </c>
    </row>
    <row r="43" spans="1:11" x14ac:dyDescent="0.2">
      <c r="A43" s="124" t="s">
        <v>50</v>
      </c>
      <c r="B43" s="22" t="s">
        <v>213</v>
      </c>
      <c r="C43" s="57">
        <v>1.5822773516999999</v>
      </c>
      <c r="D43" s="5" t="str">
        <f t="shared" si="7"/>
        <v>N/A</v>
      </c>
      <c r="E43" s="4">
        <v>7.7869827999999999E-3</v>
      </c>
      <c r="F43" s="5" t="str">
        <f t="shared" si="8"/>
        <v>N/A</v>
      </c>
      <c r="G43" s="4">
        <v>5.4942899000000002E-3</v>
      </c>
      <c r="H43" s="5" t="str">
        <f t="shared" si="9"/>
        <v>N/A</v>
      </c>
      <c r="I43" s="6">
        <v>-99.5</v>
      </c>
      <c r="J43" s="6">
        <v>-29.4</v>
      </c>
      <c r="K43" s="105" t="str">
        <f t="shared" si="6"/>
        <v>Yes</v>
      </c>
    </row>
    <row r="44" spans="1:11" x14ac:dyDescent="0.2">
      <c r="A44" s="124" t="s">
        <v>908</v>
      </c>
      <c r="B44" s="22" t="s">
        <v>213</v>
      </c>
      <c r="C44" s="57">
        <v>82.922846692999997</v>
      </c>
      <c r="D44" s="5" t="str">
        <f t="shared" si="7"/>
        <v>N/A</v>
      </c>
      <c r="E44" s="4">
        <v>84.121237381</v>
      </c>
      <c r="F44" s="5" t="str">
        <f t="shared" si="8"/>
        <v>N/A</v>
      </c>
      <c r="G44" s="4">
        <v>99.497747313000005</v>
      </c>
      <c r="H44" s="5" t="str">
        <f t="shared" si="9"/>
        <v>N/A</v>
      </c>
      <c r="I44" s="6">
        <v>1.4450000000000001</v>
      </c>
      <c r="J44" s="6">
        <v>18.28</v>
      </c>
      <c r="K44" s="105" t="str">
        <f>IF(J44="Div by 0", "N/A", IF(J44="N/A","N/A", IF(J44&gt;30, "No", IF(J44&lt;-30, "No", "Yes"))))</f>
        <v>Yes</v>
      </c>
    </row>
    <row r="45" spans="1:11" x14ac:dyDescent="0.2">
      <c r="A45" s="124" t="s">
        <v>909</v>
      </c>
      <c r="B45" s="22" t="s">
        <v>213</v>
      </c>
      <c r="C45" s="57">
        <v>17.077153307</v>
      </c>
      <c r="D45" s="5" t="str">
        <f t="shared" si="7"/>
        <v>N/A</v>
      </c>
      <c r="E45" s="4">
        <v>15.878762619</v>
      </c>
      <c r="F45" s="5" t="str">
        <f t="shared" si="8"/>
        <v>N/A</v>
      </c>
      <c r="G45" s="4">
        <v>0.5022526866</v>
      </c>
      <c r="H45" s="5" t="str">
        <f t="shared" si="9"/>
        <v>N/A</v>
      </c>
      <c r="I45" s="6">
        <v>-7.02</v>
      </c>
      <c r="J45" s="6">
        <v>-96.8</v>
      </c>
      <c r="K45" s="105" t="str">
        <f>IF(J45="Div by 0", "N/A", IF(J45="N/A","N/A", IF(J45&gt;30, "No", IF(J45&lt;-30, "No", "Yes"))))</f>
        <v>No</v>
      </c>
    </row>
    <row r="46" spans="1:11" x14ac:dyDescent="0.2">
      <c r="A46" s="124" t="s">
        <v>932</v>
      </c>
      <c r="B46" s="22" t="s">
        <v>213</v>
      </c>
      <c r="C46" s="57">
        <v>0.1389481025</v>
      </c>
      <c r="D46" s="5" t="str">
        <f t="shared" si="7"/>
        <v>N/A</v>
      </c>
      <c r="E46" s="4">
        <v>7.4881496500000005E-2</v>
      </c>
      <c r="F46" s="5" t="str">
        <f t="shared" si="8"/>
        <v>N/A</v>
      </c>
      <c r="G46" s="4">
        <v>1.8626299499999999E-2</v>
      </c>
      <c r="H46" s="5" t="str">
        <f t="shared" si="9"/>
        <v>N/A</v>
      </c>
      <c r="I46" s="6">
        <v>-46.1</v>
      </c>
      <c r="J46" s="6">
        <v>-75.099999999999994</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53205238</v>
      </c>
      <c r="D6" s="5" t="str">
        <f t="shared" ref="D6:D15" si="0">IF($B6="N/A","N/A",IF(C6&lt;0,"No","Yes"))</f>
        <v>N/A</v>
      </c>
      <c r="E6" s="56">
        <v>57773024</v>
      </c>
      <c r="F6" s="5" t="str">
        <f t="shared" ref="F6:F15" si="1">IF($B6="N/A","N/A",IF(E6&lt;0,"No","Yes"))</f>
        <v>N/A</v>
      </c>
      <c r="G6" s="56">
        <v>63573753</v>
      </c>
      <c r="H6" s="5" t="str">
        <f t="shared" ref="H6:H15" si="2">IF($B6="N/A","N/A",IF(G6&lt;0,"No","Yes"))</f>
        <v>N/A</v>
      </c>
      <c r="I6" s="6">
        <v>8.5850000000000009</v>
      </c>
      <c r="J6" s="6">
        <v>10.039999999999999</v>
      </c>
      <c r="K6" s="105" t="str">
        <f t="shared" ref="K6:K15" si="3">IF(J6="Div by 0", "N/A", IF(J6="N/A","N/A", IF(J6&gt;30, "No", IF(J6&lt;-30, "No", "Yes"))))</f>
        <v>Yes</v>
      </c>
    </row>
    <row r="7" spans="1:11" x14ac:dyDescent="0.2">
      <c r="A7" s="125" t="s">
        <v>442</v>
      </c>
      <c r="B7" s="3" t="s">
        <v>213</v>
      </c>
      <c r="C7" s="57">
        <v>5.9549475185</v>
      </c>
      <c r="D7" s="5" t="str">
        <f t="shared" si="0"/>
        <v>N/A</v>
      </c>
      <c r="E7" s="57">
        <v>6.7795447231999999</v>
      </c>
      <c r="F7" s="5" t="str">
        <f t="shared" si="1"/>
        <v>N/A</v>
      </c>
      <c r="G7" s="57">
        <v>5.0918183169000004</v>
      </c>
      <c r="H7" s="5" t="str">
        <f t="shared" si="2"/>
        <v>N/A</v>
      </c>
      <c r="I7" s="6">
        <v>13.85</v>
      </c>
      <c r="J7" s="6">
        <v>-24.9</v>
      </c>
      <c r="K7" s="105" t="str">
        <f t="shared" si="3"/>
        <v>Yes</v>
      </c>
    </row>
    <row r="8" spans="1:11" x14ac:dyDescent="0.2">
      <c r="A8" s="125" t="s">
        <v>443</v>
      </c>
      <c r="B8" s="3" t="s">
        <v>213</v>
      </c>
      <c r="C8" s="57">
        <v>41.175603801000001</v>
      </c>
      <c r="D8" s="5" t="str">
        <f t="shared" si="0"/>
        <v>N/A</v>
      </c>
      <c r="E8" s="57">
        <v>43.749534384999997</v>
      </c>
      <c r="F8" s="5" t="str">
        <f t="shared" si="1"/>
        <v>N/A</v>
      </c>
      <c r="G8" s="57">
        <v>29.474295783999999</v>
      </c>
      <c r="H8" s="5" t="str">
        <f t="shared" si="2"/>
        <v>N/A</v>
      </c>
      <c r="I8" s="6">
        <v>6.2510000000000003</v>
      </c>
      <c r="J8" s="6">
        <v>-32.6</v>
      </c>
      <c r="K8" s="105" t="str">
        <f t="shared" si="3"/>
        <v>No</v>
      </c>
    </row>
    <row r="9" spans="1:11" x14ac:dyDescent="0.2">
      <c r="A9" s="125" t="s">
        <v>444</v>
      </c>
      <c r="B9" s="3" t="s">
        <v>213</v>
      </c>
      <c r="C9" s="57">
        <v>21.361667436000001</v>
      </c>
      <c r="D9" s="5" t="str">
        <f t="shared" si="0"/>
        <v>N/A</v>
      </c>
      <c r="E9" s="57">
        <v>23.118144205</v>
      </c>
      <c r="F9" s="5" t="str">
        <f t="shared" si="1"/>
        <v>N/A</v>
      </c>
      <c r="G9" s="57">
        <v>14.430507194</v>
      </c>
      <c r="H9" s="5" t="str">
        <f t="shared" si="2"/>
        <v>N/A</v>
      </c>
      <c r="I9" s="6">
        <v>8.2230000000000008</v>
      </c>
      <c r="J9" s="6">
        <v>-37.6</v>
      </c>
      <c r="K9" s="105" t="str">
        <f t="shared" si="3"/>
        <v>No</v>
      </c>
    </row>
    <row r="10" spans="1:11" x14ac:dyDescent="0.2">
      <c r="A10" s="125" t="s">
        <v>445</v>
      </c>
      <c r="B10" s="3" t="s">
        <v>213</v>
      </c>
      <c r="C10" s="57">
        <v>28.311689912999999</v>
      </c>
      <c r="D10" s="5" t="str">
        <f t="shared" si="0"/>
        <v>N/A</v>
      </c>
      <c r="E10" s="57">
        <v>25.280757331</v>
      </c>
      <c r="F10" s="5" t="str">
        <f t="shared" si="1"/>
        <v>N/A</v>
      </c>
      <c r="G10" s="57">
        <v>12.432105432</v>
      </c>
      <c r="H10" s="5" t="str">
        <f t="shared" si="2"/>
        <v>N/A</v>
      </c>
      <c r="I10" s="6">
        <v>-10.7</v>
      </c>
      <c r="J10" s="6">
        <v>-50.8</v>
      </c>
      <c r="K10" s="105" t="str">
        <f t="shared" si="3"/>
        <v>No</v>
      </c>
    </row>
    <row r="11" spans="1:11" x14ac:dyDescent="0.2">
      <c r="A11" s="125" t="s">
        <v>1616</v>
      </c>
      <c r="B11" s="3" t="s">
        <v>213</v>
      </c>
      <c r="C11" s="57">
        <v>69.315086984000004</v>
      </c>
      <c r="D11" s="5" t="str">
        <f t="shared" si="0"/>
        <v>N/A</v>
      </c>
      <c r="E11" s="57">
        <v>68.372408547999996</v>
      </c>
      <c r="F11" s="5" t="str">
        <f t="shared" si="1"/>
        <v>N/A</v>
      </c>
      <c r="G11" s="57">
        <v>85.638367142000007</v>
      </c>
      <c r="H11" s="5" t="str">
        <f t="shared" si="2"/>
        <v>N/A</v>
      </c>
      <c r="I11" s="6">
        <v>-1.36</v>
      </c>
      <c r="J11" s="6">
        <v>25.25</v>
      </c>
      <c r="K11" s="105" t="str">
        <f t="shared" si="3"/>
        <v>Yes</v>
      </c>
    </row>
    <row r="12" spans="1:11" x14ac:dyDescent="0.2">
      <c r="A12" s="125" t="s">
        <v>16</v>
      </c>
      <c r="B12" s="3" t="s">
        <v>213</v>
      </c>
      <c r="C12" s="57">
        <v>7.7968300790000002</v>
      </c>
      <c r="D12" s="5" t="str">
        <f t="shared" si="0"/>
        <v>N/A</v>
      </c>
      <c r="E12" s="57">
        <v>7.6347016212999996</v>
      </c>
      <c r="F12" s="5" t="str">
        <f t="shared" si="1"/>
        <v>N/A</v>
      </c>
      <c r="G12" s="57">
        <v>4.7413198966000003</v>
      </c>
      <c r="H12" s="5" t="str">
        <f t="shared" si="2"/>
        <v>N/A</v>
      </c>
      <c r="I12" s="6">
        <v>-2.08</v>
      </c>
      <c r="J12" s="6">
        <v>-37.9</v>
      </c>
      <c r="K12" s="105" t="str">
        <f t="shared" si="3"/>
        <v>No</v>
      </c>
    </row>
    <row r="13" spans="1:11" x14ac:dyDescent="0.2">
      <c r="A13" s="125" t="s">
        <v>36</v>
      </c>
      <c r="B13" s="3" t="s">
        <v>213</v>
      </c>
      <c r="C13" s="57">
        <v>27.45393833</v>
      </c>
      <c r="D13" s="5" t="str">
        <f t="shared" si="0"/>
        <v>N/A</v>
      </c>
      <c r="E13" s="57">
        <v>30.563687394999999</v>
      </c>
      <c r="F13" s="5" t="str">
        <f t="shared" si="1"/>
        <v>N/A</v>
      </c>
      <c r="G13" s="57">
        <v>14.738976997</v>
      </c>
      <c r="H13" s="5" t="str">
        <f t="shared" si="2"/>
        <v>N/A</v>
      </c>
      <c r="I13" s="6">
        <v>11.33</v>
      </c>
      <c r="J13" s="6">
        <v>-51.8</v>
      </c>
      <c r="K13" s="105" t="str">
        <f t="shared" si="3"/>
        <v>No</v>
      </c>
    </row>
    <row r="14" spans="1:11" x14ac:dyDescent="0.2">
      <c r="A14" s="125" t="s">
        <v>37</v>
      </c>
      <c r="B14" s="3" t="s">
        <v>213</v>
      </c>
      <c r="C14" s="57">
        <v>4.3989337472000001</v>
      </c>
      <c r="D14" s="5" t="str">
        <f t="shared" si="0"/>
        <v>N/A</v>
      </c>
      <c r="E14" s="57">
        <v>5.5375568634999999</v>
      </c>
      <c r="F14" s="5" t="str">
        <f t="shared" si="1"/>
        <v>N/A</v>
      </c>
      <c r="G14" s="57">
        <v>4.5793344201000004</v>
      </c>
      <c r="H14" s="5" t="str">
        <f t="shared" si="2"/>
        <v>N/A</v>
      </c>
      <c r="I14" s="6">
        <v>25.88</v>
      </c>
      <c r="J14" s="6">
        <v>-17.3</v>
      </c>
      <c r="K14" s="105" t="str">
        <f t="shared" si="3"/>
        <v>Yes</v>
      </c>
    </row>
    <row r="15" spans="1:11" x14ac:dyDescent="0.2">
      <c r="A15" s="125" t="s">
        <v>38</v>
      </c>
      <c r="B15" s="3" t="s">
        <v>213</v>
      </c>
      <c r="C15" s="57">
        <v>5.3040513109000003</v>
      </c>
      <c r="D15" s="5" t="str">
        <f t="shared" si="0"/>
        <v>N/A</v>
      </c>
      <c r="E15" s="57">
        <v>4.7669569276999999</v>
      </c>
      <c r="F15" s="5" t="str">
        <f t="shared" si="1"/>
        <v>N/A</v>
      </c>
      <c r="G15" s="57">
        <v>3.3504430421000002</v>
      </c>
      <c r="H15" s="5" t="str">
        <f t="shared" si="2"/>
        <v>N/A</v>
      </c>
      <c r="I15" s="6">
        <v>-10.1</v>
      </c>
      <c r="J15" s="6">
        <v>-29.7</v>
      </c>
      <c r="K15" s="105" t="str">
        <f t="shared" si="3"/>
        <v>Yes</v>
      </c>
    </row>
    <row r="16" spans="1:11" x14ac:dyDescent="0.2">
      <c r="A16" s="125" t="s">
        <v>376</v>
      </c>
      <c r="B16" s="3" t="s">
        <v>213</v>
      </c>
      <c r="C16" s="4">
        <v>21.292903084999999</v>
      </c>
      <c r="D16" s="5" t="str">
        <f t="shared" ref="D16:D41" si="4">IF($B16="N/A","N/A",IF(C16&lt;0,"No","Yes"))</f>
        <v>N/A</v>
      </c>
      <c r="E16" s="4">
        <v>22.055695059000001</v>
      </c>
      <c r="F16" s="5" t="str">
        <f t="shared" ref="F16:F41" si="5">IF($B16="N/A","N/A",IF(E16&lt;0,"No","Yes"))</f>
        <v>N/A</v>
      </c>
      <c r="G16" s="4">
        <v>20.782663247999999</v>
      </c>
      <c r="H16" s="5" t="str">
        <f t="shared" ref="H16:H41" si="6">IF($B16="N/A","N/A",IF(G16&lt;0,"No","Yes"))</f>
        <v>N/A</v>
      </c>
      <c r="I16" s="6">
        <v>3.5819999999999999</v>
      </c>
      <c r="J16" s="6">
        <v>-5.77</v>
      </c>
      <c r="K16" s="105" t="str">
        <f t="shared" ref="K16:K41" si="7">IF(J16="Div by 0", "N/A", IF(J16="N/A","N/A", IF(J16&gt;30, "No", IF(J16&lt;-30, "No", "Yes"))))</f>
        <v>Yes</v>
      </c>
    </row>
    <row r="17" spans="1:11" x14ac:dyDescent="0.2">
      <c r="A17" s="125" t="s">
        <v>377</v>
      </c>
      <c r="B17" s="3" t="s">
        <v>213</v>
      </c>
      <c r="C17" s="4">
        <v>1.0948944E-3</v>
      </c>
      <c r="D17" s="5" t="str">
        <f t="shared" si="4"/>
        <v>N/A</v>
      </c>
      <c r="E17" s="4">
        <v>2.6344475E-3</v>
      </c>
      <c r="F17" s="5" t="str">
        <f t="shared" si="5"/>
        <v>N/A</v>
      </c>
      <c r="G17" s="4">
        <v>1.5039131006999999</v>
      </c>
      <c r="H17" s="5" t="str">
        <f t="shared" si="6"/>
        <v>N/A</v>
      </c>
      <c r="I17" s="6">
        <v>140.6</v>
      </c>
      <c r="J17" s="6">
        <v>56986</v>
      </c>
      <c r="K17" s="105" t="str">
        <f t="shared" si="7"/>
        <v>No</v>
      </c>
    </row>
    <row r="18" spans="1:11" x14ac:dyDescent="0.2">
      <c r="A18" s="125" t="s">
        <v>378</v>
      </c>
      <c r="B18" s="3" t="s">
        <v>213</v>
      </c>
      <c r="C18" s="4">
        <v>1.4794100475</v>
      </c>
      <c r="D18" s="5" t="str">
        <f t="shared" si="4"/>
        <v>N/A</v>
      </c>
      <c r="E18" s="4">
        <v>1.6454340351000001</v>
      </c>
      <c r="F18" s="5" t="str">
        <f t="shared" si="5"/>
        <v>N/A</v>
      </c>
      <c r="G18" s="4">
        <v>0.90244475580000005</v>
      </c>
      <c r="H18" s="5" t="str">
        <f t="shared" si="6"/>
        <v>N/A</v>
      </c>
      <c r="I18" s="6">
        <v>11.22</v>
      </c>
      <c r="J18" s="6">
        <v>-45.2</v>
      </c>
      <c r="K18" s="105" t="str">
        <f t="shared" si="7"/>
        <v>No</v>
      </c>
    </row>
    <row r="19" spans="1:11" x14ac:dyDescent="0.2">
      <c r="A19" s="125" t="s">
        <v>379</v>
      </c>
      <c r="B19" s="3" t="s">
        <v>213</v>
      </c>
      <c r="C19" s="4">
        <v>11.393705675</v>
      </c>
      <c r="D19" s="5" t="str">
        <f t="shared" si="4"/>
        <v>N/A</v>
      </c>
      <c r="E19" s="4">
        <v>11.067334817000001</v>
      </c>
      <c r="F19" s="5" t="str">
        <f t="shared" si="5"/>
        <v>N/A</v>
      </c>
      <c r="G19" s="4">
        <v>12.083430091</v>
      </c>
      <c r="H19" s="5" t="str">
        <f t="shared" si="6"/>
        <v>N/A</v>
      </c>
      <c r="I19" s="6">
        <v>-2.86</v>
      </c>
      <c r="J19" s="6">
        <v>9.1809999999999992</v>
      </c>
      <c r="K19" s="105" t="str">
        <f t="shared" si="7"/>
        <v>Yes</v>
      </c>
    </row>
    <row r="20" spans="1:11" x14ac:dyDescent="0.2">
      <c r="A20" s="125" t="s">
        <v>380</v>
      </c>
      <c r="B20" s="3" t="s">
        <v>213</v>
      </c>
      <c r="C20" s="4">
        <v>10.338402990000001</v>
      </c>
      <c r="D20" s="5" t="str">
        <f t="shared" si="4"/>
        <v>N/A</v>
      </c>
      <c r="E20" s="4">
        <v>9.9803725004999997</v>
      </c>
      <c r="F20" s="5" t="str">
        <f t="shared" si="5"/>
        <v>N/A</v>
      </c>
      <c r="G20" s="4">
        <v>3.6781547253000002</v>
      </c>
      <c r="H20" s="5" t="str">
        <f t="shared" si="6"/>
        <v>N/A</v>
      </c>
      <c r="I20" s="6">
        <v>-3.46</v>
      </c>
      <c r="J20" s="6">
        <v>-63.1</v>
      </c>
      <c r="K20" s="105" t="str">
        <f t="shared" si="7"/>
        <v>No</v>
      </c>
    </row>
    <row r="21" spans="1:11" x14ac:dyDescent="0.2">
      <c r="A21" s="125" t="s">
        <v>381</v>
      </c>
      <c r="B21" s="3" t="s">
        <v>213</v>
      </c>
      <c r="C21" s="4">
        <v>2.2088155124000002</v>
      </c>
      <c r="D21" s="5" t="str">
        <f t="shared" si="4"/>
        <v>N/A</v>
      </c>
      <c r="E21" s="4">
        <v>1.6524996164000001</v>
      </c>
      <c r="F21" s="5" t="str">
        <f t="shared" si="5"/>
        <v>N/A</v>
      </c>
      <c r="G21" s="4">
        <v>1.2003758846999999</v>
      </c>
      <c r="H21" s="5" t="str">
        <f t="shared" si="6"/>
        <v>N/A</v>
      </c>
      <c r="I21" s="6">
        <v>-25.2</v>
      </c>
      <c r="J21" s="6">
        <v>-27.4</v>
      </c>
      <c r="K21" s="105" t="str">
        <f t="shared" si="7"/>
        <v>Yes</v>
      </c>
    </row>
    <row r="22" spans="1:11" x14ac:dyDescent="0.2">
      <c r="A22" s="125" t="s">
        <v>382</v>
      </c>
      <c r="B22" s="3" t="s">
        <v>213</v>
      </c>
      <c r="C22" s="4">
        <v>21.778543515999999</v>
      </c>
      <c r="D22" s="5" t="str">
        <f t="shared" si="4"/>
        <v>N/A</v>
      </c>
      <c r="E22" s="4">
        <v>20.431866263</v>
      </c>
      <c r="F22" s="5" t="str">
        <f t="shared" si="5"/>
        <v>N/A</v>
      </c>
      <c r="G22" s="4">
        <v>20.729219809</v>
      </c>
      <c r="H22" s="5" t="str">
        <f t="shared" si="6"/>
        <v>N/A</v>
      </c>
      <c r="I22" s="6">
        <v>-6.18</v>
      </c>
      <c r="J22" s="6">
        <v>1.4550000000000001</v>
      </c>
      <c r="K22" s="105" t="str">
        <f t="shared" si="7"/>
        <v>Yes</v>
      </c>
    </row>
    <row r="23" spans="1:11" x14ac:dyDescent="0.2">
      <c r="A23" s="125" t="s">
        <v>383</v>
      </c>
      <c r="B23" s="3" t="s">
        <v>213</v>
      </c>
      <c r="C23" s="4">
        <v>0</v>
      </c>
      <c r="D23" s="5" t="str">
        <f t="shared" si="4"/>
        <v>N/A</v>
      </c>
      <c r="E23" s="4">
        <v>0</v>
      </c>
      <c r="F23" s="5" t="str">
        <f t="shared" si="5"/>
        <v>N/A</v>
      </c>
      <c r="G23" s="4">
        <v>7.5502900000000005E-5</v>
      </c>
      <c r="H23" s="5" t="str">
        <f t="shared" si="6"/>
        <v>N/A</v>
      </c>
      <c r="I23" s="6" t="s">
        <v>1748</v>
      </c>
      <c r="J23" s="6" t="s">
        <v>1748</v>
      </c>
      <c r="K23" s="105" t="str">
        <f t="shared" si="7"/>
        <v>N/A</v>
      </c>
    </row>
    <row r="24" spans="1:11" x14ac:dyDescent="0.2">
      <c r="A24" s="125" t="s">
        <v>384</v>
      </c>
      <c r="B24" s="3" t="s">
        <v>213</v>
      </c>
      <c r="C24" s="4">
        <v>0.61451517050000004</v>
      </c>
      <c r="D24" s="5" t="str">
        <f t="shared" si="4"/>
        <v>N/A</v>
      </c>
      <c r="E24" s="4">
        <v>0.75645685429999998</v>
      </c>
      <c r="F24" s="5" t="str">
        <f t="shared" si="5"/>
        <v>N/A</v>
      </c>
      <c r="G24" s="4">
        <v>3.1762636382</v>
      </c>
      <c r="H24" s="5" t="str">
        <f t="shared" si="6"/>
        <v>N/A</v>
      </c>
      <c r="I24" s="6">
        <v>23.1</v>
      </c>
      <c r="J24" s="6">
        <v>319.89999999999998</v>
      </c>
      <c r="K24" s="105" t="str">
        <f t="shared" si="7"/>
        <v>No</v>
      </c>
    </row>
    <row r="25" spans="1:11" x14ac:dyDescent="0.2">
      <c r="A25" s="125" t="s">
        <v>385</v>
      </c>
      <c r="B25" s="3" t="s">
        <v>213</v>
      </c>
      <c r="C25" s="4">
        <v>3.2104079609</v>
      </c>
      <c r="D25" s="5" t="str">
        <f t="shared" si="4"/>
        <v>N/A</v>
      </c>
      <c r="E25" s="4">
        <v>3.0001579976000001</v>
      </c>
      <c r="F25" s="5" t="str">
        <f t="shared" si="5"/>
        <v>N/A</v>
      </c>
      <c r="G25" s="4">
        <v>2.8805142273</v>
      </c>
      <c r="H25" s="5" t="str">
        <f t="shared" si="6"/>
        <v>N/A</v>
      </c>
      <c r="I25" s="6">
        <v>-6.55</v>
      </c>
      <c r="J25" s="6">
        <v>-3.99</v>
      </c>
      <c r="K25" s="105" t="str">
        <f t="shared" si="7"/>
        <v>Yes</v>
      </c>
    </row>
    <row r="26" spans="1:11" x14ac:dyDescent="0.2">
      <c r="A26" s="125" t="s">
        <v>386</v>
      </c>
      <c r="B26" s="3" t="s">
        <v>213</v>
      </c>
      <c r="C26" s="4">
        <v>12.439018390999999</v>
      </c>
      <c r="D26" s="5" t="str">
        <f t="shared" si="4"/>
        <v>N/A</v>
      </c>
      <c r="E26" s="4">
        <v>13.532087225</v>
      </c>
      <c r="F26" s="5" t="str">
        <f t="shared" si="5"/>
        <v>N/A</v>
      </c>
      <c r="G26" s="4">
        <v>10.541112777</v>
      </c>
      <c r="H26" s="5" t="str">
        <f t="shared" si="6"/>
        <v>N/A</v>
      </c>
      <c r="I26" s="6">
        <v>8.7870000000000008</v>
      </c>
      <c r="J26" s="6">
        <v>-22.1</v>
      </c>
      <c r="K26" s="105" t="str">
        <f t="shared" si="7"/>
        <v>Yes</v>
      </c>
    </row>
    <row r="27" spans="1:11" x14ac:dyDescent="0.2">
      <c r="A27" s="125" t="s">
        <v>387</v>
      </c>
      <c r="B27" s="3" t="s">
        <v>213</v>
      </c>
      <c r="C27" s="4">
        <v>1.39806694E-2</v>
      </c>
      <c r="D27" s="5" t="str">
        <f t="shared" si="4"/>
        <v>N/A</v>
      </c>
      <c r="E27" s="4">
        <v>1.2952411800000001E-2</v>
      </c>
      <c r="F27" s="5" t="str">
        <f t="shared" si="5"/>
        <v>N/A</v>
      </c>
      <c r="G27" s="4">
        <v>5.8892229000000003E-3</v>
      </c>
      <c r="H27" s="5" t="str">
        <f t="shared" si="6"/>
        <v>N/A</v>
      </c>
      <c r="I27" s="6">
        <v>-7.35</v>
      </c>
      <c r="J27" s="6">
        <v>-54.5</v>
      </c>
      <c r="K27" s="105" t="str">
        <f t="shared" si="7"/>
        <v>No</v>
      </c>
    </row>
    <row r="28" spans="1:11" x14ac:dyDescent="0.2">
      <c r="A28" s="125" t="s">
        <v>388</v>
      </c>
      <c r="B28" s="3" t="s">
        <v>213</v>
      </c>
      <c r="C28" s="4">
        <v>2.3577986000000001E-3</v>
      </c>
      <c r="D28" s="5" t="str">
        <f t="shared" si="4"/>
        <v>N/A</v>
      </c>
      <c r="E28" s="4">
        <v>1.7378353E-3</v>
      </c>
      <c r="F28" s="5" t="str">
        <f t="shared" si="5"/>
        <v>N/A</v>
      </c>
      <c r="G28" s="4">
        <v>6.8424459999999996E-4</v>
      </c>
      <c r="H28" s="5" t="str">
        <f t="shared" si="6"/>
        <v>N/A</v>
      </c>
      <c r="I28" s="6">
        <v>-26.3</v>
      </c>
      <c r="J28" s="6">
        <v>-60.6</v>
      </c>
      <c r="K28" s="105" t="str">
        <f t="shared" si="7"/>
        <v>No</v>
      </c>
    </row>
    <row r="29" spans="1:11" x14ac:dyDescent="0.2">
      <c r="A29" s="125" t="s">
        <v>389</v>
      </c>
      <c r="B29" s="3" t="s">
        <v>213</v>
      </c>
      <c r="C29" s="4">
        <v>0.99702032029999998</v>
      </c>
      <c r="D29" s="5" t="str">
        <f t="shared" si="4"/>
        <v>N/A</v>
      </c>
      <c r="E29" s="4">
        <v>0.8840458135</v>
      </c>
      <c r="F29" s="5" t="str">
        <f t="shared" si="5"/>
        <v>N/A</v>
      </c>
      <c r="G29" s="4">
        <v>0.5957238359</v>
      </c>
      <c r="H29" s="5" t="str">
        <f t="shared" si="6"/>
        <v>N/A</v>
      </c>
      <c r="I29" s="6">
        <v>-11.3</v>
      </c>
      <c r="J29" s="6">
        <v>-32.6</v>
      </c>
      <c r="K29" s="105" t="str">
        <f t="shared" si="7"/>
        <v>No</v>
      </c>
    </row>
    <row r="30" spans="1:11" x14ac:dyDescent="0.2">
      <c r="A30" s="125" t="s">
        <v>390</v>
      </c>
      <c r="B30" s="3" t="s">
        <v>213</v>
      </c>
      <c r="C30" s="4">
        <v>0</v>
      </c>
      <c r="D30" s="5" t="str">
        <f t="shared" si="4"/>
        <v>N/A</v>
      </c>
      <c r="E30" s="4">
        <v>0</v>
      </c>
      <c r="F30" s="5" t="str">
        <f t="shared" si="5"/>
        <v>N/A</v>
      </c>
      <c r="G30" s="4">
        <v>7.5502900000000005E-5</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6.5677387332999997</v>
      </c>
      <c r="H31" s="5" t="str">
        <f t="shared" si="6"/>
        <v>N/A</v>
      </c>
      <c r="I31" s="6" t="s">
        <v>1748</v>
      </c>
      <c r="J31" s="6" t="s">
        <v>1748</v>
      </c>
      <c r="K31" s="105" t="str">
        <f t="shared" si="7"/>
        <v>N/A</v>
      </c>
    </row>
    <row r="32" spans="1:11" x14ac:dyDescent="0.2">
      <c r="A32" s="125" t="s">
        <v>392</v>
      </c>
      <c r="B32" s="3" t="s">
        <v>213</v>
      </c>
      <c r="C32" s="4">
        <v>0</v>
      </c>
      <c r="D32" s="5" t="str">
        <f t="shared" si="4"/>
        <v>N/A</v>
      </c>
      <c r="E32" s="4">
        <v>0</v>
      </c>
      <c r="F32" s="5" t="str">
        <f t="shared" si="5"/>
        <v>N/A</v>
      </c>
      <c r="G32" s="4">
        <v>0.35042134450000001</v>
      </c>
      <c r="H32" s="5" t="str">
        <f t="shared" si="6"/>
        <v>N/A</v>
      </c>
      <c r="I32" s="6" t="s">
        <v>1748</v>
      </c>
      <c r="J32" s="6" t="s">
        <v>1748</v>
      </c>
      <c r="K32" s="105" t="str">
        <f t="shared" si="7"/>
        <v>N/A</v>
      </c>
    </row>
    <row r="33" spans="1:11" x14ac:dyDescent="0.2">
      <c r="A33" s="125" t="s">
        <v>393</v>
      </c>
      <c r="B33" s="3" t="s">
        <v>213</v>
      </c>
      <c r="C33" s="4">
        <v>0</v>
      </c>
      <c r="D33" s="5" t="str">
        <f t="shared" si="4"/>
        <v>N/A</v>
      </c>
      <c r="E33" s="4">
        <v>0</v>
      </c>
      <c r="F33" s="5" t="str">
        <f t="shared" si="5"/>
        <v>N/A</v>
      </c>
      <c r="G33" s="4">
        <v>2.2271769899999998E-2</v>
      </c>
      <c r="H33" s="5" t="str">
        <f t="shared" si="6"/>
        <v>N/A</v>
      </c>
      <c r="I33" s="6" t="s">
        <v>1748</v>
      </c>
      <c r="J33" s="6" t="s">
        <v>1748</v>
      </c>
      <c r="K33" s="105" t="str">
        <f t="shared" si="7"/>
        <v>N/A</v>
      </c>
    </row>
    <row r="34" spans="1:11" x14ac:dyDescent="0.2">
      <c r="A34" s="125" t="s">
        <v>394</v>
      </c>
      <c r="B34" s="3" t="s">
        <v>213</v>
      </c>
      <c r="C34" s="4">
        <v>1.2672459299999999E-2</v>
      </c>
      <c r="D34" s="5" t="str">
        <f t="shared" si="4"/>
        <v>N/A</v>
      </c>
      <c r="E34" s="4">
        <v>1.09653253E-2</v>
      </c>
      <c r="F34" s="5" t="str">
        <f t="shared" si="5"/>
        <v>N/A</v>
      </c>
      <c r="G34" s="4">
        <v>3.5863856999999999E-3</v>
      </c>
      <c r="H34" s="5" t="str">
        <f t="shared" si="6"/>
        <v>N/A</v>
      </c>
      <c r="I34" s="6">
        <v>-13.5</v>
      </c>
      <c r="J34" s="6">
        <v>-67.3</v>
      </c>
      <c r="K34" s="105" t="str">
        <f t="shared" si="7"/>
        <v>No</v>
      </c>
    </row>
    <row r="35" spans="1:11" x14ac:dyDescent="0.2">
      <c r="A35" s="125" t="s">
        <v>395</v>
      </c>
      <c r="B35" s="3" t="s">
        <v>213</v>
      </c>
      <c r="C35" s="4">
        <v>0.53626608490000005</v>
      </c>
      <c r="D35" s="5" t="str">
        <f t="shared" si="4"/>
        <v>N/A</v>
      </c>
      <c r="E35" s="4">
        <v>0.81292957769999996</v>
      </c>
      <c r="F35" s="5" t="str">
        <f t="shared" si="5"/>
        <v>N/A</v>
      </c>
      <c r="G35" s="4">
        <v>0.35752018600000002</v>
      </c>
      <c r="H35" s="5" t="str">
        <f t="shared" si="6"/>
        <v>N/A</v>
      </c>
      <c r="I35" s="6">
        <v>51.59</v>
      </c>
      <c r="J35" s="6">
        <v>-56</v>
      </c>
      <c r="K35" s="105" t="str">
        <f t="shared" si="7"/>
        <v>No</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5.0566227493999998</v>
      </c>
      <c r="D38" s="5" t="str">
        <f t="shared" si="4"/>
        <v>N/A</v>
      </c>
      <c r="E38" s="4">
        <v>5.9936969891</v>
      </c>
      <c r="F38" s="5" t="str">
        <f t="shared" si="5"/>
        <v>N/A</v>
      </c>
      <c r="G38" s="4">
        <v>5.8409749697000004</v>
      </c>
      <c r="H38" s="5" t="str">
        <f t="shared" si="6"/>
        <v>N/A</v>
      </c>
      <c r="I38" s="6">
        <v>18.53</v>
      </c>
      <c r="J38" s="6">
        <v>-2.5499999999999998</v>
      </c>
      <c r="K38" s="105" t="str">
        <f t="shared" si="7"/>
        <v>Yes</v>
      </c>
    </row>
    <row r="39" spans="1:11" x14ac:dyDescent="0.2">
      <c r="A39" s="125" t="s">
        <v>399</v>
      </c>
      <c r="B39" s="3" t="s">
        <v>213</v>
      </c>
      <c r="C39" s="4">
        <v>6.4868191793000003</v>
      </c>
      <c r="D39" s="5" t="str">
        <f t="shared" si="4"/>
        <v>N/A</v>
      </c>
      <c r="E39" s="4">
        <v>5.8144645501000003</v>
      </c>
      <c r="F39" s="5" t="str">
        <f t="shared" si="5"/>
        <v>N/A</v>
      </c>
      <c r="G39" s="4">
        <v>6.4351038077</v>
      </c>
      <c r="H39" s="5" t="str">
        <f t="shared" si="6"/>
        <v>N/A</v>
      </c>
      <c r="I39" s="6">
        <v>-10.4</v>
      </c>
      <c r="J39" s="6">
        <v>10.67</v>
      </c>
      <c r="K39" s="105" t="str">
        <f t="shared" si="7"/>
        <v>Yes</v>
      </c>
    </row>
    <row r="40" spans="1:11" x14ac:dyDescent="0.2">
      <c r="A40" s="125" t="s">
        <v>400</v>
      </c>
      <c r="B40" s="3" t="s">
        <v>213</v>
      </c>
      <c r="C40" s="4">
        <v>2.1374434966</v>
      </c>
      <c r="D40" s="5" t="str">
        <f t="shared" si="4"/>
        <v>N/A</v>
      </c>
      <c r="E40" s="4">
        <v>2.3446686814</v>
      </c>
      <c r="F40" s="5" t="str">
        <f t="shared" si="5"/>
        <v>N/A</v>
      </c>
      <c r="G40" s="4">
        <v>2.2654396383000002</v>
      </c>
      <c r="H40" s="5" t="str">
        <f t="shared" si="6"/>
        <v>N/A</v>
      </c>
      <c r="I40" s="6">
        <v>9.6950000000000003</v>
      </c>
      <c r="J40" s="6">
        <v>-3.38</v>
      </c>
      <c r="K40" s="105" t="str">
        <f t="shared" si="7"/>
        <v>Yes</v>
      </c>
    </row>
    <row r="41" spans="1:11" x14ac:dyDescent="0.2">
      <c r="A41" s="125" t="s">
        <v>401</v>
      </c>
      <c r="B41" s="3" t="s">
        <v>213</v>
      </c>
      <c r="C41" s="4">
        <v>0</v>
      </c>
      <c r="D41" s="5" t="str">
        <f t="shared" si="4"/>
        <v>N/A</v>
      </c>
      <c r="E41" s="4">
        <v>0</v>
      </c>
      <c r="F41" s="5" t="str">
        <f t="shared" si="5"/>
        <v>N/A</v>
      </c>
      <c r="G41" s="4">
        <v>7.6166653200000003E-2</v>
      </c>
      <c r="H41" s="5" t="str">
        <f t="shared" si="6"/>
        <v>N/A</v>
      </c>
      <c r="I41" s="6" t="s">
        <v>1748</v>
      </c>
      <c r="J41" s="6" t="s">
        <v>1748</v>
      </c>
      <c r="K41" s="105" t="str">
        <f t="shared" si="7"/>
        <v>N/A</v>
      </c>
    </row>
    <row r="42" spans="1:11" x14ac:dyDescent="0.2">
      <c r="A42" s="125" t="s">
        <v>32</v>
      </c>
      <c r="B42" s="3" t="s">
        <v>213</v>
      </c>
      <c r="C42" s="4">
        <v>100</v>
      </c>
      <c r="D42" s="5" t="str">
        <f t="shared" ref="D42:D51" si="8">IF($B42="N/A","N/A",IF(C42&lt;0,"No","Yes"))</f>
        <v>N/A</v>
      </c>
      <c r="E42" s="4">
        <v>100</v>
      </c>
      <c r="F42" s="5" t="str">
        <f t="shared" ref="F42:F51" si="9">IF($B42="N/A","N/A",IF(E42&lt;0,"No","Yes"))</f>
        <v>N/A</v>
      </c>
      <c r="G42" s="4">
        <v>98.476942206000004</v>
      </c>
      <c r="H42" s="5" t="str">
        <f t="shared" ref="H42:H51" si="10">IF($B42="N/A","N/A",IF(G42&lt;0,"No","Yes"))</f>
        <v>N/A</v>
      </c>
      <c r="I42" s="6">
        <v>0</v>
      </c>
      <c r="J42" s="6">
        <v>-1.52</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32.874778231000001</v>
      </c>
      <c r="D44" s="5" t="str">
        <f t="shared" si="8"/>
        <v>N/A</v>
      </c>
      <c r="E44" s="4">
        <v>35.827272950000001</v>
      </c>
      <c r="F44" s="5" t="str">
        <f t="shared" si="9"/>
        <v>N/A</v>
      </c>
      <c r="G44" s="4">
        <v>36.430822167000002</v>
      </c>
      <c r="H44" s="5" t="str">
        <f t="shared" si="10"/>
        <v>N/A</v>
      </c>
      <c r="I44" s="6">
        <v>8.9809999999999999</v>
      </c>
      <c r="J44" s="6">
        <v>1.6850000000000001</v>
      </c>
      <c r="K44" s="105" t="str">
        <f t="shared" si="11"/>
        <v>Yes</v>
      </c>
    </row>
    <row r="45" spans="1:11" x14ac:dyDescent="0.2">
      <c r="A45" s="125" t="s">
        <v>163</v>
      </c>
      <c r="B45" s="3" t="s">
        <v>213</v>
      </c>
      <c r="C45" s="4">
        <v>80.342563264000006</v>
      </c>
      <c r="D45" s="5" t="str">
        <f t="shared" si="8"/>
        <v>N/A</v>
      </c>
      <c r="E45" s="4">
        <v>81.556585994000002</v>
      </c>
      <c r="F45" s="5" t="str">
        <f t="shared" si="9"/>
        <v>N/A</v>
      </c>
      <c r="G45" s="4">
        <v>88.259640735999994</v>
      </c>
      <c r="H45" s="5" t="str">
        <f t="shared" si="10"/>
        <v>N/A</v>
      </c>
      <c r="I45" s="6">
        <v>1.5109999999999999</v>
      </c>
      <c r="J45" s="6">
        <v>8.2189999999999994</v>
      </c>
      <c r="K45" s="105" t="str">
        <f t="shared" si="11"/>
        <v>Yes</v>
      </c>
    </row>
    <row r="46" spans="1:11" x14ac:dyDescent="0.2">
      <c r="A46" s="125" t="s">
        <v>41</v>
      </c>
      <c r="B46" s="3" t="s">
        <v>213</v>
      </c>
      <c r="C46" s="4">
        <v>75.227582857000002</v>
      </c>
      <c r="D46" s="5" t="str">
        <f t="shared" si="8"/>
        <v>N/A</v>
      </c>
      <c r="E46" s="4">
        <v>76.765524948999996</v>
      </c>
      <c r="F46" s="5" t="str">
        <f t="shared" si="9"/>
        <v>N/A</v>
      </c>
      <c r="G46" s="4">
        <v>87.885936924000006</v>
      </c>
      <c r="H46" s="5" t="str">
        <f t="shared" si="10"/>
        <v>N/A</v>
      </c>
      <c r="I46" s="6">
        <v>2.044</v>
      </c>
      <c r="J46" s="6">
        <v>14.49</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90.162393961999996</v>
      </c>
      <c r="D48" s="5" t="str">
        <f t="shared" si="8"/>
        <v>N/A</v>
      </c>
      <c r="E48" s="4">
        <v>91.274950648000001</v>
      </c>
      <c r="F48" s="5" t="str">
        <f t="shared" si="9"/>
        <v>N/A</v>
      </c>
      <c r="G48" s="4">
        <v>94.488475421000004</v>
      </c>
      <c r="H48" s="5" t="str">
        <f t="shared" si="10"/>
        <v>N/A</v>
      </c>
      <c r="I48" s="6">
        <v>1.234</v>
      </c>
      <c r="J48" s="6">
        <v>3.5209999999999999</v>
      </c>
      <c r="K48" s="105" t="str">
        <f t="shared" si="11"/>
        <v>Yes</v>
      </c>
    </row>
    <row r="49" spans="1:12" x14ac:dyDescent="0.2">
      <c r="A49" s="125" t="s">
        <v>44</v>
      </c>
      <c r="B49" s="3" t="s">
        <v>213</v>
      </c>
      <c r="C49" s="4">
        <v>47.778774716000001</v>
      </c>
      <c r="D49" s="5" t="str">
        <f t="shared" si="8"/>
        <v>N/A</v>
      </c>
      <c r="E49" s="4">
        <v>47.487819123000001</v>
      </c>
      <c r="F49" s="5" t="str">
        <f t="shared" si="9"/>
        <v>N/A</v>
      </c>
      <c r="G49" s="4">
        <v>48.651603174999998</v>
      </c>
      <c r="H49" s="5" t="str">
        <f t="shared" si="10"/>
        <v>N/A</v>
      </c>
      <c r="I49" s="6">
        <v>-0.60899999999999999</v>
      </c>
      <c r="J49" s="6">
        <v>2.4510000000000001</v>
      </c>
      <c r="K49" s="105" t="str">
        <f t="shared" si="11"/>
        <v>Yes</v>
      </c>
    </row>
    <row r="50" spans="1:12" x14ac:dyDescent="0.2">
      <c r="A50" s="125" t="s">
        <v>45</v>
      </c>
      <c r="B50" s="3" t="s">
        <v>213</v>
      </c>
      <c r="C50" s="4">
        <v>52.207848736000003</v>
      </c>
      <c r="D50" s="5" t="str">
        <f t="shared" si="8"/>
        <v>N/A</v>
      </c>
      <c r="E50" s="4">
        <v>52.497676775999999</v>
      </c>
      <c r="F50" s="5" t="str">
        <f t="shared" si="9"/>
        <v>N/A</v>
      </c>
      <c r="G50" s="4">
        <v>51.348175830000002</v>
      </c>
      <c r="H50" s="5" t="str">
        <f t="shared" si="10"/>
        <v>N/A</v>
      </c>
      <c r="I50" s="6">
        <v>0.55510000000000004</v>
      </c>
      <c r="J50" s="6">
        <v>-2.19</v>
      </c>
      <c r="K50" s="105" t="str">
        <f t="shared" si="11"/>
        <v>Yes</v>
      </c>
    </row>
    <row r="51" spans="1:12" x14ac:dyDescent="0.2">
      <c r="A51" s="125" t="s">
        <v>50</v>
      </c>
      <c r="B51" s="3" t="s">
        <v>213</v>
      </c>
      <c r="C51" s="4">
        <v>1.3376548800000001E-2</v>
      </c>
      <c r="D51" s="5" t="str">
        <f t="shared" si="8"/>
        <v>N/A</v>
      </c>
      <c r="E51" s="4">
        <v>1.4504101700000001E-2</v>
      </c>
      <c r="F51" s="5" t="str">
        <f t="shared" si="9"/>
        <v>N/A</v>
      </c>
      <c r="G51" s="4">
        <v>0</v>
      </c>
      <c r="H51" s="5" t="str">
        <f t="shared" si="10"/>
        <v>N/A</v>
      </c>
      <c r="I51" s="6">
        <v>8.4290000000000003</v>
      </c>
      <c r="J51" s="6">
        <v>-100</v>
      </c>
      <c r="K51" s="105" t="str">
        <f t="shared" si="11"/>
        <v>No</v>
      </c>
      <c r="L51" s="38"/>
    </row>
    <row r="52" spans="1:12" s="38" customFormat="1" x14ac:dyDescent="0.2">
      <c r="A52" s="124" t="s">
        <v>893</v>
      </c>
      <c r="B52" s="3" t="s">
        <v>213</v>
      </c>
      <c r="C52" s="4">
        <v>3.5020988000000003E-2</v>
      </c>
      <c r="D52" s="5" t="str">
        <f t="shared" ref="D52:D57" si="12">IF($B52="N/A","N/A",IF(C52&lt;0,"No","Yes"))</f>
        <v>N/A</v>
      </c>
      <c r="E52" s="4">
        <v>3.0327302899999999E-2</v>
      </c>
      <c r="F52" s="5" t="str">
        <f t="shared" ref="F52:F57" si="13">IF($B52="N/A","N/A",IF(E52&lt;0,"No","Yes"))</f>
        <v>N/A</v>
      </c>
      <c r="G52" s="4">
        <v>3.0990729775000001</v>
      </c>
      <c r="H52" s="5" t="str">
        <f t="shared" ref="H52:H57" si="14">IF($B52="N/A","N/A",IF(G52&lt;0,"No","Yes"))</f>
        <v>N/A</v>
      </c>
      <c r="I52" s="6">
        <v>-13.4</v>
      </c>
      <c r="J52" s="6">
        <v>10119</v>
      </c>
      <c r="K52" s="105" t="str">
        <f t="shared" ref="K52:K57" si="15">IF(J52="Div by 0", "N/A", IF(J52="N/A","N/A", IF(J52&gt;30, "No", IF(J52&lt;-30, "No", "Yes"))))</f>
        <v>No</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v>2.9320419999999999E-4</v>
      </c>
      <c r="D55" s="5" t="str">
        <f t="shared" si="12"/>
        <v>N/A</v>
      </c>
      <c r="E55" s="4">
        <v>3.0290949999999998E-4</v>
      </c>
      <c r="F55" s="5" t="str">
        <f t="shared" si="13"/>
        <v>N/A</v>
      </c>
      <c r="G55" s="4">
        <v>0.32359423549999999</v>
      </c>
      <c r="H55" s="5" t="str">
        <f t="shared" si="14"/>
        <v>N/A</v>
      </c>
      <c r="I55" s="6">
        <v>3.31</v>
      </c>
      <c r="J55" s="6">
        <v>107000</v>
      </c>
      <c r="K55" s="105" t="str">
        <f t="shared" si="15"/>
        <v>No</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11720301</v>
      </c>
      <c r="D7" s="19" t="str">
        <f>IF($B7="N/A","N/A",IF(C7&gt;15,"No",IF(C7&lt;-15,"No","Yes")))</f>
        <v>N/A</v>
      </c>
      <c r="E7" s="18">
        <v>12157575</v>
      </c>
      <c r="F7" s="19" t="str">
        <f>IF($B7="N/A","N/A",IF(E7&gt;15,"No",IF(E7&lt;-15,"No","Yes")))</f>
        <v>N/A</v>
      </c>
      <c r="G7" s="18">
        <v>18346388</v>
      </c>
      <c r="H7" s="19" t="str">
        <f>IF($B7="N/A","N/A",IF(G7&gt;15,"No",IF(G7&lt;-15,"No","Yes")))</f>
        <v>N/A</v>
      </c>
      <c r="I7" s="20">
        <v>3.7309999999999999</v>
      </c>
      <c r="J7" s="20">
        <v>50.9</v>
      </c>
      <c r="K7" s="106" t="str">
        <f t="shared" ref="K7:K22" si="0">IF(J7="Div by 0", "N/A", IF(J7="N/A","N/A", IF(J7&gt;30, "No", IF(J7&lt;-30, "No", "Yes"))))</f>
        <v>No</v>
      </c>
    </row>
    <row r="8" spans="1:11" x14ac:dyDescent="0.2">
      <c r="A8" s="104" t="s">
        <v>362</v>
      </c>
      <c r="B8" s="17" t="s">
        <v>213</v>
      </c>
      <c r="C8" s="21">
        <v>0.46803405479999999</v>
      </c>
      <c r="D8" s="19" t="str">
        <f>IF($B8="N/A","N/A",IF(C8&gt;15,"No",IF(C8&lt;-15,"No","Yes")))</f>
        <v>N/A</v>
      </c>
      <c r="E8" s="21">
        <v>0.49404589319999997</v>
      </c>
      <c r="F8" s="19" t="str">
        <f>IF($B8="N/A","N/A",IF(E8&gt;15,"No",IF(E8&lt;-15,"No","Yes")))</f>
        <v>N/A</v>
      </c>
      <c r="G8" s="21">
        <v>0.48048694930000002</v>
      </c>
      <c r="H8" s="19" t="str">
        <f>IF($B8="N/A","N/A",IF(G8&gt;15,"No",IF(G8&lt;-15,"No","Yes")))</f>
        <v>N/A</v>
      </c>
      <c r="I8" s="20">
        <v>5.5579999999999998</v>
      </c>
      <c r="J8" s="20">
        <v>-2.74</v>
      </c>
      <c r="K8" s="106" t="str">
        <f t="shared" si="0"/>
        <v>Yes</v>
      </c>
    </row>
    <row r="9" spans="1:11" x14ac:dyDescent="0.2">
      <c r="A9" s="104" t="s">
        <v>119</v>
      </c>
      <c r="B9" s="22" t="s">
        <v>213</v>
      </c>
      <c r="C9" s="5">
        <v>99.531965944999996</v>
      </c>
      <c r="D9" s="5" t="str">
        <f>IF($B9="N/A","N/A",IF(C9&gt;15,"No",IF(C9&lt;-15,"No","Yes")))</f>
        <v>N/A</v>
      </c>
      <c r="E9" s="5">
        <v>99.505954106999994</v>
      </c>
      <c r="F9" s="5" t="str">
        <f>IF($B9="N/A","N/A",IF(E9&gt;15,"No",IF(E9&lt;-15,"No","Yes")))</f>
        <v>N/A</v>
      </c>
      <c r="G9" s="5">
        <v>99.519513051000004</v>
      </c>
      <c r="H9" s="5" t="str">
        <f>IF($B9="N/A","N/A",IF(G9&gt;15,"No",IF(G9&lt;-15,"No","Yes")))</f>
        <v>N/A</v>
      </c>
      <c r="I9" s="6">
        <v>-2.5999999999999999E-2</v>
      </c>
      <c r="J9" s="6">
        <v>1.3599999999999999E-2</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99.766635686000001</v>
      </c>
      <c r="D11" s="5" t="str">
        <f>IF(OR($B11="N/A",$C11="N/A"),"N/A",IF(C11&gt;100,"No",IF(C11&lt;95,"No","Yes")))</f>
        <v>Yes</v>
      </c>
      <c r="E11" s="5">
        <v>99.995780409000005</v>
      </c>
      <c r="F11" s="5" t="str">
        <f>IF(OR($B11="N/A",$E11="N/A"),"N/A",IF(E11&gt;100,"No",IF(E11&lt;95,"No","Yes")))</f>
        <v>Yes</v>
      </c>
      <c r="G11" s="5">
        <v>84.949010126999994</v>
      </c>
      <c r="H11" s="5" t="str">
        <f>IF($B11="N/A","N/A",IF(G11&gt;100,"No",IF(G11&lt;95,"No","Yes")))</f>
        <v>No</v>
      </c>
      <c r="I11" s="6">
        <v>0.22969999999999999</v>
      </c>
      <c r="J11" s="6">
        <v>-15</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55.653434157</v>
      </c>
      <c r="D13" s="5" t="str">
        <f t="shared" si="1"/>
        <v>No</v>
      </c>
      <c r="E13" s="5">
        <v>55.338330218000003</v>
      </c>
      <c r="F13" s="5" t="str">
        <f t="shared" si="2"/>
        <v>No</v>
      </c>
      <c r="G13" s="5">
        <v>64.396904719999995</v>
      </c>
      <c r="H13" s="5" t="str">
        <f t="shared" si="3"/>
        <v>No</v>
      </c>
      <c r="I13" s="6">
        <v>-0.56599999999999995</v>
      </c>
      <c r="J13" s="6">
        <v>16.37</v>
      </c>
      <c r="K13" s="105" t="str">
        <f t="shared" si="0"/>
        <v>Yes</v>
      </c>
    </row>
    <row r="14" spans="1:11" x14ac:dyDescent="0.2">
      <c r="A14" s="104" t="s">
        <v>13</v>
      </c>
      <c r="B14" s="22" t="s">
        <v>213</v>
      </c>
      <c r="C14" s="23">
        <v>54855</v>
      </c>
      <c r="D14" s="5" t="str">
        <f>IF($B14="N/A","N/A",IF(C14&gt;15,"No",IF(C14&lt;-15,"No","Yes")))</f>
        <v>N/A</v>
      </c>
      <c r="E14" s="23">
        <v>60064</v>
      </c>
      <c r="F14" s="5" t="str">
        <f>IF($B14="N/A","N/A",IF(E14&gt;15,"No",IF(E14&lt;-15,"No","Yes")))</f>
        <v>N/A</v>
      </c>
      <c r="G14" s="23">
        <v>88152</v>
      </c>
      <c r="H14" s="5" t="str">
        <f>IF($B14="N/A","N/A",IF(G14&gt;15,"No",IF(G14&lt;-15,"No","Yes")))</f>
        <v>N/A</v>
      </c>
      <c r="I14" s="6">
        <v>9.4960000000000004</v>
      </c>
      <c r="J14" s="6">
        <v>46.76</v>
      </c>
      <c r="K14" s="105" t="str">
        <f t="shared" si="0"/>
        <v>No</v>
      </c>
    </row>
    <row r="15" spans="1:11" ht="14.25" customHeight="1" x14ac:dyDescent="0.2">
      <c r="A15" s="104" t="s">
        <v>441</v>
      </c>
      <c r="B15" s="22" t="s">
        <v>213</v>
      </c>
      <c r="C15" s="5">
        <v>12.481997995</v>
      </c>
      <c r="D15" s="5" t="str">
        <f>IF($B15="N/A","N/A",IF(C15&gt;15,"No",IF(C15&lt;-15,"No","Yes")))</f>
        <v>N/A</v>
      </c>
      <c r="E15" s="5">
        <v>4.9064331379999997</v>
      </c>
      <c r="F15" s="5" t="str">
        <f>IF($B15="N/A","N/A",IF(E15&gt;15,"No",IF(E15&lt;-15,"No","Yes")))</f>
        <v>N/A</v>
      </c>
      <c r="G15" s="5">
        <v>8.3991287775999997</v>
      </c>
      <c r="H15" s="5" t="str">
        <f>IF($B15="N/A","N/A",IF(G15&gt;15,"No",IF(G15&lt;-15,"No","Yes")))</f>
        <v>N/A</v>
      </c>
      <c r="I15" s="6">
        <v>-60.7</v>
      </c>
      <c r="J15" s="6">
        <v>71.19</v>
      </c>
      <c r="K15" s="105" t="str">
        <f t="shared" si="0"/>
        <v>No</v>
      </c>
    </row>
    <row r="16" spans="1:11" ht="12.75" customHeight="1" x14ac:dyDescent="0.2">
      <c r="A16" s="104" t="s">
        <v>857</v>
      </c>
      <c r="B16" s="22" t="s">
        <v>213</v>
      </c>
      <c r="C16" s="24">
        <v>134.80955162999999</v>
      </c>
      <c r="D16" s="5" t="str">
        <f>IF($B16="N/A","N/A",IF(C16&gt;15,"No",IF(C16&lt;-15,"No","Yes")))</f>
        <v>N/A</v>
      </c>
      <c r="E16" s="24">
        <v>111.66135053000001</v>
      </c>
      <c r="F16" s="5" t="str">
        <f>IF($B16="N/A","N/A",IF(E16&gt;15,"No",IF(E16&lt;-15,"No","Yes")))</f>
        <v>N/A</v>
      </c>
      <c r="G16" s="24">
        <v>120.82914641000001</v>
      </c>
      <c r="H16" s="5" t="str">
        <f>IF($B16="N/A","N/A",IF(G16&gt;15,"No",IF(G16&lt;-15,"No","Yes")))</f>
        <v>N/A</v>
      </c>
      <c r="I16" s="6">
        <v>-17.2</v>
      </c>
      <c r="J16" s="6">
        <v>8.2100000000000009</v>
      </c>
      <c r="K16" s="105" t="str">
        <f t="shared" si="0"/>
        <v>Yes</v>
      </c>
    </row>
    <row r="17" spans="1:11" x14ac:dyDescent="0.2">
      <c r="A17" s="104" t="s">
        <v>131</v>
      </c>
      <c r="B17" s="22" t="s">
        <v>213</v>
      </c>
      <c r="C17" s="23">
        <v>121</v>
      </c>
      <c r="D17" s="5" t="str">
        <f>IF($B17="N/A","N/A",IF(C17&gt;15,"No",IF(C17&lt;-15,"No","Yes")))</f>
        <v>N/A</v>
      </c>
      <c r="E17" s="23">
        <v>17</v>
      </c>
      <c r="F17" s="5" t="str">
        <f>IF($B17="N/A","N/A",IF(E17&gt;15,"No",IF(E17&lt;-15,"No","Yes")))</f>
        <v>N/A</v>
      </c>
      <c r="G17" s="23">
        <v>36</v>
      </c>
      <c r="H17" s="5" t="str">
        <f>IF($B17="N/A","N/A",IF(G17&gt;15,"No",IF(G17&lt;-15,"No","Yes")))</f>
        <v>N/A</v>
      </c>
      <c r="I17" s="6">
        <v>-86</v>
      </c>
      <c r="J17" s="6">
        <v>111.8</v>
      </c>
      <c r="K17" s="105" t="str">
        <f t="shared" si="0"/>
        <v>No</v>
      </c>
    </row>
    <row r="18" spans="1:11" x14ac:dyDescent="0.2">
      <c r="A18" s="104" t="s">
        <v>346</v>
      </c>
      <c r="B18" s="22" t="s">
        <v>213</v>
      </c>
      <c r="C18" s="4">
        <v>1.0323966999999999E-3</v>
      </c>
      <c r="D18" s="5" t="str">
        <f>IF($B18="N/A","N/A",IF(C18&gt;15,"No",IF(C18&lt;-15,"No","Yes")))</f>
        <v>N/A</v>
      </c>
      <c r="E18" s="4">
        <v>1.398305E-4</v>
      </c>
      <c r="F18" s="5" t="str">
        <f>IF($B18="N/A","N/A",IF(E18&gt;15,"No",IF(E18&lt;-15,"No","Yes")))</f>
        <v>N/A</v>
      </c>
      <c r="G18" s="4">
        <v>1.9622389999999999E-4</v>
      </c>
      <c r="H18" s="5" t="str">
        <f>IF($B18="N/A","N/A",IF(G18&gt;15,"No",IF(G18&lt;-15,"No","Yes")))</f>
        <v>N/A</v>
      </c>
      <c r="I18" s="6">
        <v>-86.5</v>
      </c>
      <c r="J18" s="6">
        <v>40.33</v>
      </c>
      <c r="K18" s="105" t="str">
        <f t="shared" si="0"/>
        <v>No</v>
      </c>
    </row>
    <row r="19" spans="1:11" ht="27.75" customHeight="1" x14ac:dyDescent="0.2">
      <c r="A19" s="104" t="s">
        <v>836</v>
      </c>
      <c r="B19" s="22" t="s">
        <v>213</v>
      </c>
      <c r="C19" s="24">
        <v>292.02479339000001</v>
      </c>
      <c r="D19" s="5" t="str">
        <f>IF($B19="N/A","N/A",IF(C19&gt;60,"No",IF(C19&lt;15,"No","Yes")))</f>
        <v>N/A</v>
      </c>
      <c r="E19" s="24">
        <v>10.647058824</v>
      </c>
      <c r="F19" s="5" t="str">
        <f>IF($B19="N/A","N/A",IF(E19&gt;60,"No",IF(E19&lt;15,"No","Yes")))</f>
        <v>N/A</v>
      </c>
      <c r="G19" s="24">
        <v>45.416666667000001</v>
      </c>
      <c r="H19" s="5" t="str">
        <f>IF($B19="N/A","N/A",IF(G19&gt;60,"No",IF(G19&lt;15,"No","Yes")))</f>
        <v>N/A</v>
      </c>
      <c r="I19" s="6">
        <v>-96.4</v>
      </c>
      <c r="J19" s="6">
        <v>326.60000000000002</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54855</v>
      </c>
      <c r="D6" s="5" t="str">
        <f>IF($B6="N/A","N/A",IF(C6&gt;15,"No",IF(C6&lt;-15,"No","Yes")))</f>
        <v>N/A</v>
      </c>
      <c r="E6" s="23">
        <v>60064</v>
      </c>
      <c r="F6" s="5" t="str">
        <f>IF($B6="N/A","N/A",IF(E6&gt;15,"No",IF(E6&lt;-15,"No","Yes")))</f>
        <v>N/A</v>
      </c>
      <c r="G6" s="23">
        <v>88152</v>
      </c>
      <c r="H6" s="5" t="str">
        <f>IF($B6="N/A","N/A",IF(G6&gt;15,"No",IF(G6&lt;-15,"No","Yes")))</f>
        <v>N/A</v>
      </c>
      <c r="I6" s="6">
        <v>9.4960000000000004</v>
      </c>
      <c r="J6" s="6">
        <v>46.76</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124.21678971999999</v>
      </c>
      <c r="D9" s="5" t="str">
        <f>IF($B9="N/A","N/A",IF(C9&gt;60,"No",IF(C9&lt;15,"No","Yes")))</f>
        <v>No</v>
      </c>
      <c r="E9" s="24">
        <v>120.35840104</v>
      </c>
      <c r="F9" s="5" t="str">
        <f>IF($B9="N/A","N/A",IF(E9&gt;60,"No",IF(E9&lt;15,"No","Yes")))</f>
        <v>No</v>
      </c>
      <c r="G9" s="24">
        <v>118.79615891</v>
      </c>
      <c r="H9" s="5" t="str">
        <f>IF($B9="N/A","N/A",IF(G9&gt;60,"No",IF(G9&lt;15,"No","Yes")))</f>
        <v>No</v>
      </c>
      <c r="I9" s="6">
        <v>-3.11</v>
      </c>
      <c r="J9" s="6">
        <v>-1.3</v>
      </c>
      <c r="K9" s="105" t="str">
        <f t="shared" si="0"/>
        <v>Yes</v>
      </c>
    </row>
    <row r="10" spans="1:11" x14ac:dyDescent="0.2">
      <c r="A10" s="104" t="s">
        <v>14</v>
      </c>
      <c r="B10" s="22" t="s">
        <v>272</v>
      </c>
      <c r="C10" s="5">
        <v>0</v>
      </c>
      <c r="D10" s="5" t="str">
        <f>IF($B10="N/A","N/A",IF(C10&gt;15,"No",IF(C10&lt;=0,"No","Yes")))</f>
        <v>No</v>
      </c>
      <c r="E10" s="5">
        <v>0</v>
      </c>
      <c r="F10" s="5" t="str">
        <f>IF($B10="N/A","N/A",IF(E10&gt;15,"No",IF(E10&lt;=0,"No","Yes")))</f>
        <v>No</v>
      </c>
      <c r="G10" s="5">
        <v>28.302250657999998</v>
      </c>
      <c r="H10" s="5" t="str">
        <f>IF($B10="N/A","N/A",IF(G10&gt;15,"No",IF(G10&lt;=0,"No","Yes")))</f>
        <v>No</v>
      </c>
      <c r="I10" s="6" t="s">
        <v>1748</v>
      </c>
      <c r="J10" s="6" t="s">
        <v>1748</v>
      </c>
      <c r="K10" s="105" t="str">
        <f t="shared" si="0"/>
        <v>N/A</v>
      </c>
    </row>
    <row r="11" spans="1:11" x14ac:dyDescent="0.2">
      <c r="A11" s="104" t="s">
        <v>872</v>
      </c>
      <c r="B11" s="22" t="s">
        <v>213</v>
      </c>
      <c r="C11" s="24" t="s">
        <v>1748</v>
      </c>
      <c r="D11" s="5" t="str">
        <f>IF($B11="N/A","N/A",IF(C11&gt;15,"No",IF(C11&lt;-15,"No","Yes")))</f>
        <v>N/A</v>
      </c>
      <c r="E11" s="24" t="s">
        <v>1748</v>
      </c>
      <c r="F11" s="5" t="str">
        <f>IF($B11="N/A","N/A",IF(E11&gt;15,"No",IF(E11&lt;-15,"No","Yes")))</f>
        <v>N/A</v>
      </c>
      <c r="G11" s="24">
        <v>7.1315483586999999</v>
      </c>
      <c r="H11" s="5" t="str">
        <f>IF($B11="N/A","N/A",IF(G11&gt;15,"No",IF(G11&lt;-15,"No","Yes")))</f>
        <v>N/A</v>
      </c>
      <c r="I11" s="6" t="s">
        <v>1748</v>
      </c>
      <c r="J11" s="6" t="s">
        <v>1748</v>
      </c>
      <c r="K11" s="105" t="str">
        <f t="shared" si="0"/>
        <v>N/A</v>
      </c>
    </row>
    <row r="12" spans="1:11" x14ac:dyDescent="0.2">
      <c r="A12" s="104" t="s">
        <v>934</v>
      </c>
      <c r="B12" s="22" t="s">
        <v>213</v>
      </c>
      <c r="C12" s="5">
        <v>0.50132166619999996</v>
      </c>
      <c r="D12" s="5" t="str">
        <f>IF($B12="N/A","N/A",IF(C12&gt;15,"No",IF(C12&lt;-15,"No","Yes")))</f>
        <v>N/A</v>
      </c>
      <c r="E12" s="5">
        <v>0.51445125199999997</v>
      </c>
      <c r="F12" s="5" t="str">
        <f>IF($B12="N/A","N/A",IF(E12&gt;15,"No",IF(E12&lt;-15,"No","Yes")))</f>
        <v>N/A</v>
      </c>
      <c r="G12" s="5">
        <v>1.479263091</v>
      </c>
      <c r="H12" s="5" t="str">
        <f>IF($B12="N/A","N/A",IF(G12&gt;15,"No",IF(G12&lt;-15,"No","Yes")))</f>
        <v>N/A</v>
      </c>
      <c r="I12" s="6">
        <v>2.6190000000000002</v>
      </c>
      <c r="J12" s="6">
        <v>187.5</v>
      </c>
      <c r="K12" s="105" t="str">
        <f t="shared" si="0"/>
        <v>No</v>
      </c>
    </row>
    <row r="13" spans="1:11" x14ac:dyDescent="0.2">
      <c r="A13" s="104" t="s">
        <v>51</v>
      </c>
      <c r="B13" s="22" t="s">
        <v>273</v>
      </c>
      <c r="C13" s="5">
        <v>98.924437151999996</v>
      </c>
      <c r="D13" s="5" t="str">
        <f>IF($B13="N/A","N/A",IF(C13&gt;99,"No",IF(C13&lt;95,"No","Yes")))</f>
        <v>Yes</v>
      </c>
      <c r="E13" s="5">
        <v>99.046017581000001</v>
      </c>
      <c r="F13" s="5" t="str">
        <f>IF($B13="N/A","N/A",IF(E13&gt;99,"No",IF(E13&lt;95,"No","Yes")))</f>
        <v>No</v>
      </c>
      <c r="G13" s="5">
        <v>99.503130956000007</v>
      </c>
      <c r="H13" s="5" t="str">
        <f>IF($B13="N/A","N/A",IF(G13&gt;99,"No",IF(G13&lt;95,"No","Yes")))</f>
        <v>No</v>
      </c>
      <c r="I13" s="6">
        <v>0.1229</v>
      </c>
      <c r="J13" s="6">
        <v>0.46150000000000002</v>
      </c>
      <c r="K13" s="105" t="str">
        <f t="shared" si="0"/>
        <v>Yes</v>
      </c>
    </row>
    <row r="14" spans="1:11" x14ac:dyDescent="0.2">
      <c r="A14" s="104" t="s">
        <v>52</v>
      </c>
      <c r="B14" s="22" t="s">
        <v>274</v>
      </c>
      <c r="C14" s="5">
        <v>1.0755628475000001</v>
      </c>
      <c r="D14" s="5" t="str">
        <f>IF($B14="N/A","N/A",IF(C14&gt;6,"No",IF(C14&lt;=0,"No","Yes")))</f>
        <v>Yes</v>
      </c>
      <c r="E14" s="5">
        <v>0.95398241880000001</v>
      </c>
      <c r="F14" s="5" t="str">
        <f>IF($B14="N/A","N/A",IF(E14&gt;6,"No",IF(E14&lt;=0,"No","Yes")))</f>
        <v>Yes</v>
      </c>
      <c r="G14" s="5">
        <v>0.49686904440000002</v>
      </c>
      <c r="H14" s="5" t="str">
        <f>IF($B14="N/A","N/A",IF(G14&gt;6,"No",IF(G14&lt;=0,"No","Yes")))</f>
        <v>Yes</v>
      </c>
      <c r="I14" s="6">
        <v>-11.3</v>
      </c>
      <c r="J14" s="6">
        <v>-47.9</v>
      </c>
      <c r="K14" s="105" t="str">
        <f t="shared" si="0"/>
        <v>No</v>
      </c>
    </row>
    <row r="15" spans="1:11" x14ac:dyDescent="0.2">
      <c r="A15" s="104" t="s">
        <v>164</v>
      </c>
      <c r="B15" s="22" t="s">
        <v>213</v>
      </c>
      <c r="C15" s="5">
        <v>96.334654013000005</v>
      </c>
      <c r="D15" s="5" t="str">
        <f>IF($B15="N/A","N/A",IF(C15&gt;15,"No",IF(C15&lt;-15,"No","Yes")))</f>
        <v>N/A</v>
      </c>
      <c r="E15" s="5">
        <v>96.342303877999996</v>
      </c>
      <c r="F15" s="5" t="str">
        <f>IF($B15="N/A","N/A",IF(E15&gt;15,"No",IF(E15&lt;-15,"No","Yes")))</f>
        <v>N/A</v>
      </c>
      <c r="G15" s="5">
        <v>96.864810634999998</v>
      </c>
      <c r="H15" s="5" t="str">
        <f>IF($B15="N/A","N/A",IF(G15&gt;15,"No",IF(G15&lt;-15,"No","Yes")))</f>
        <v>N/A</v>
      </c>
      <c r="I15" s="6">
        <v>7.9000000000000008E-3</v>
      </c>
      <c r="J15" s="6">
        <v>0.5423</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99.926287661999993</v>
      </c>
      <c r="D17" s="5" t="str">
        <f>IF($B17="N/A","N/A",IF(C17&gt;98,"Yes","No"))</f>
        <v>Yes</v>
      </c>
      <c r="E17" s="5">
        <v>99.894101629000005</v>
      </c>
      <c r="F17" s="5" t="str">
        <f>IF($B17="N/A","N/A",IF(E17&gt;98,"Yes","No"))</f>
        <v>Yes</v>
      </c>
      <c r="G17" s="5">
        <v>99.940716418999997</v>
      </c>
      <c r="H17" s="5" t="str">
        <f>IF($B17="N/A","N/A",IF(G17&gt;98,"Yes","No"))</f>
        <v>Yes</v>
      </c>
      <c r="I17" s="6">
        <v>-3.2000000000000001E-2</v>
      </c>
      <c r="J17" s="6">
        <v>4.6699999999999998E-2</v>
      </c>
      <c r="K17" s="105" t="str">
        <f t="shared" si="0"/>
        <v>Yes</v>
      </c>
    </row>
    <row r="18" spans="1:11" x14ac:dyDescent="0.2">
      <c r="A18" s="104" t="s">
        <v>53</v>
      </c>
      <c r="B18" s="22" t="s">
        <v>275</v>
      </c>
      <c r="C18" s="5">
        <v>100</v>
      </c>
      <c r="D18" s="5" t="str">
        <f>IF($B18="N/A","N/A",IF(C18&gt;98,"Yes","No"))</f>
        <v>Yes</v>
      </c>
      <c r="E18" s="5">
        <v>100</v>
      </c>
      <c r="F18" s="5" t="str">
        <f>IF($B18="N/A","N/A",IF(E18&gt;98,"Yes","No"))</f>
        <v>Yes</v>
      </c>
      <c r="G18" s="5">
        <v>99.963517796000005</v>
      </c>
      <c r="H18" s="5" t="str">
        <f>IF($B18="N/A","N/A",IF(G18&gt;98,"Yes","No"))</f>
        <v>Yes</v>
      </c>
      <c r="I18" s="6">
        <v>0</v>
      </c>
      <c r="J18" s="6">
        <v>-3.5999999999999997E-2</v>
      </c>
      <c r="K18" s="105" t="str">
        <f t="shared" si="0"/>
        <v>Yes</v>
      </c>
    </row>
    <row r="19" spans="1:11" ht="12.75" customHeight="1" x14ac:dyDescent="0.2">
      <c r="A19" s="104" t="s">
        <v>673</v>
      </c>
      <c r="B19" s="22" t="s">
        <v>223</v>
      </c>
      <c r="C19" s="5">
        <v>99.759365599999995</v>
      </c>
      <c r="D19" s="5" t="str">
        <f>IF($B19="N/A","N/A",IF(C19&gt;100,"No",IF(C19&lt;98,"No","Yes")))</f>
        <v>Yes</v>
      </c>
      <c r="E19" s="5">
        <v>99.678676078999999</v>
      </c>
      <c r="F19" s="5" t="str">
        <f>IF($B19="N/A","N/A",IF(E19&gt;100,"No",IF(E19&lt;98,"No","Yes")))</f>
        <v>Yes</v>
      </c>
      <c r="G19" s="5">
        <v>99.825301752000001</v>
      </c>
      <c r="H19" s="5" t="str">
        <f>IF($B19="N/A","N/A",IF(G19&gt;100,"No",IF(G19&lt;98,"No","Yes")))</f>
        <v>Yes</v>
      </c>
      <c r="I19" s="6">
        <v>-8.1000000000000003E-2</v>
      </c>
      <c r="J19" s="6">
        <v>0.14710000000000001</v>
      </c>
      <c r="K19" s="105" t="str">
        <f>IF(J19="Div by 0", "N/A", IF(J19="N/A","N/A", IF(J19&gt;30, "No", IF(J19&lt;-30, "No", "Yes"))))</f>
        <v>Yes</v>
      </c>
    </row>
    <row r="20" spans="1:11" x14ac:dyDescent="0.2">
      <c r="A20" s="104" t="s">
        <v>674</v>
      </c>
      <c r="B20" s="22" t="s">
        <v>223</v>
      </c>
      <c r="C20" s="5">
        <v>100</v>
      </c>
      <c r="D20" s="5" t="str">
        <f>IF($B20="N/A","N/A",IF(C20&gt;100,"No",IF(C20&lt;98,"No","Yes")))</f>
        <v>Yes</v>
      </c>
      <c r="E20" s="5">
        <v>99.998335108999996</v>
      </c>
      <c r="F20" s="5" t="str">
        <f>IF($B20="N/A","N/A",IF(E20&gt;100,"No",IF(E20&lt;98,"No","Yes")))</f>
        <v>Yes</v>
      </c>
      <c r="G20" s="5">
        <v>99.945548598000002</v>
      </c>
      <c r="H20" s="5" t="str">
        <f>IF($B20="N/A","N/A",IF(G20&gt;100,"No",IF(G20&lt;98,"No","Yes")))</f>
        <v>Yes</v>
      </c>
      <c r="I20" s="6">
        <v>-2E-3</v>
      </c>
      <c r="J20" s="6">
        <v>-5.2999999999999999E-2</v>
      </c>
      <c r="K20" s="105" t="str">
        <f>IF(J20="Div by 0", "N/A", IF(J20="N/A","N/A", IF(J20&gt;30, "No", IF(J20&lt;-30, "No", "Yes"))))</f>
        <v>Yes</v>
      </c>
    </row>
    <row r="21" spans="1:11" x14ac:dyDescent="0.2">
      <c r="A21" s="104" t="s">
        <v>675</v>
      </c>
      <c r="B21" s="22" t="s">
        <v>223</v>
      </c>
      <c r="C21" s="5">
        <v>100</v>
      </c>
      <c r="D21" s="5" t="str">
        <f>IF($B21="N/A","N/A",IF(C21&gt;100,"No",IF(C21&lt;98,"No","Yes")))</f>
        <v>Yes</v>
      </c>
      <c r="E21" s="5">
        <v>99.998335108999996</v>
      </c>
      <c r="F21" s="5" t="str">
        <f>IF($B21="N/A","N/A",IF(E21&gt;100,"No",IF(E21&lt;98,"No","Yes")))</f>
        <v>Yes</v>
      </c>
      <c r="G21" s="5">
        <v>99.945548598000002</v>
      </c>
      <c r="H21" s="5" t="str">
        <f>IF($B21="N/A","N/A",IF(G21&gt;100,"No",IF(G21&lt;98,"No","Yes")))</f>
        <v>Yes</v>
      </c>
      <c r="I21" s="6">
        <v>-2E-3</v>
      </c>
      <c r="J21" s="6">
        <v>-5.2999999999999999E-2</v>
      </c>
      <c r="K21" s="105" t="str">
        <f>IF(J21="Div by 0", "N/A", IF(J21="N/A","N/A", IF(J21&gt;30, "No", IF(J21&lt;-30, "No", "Yes"))))</f>
        <v>Yes</v>
      </c>
    </row>
    <row r="22" spans="1:11" ht="15" customHeight="1" x14ac:dyDescent="0.2">
      <c r="A22" s="104" t="s">
        <v>1687</v>
      </c>
      <c r="B22" s="22" t="s">
        <v>213</v>
      </c>
      <c r="C22" s="5">
        <v>59.883328775999999</v>
      </c>
      <c r="D22" s="5" t="str">
        <f>IF($B22="N/A","N/A",IF(C22&gt;15,"No",IF(C22&lt;-15,"No","Yes")))</f>
        <v>N/A</v>
      </c>
      <c r="E22" s="5">
        <v>54.899773574999998</v>
      </c>
      <c r="F22" s="5" t="str">
        <f>IF($B22="N/A","N/A",IF(E22&gt;15,"No",IF(E22&lt;-15,"No","Yes")))</f>
        <v>N/A</v>
      </c>
      <c r="G22" s="5">
        <v>54.754288047999999</v>
      </c>
      <c r="H22" s="5" t="str">
        <f>IF($B22="N/A","N/A",IF(G22&gt;15,"No",IF(G22&lt;-15,"No","Yes")))</f>
        <v>N/A</v>
      </c>
      <c r="I22" s="6">
        <v>-8.32</v>
      </c>
      <c r="J22" s="6">
        <v>-0.26500000000000001</v>
      </c>
      <c r="K22" s="105" t="str">
        <f t="shared" ref="K22:K31" si="1">IF(J22="Div by 0", "N/A", IF(J22="N/A","N/A", IF(J22&gt;30, "No", IF(J22&lt;-30, "No", "Yes"))))</f>
        <v>Yes</v>
      </c>
    </row>
    <row r="23" spans="1:11" x14ac:dyDescent="0.2">
      <c r="A23" s="104" t="s">
        <v>935</v>
      </c>
      <c r="B23" s="22" t="s">
        <v>213</v>
      </c>
      <c r="C23" s="5">
        <v>40.072919515000002</v>
      </c>
      <c r="D23" s="5" t="str">
        <f>IF($B23="N/A","N/A",IF(C23&gt;15,"No",IF(C23&lt;-15,"No","Yes")))</f>
        <v>N/A</v>
      </c>
      <c r="E23" s="5">
        <v>45.010322322999997</v>
      </c>
      <c r="F23" s="5" t="str">
        <f>IF($B23="N/A","N/A",IF(E23&gt;15,"No",IF(E23&lt;-15,"No","Yes")))</f>
        <v>N/A</v>
      </c>
      <c r="G23" s="5">
        <v>44.999546238000001</v>
      </c>
      <c r="H23" s="5" t="str">
        <f>IF($B23="N/A","N/A",IF(G23&gt;15,"No",IF(G23&lt;-15,"No","Yes")))</f>
        <v>N/A</v>
      </c>
      <c r="I23" s="6">
        <v>12.32</v>
      </c>
      <c r="J23" s="6">
        <v>-2.4E-2</v>
      </c>
      <c r="K23" s="105" t="str">
        <f t="shared" si="1"/>
        <v>Yes</v>
      </c>
    </row>
    <row r="24" spans="1:11" ht="25.5" x14ac:dyDescent="0.2">
      <c r="A24" s="104" t="s">
        <v>936</v>
      </c>
      <c r="B24" s="22" t="s">
        <v>213</v>
      </c>
      <c r="C24" s="5">
        <v>1.4583903E-2</v>
      </c>
      <c r="D24" s="5" t="str">
        <f>IF($B24="N/A","N/A",IF(C24&gt;15,"No",IF(C24&lt;-15,"No","Yes")))</f>
        <v>N/A</v>
      </c>
      <c r="E24" s="5">
        <v>5.9936068199999998E-2</v>
      </c>
      <c r="F24" s="5" t="str">
        <f>IF($B24="N/A","N/A",IF(E24&gt;15,"No",IF(E24&lt;-15,"No","Yes")))</f>
        <v>N/A</v>
      </c>
      <c r="G24" s="5">
        <v>0.14633814319999999</v>
      </c>
      <c r="H24" s="5" t="str">
        <f>IF($B24="N/A","N/A",IF(G24&gt;15,"No",IF(G24&lt;-15,"No","Yes")))</f>
        <v>N/A</v>
      </c>
      <c r="I24" s="6">
        <v>311</v>
      </c>
      <c r="J24" s="6">
        <v>144.19999999999999</v>
      </c>
      <c r="K24" s="105" t="str">
        <f t="shared" si="1"/>
        <v>No</v>
      </c>
    </row>
    <row r="25" spans="1:11" x14ac:dyDescent="0.2">
      <c r="A25" s="104" t="s">
        <v>166</v>
      </c>
      <c r="B25" s="22" t="s">
        <v>213</v>
      </c>
      <c r="C25" s="5">
        <v>100</v>
      </c>
      <c r="D25" s="5" t="str">
        <f t="shared" ref="D25:D27" si="2">IF($B25="N/A","N/A",IF(C25&gt;15,"No",IF(C25&lt;-15,"No","Yes")))</f>
        <v>N/A</v>
      </c>
      <c r="E25" s="5">
        <v>99.998335108999996</v>
      </c>
      <c r="F25" s="5" t="str">
        <f t="shared" ref="F25:F27" si="3">IF($B25="N/A","N/A",IF(E25&gt;15,"No",IF(E25&lt;-15,"No","Yes")))</f>
        <v>N/A</v>
      </c>
      <c r="G25" s="5">
        <v>99.945548598000002</v>
      </c>
      <c r="H25" s="5" t="str">
        <f t="shared" ref="H25:H27" si="4">IF($B25="N/A","N/A",IF(G25&gt;15,"No",IF(G25&lt;-15,"No","Yes")))</f>
        <v>N/A</v>
      </c>
      <c r="I25" s="6">
        <v>-2E-3</v>
      </c>
      <c r="J25" s="6">
        <v>-5.2999999999999999E-2</v>
      </c>
      <c r="K25" s="105" t="str">
        <f t="shared" si="1"/>
        <v>Yes</v>
      </c>
    </row>
    <row r="26" spans="1:11" x14ac:dyDescent="0.2">
      <c r="A26" s="104" t="s">
        <v>167</v>
      </c>
      <c r="B26" s="22" t="s">
        <v>213</v>
      </c>
      <c r="C26" s="5">
        <v>100</v>
      </c>
      <c r="D26" s="5" t="str">
        <f t="shared" si="2"/>
        <v>N/A</v>
      </c>
      <c r="E26" s="5">
        <v>99.998335108999996</v>
      </c>
      <c r="F26" s="5" t="str">
        <f t="shared" si="3"/>
        <v>N/A</v>
      </c>
      <c r="G26" s="5">
        <v>99.945548598000002</v>
      </c>
      <c r="H26" s="5" t="str">
        <f t="shared" si="4"/>
        <v>N/A</v>
      </c>
      <c r="I26" s="6">
        <v>-2E-3</v>
      </c>
      <c r="J26" s="6">
        <v>-5.2999999999999999E-2</v>
      </c>
      <c r="K26" s="105" t="str">
        <f t="shared" si="1"/>
        <v>Yes</v>
      </c>
    </row>
    <row r="27" spans="1:11" x14ac:dyDescent="0.2">
      <c r="A27" s="104" t="s">
        <v>168</v>
      </c>
      <c r="B27" s="22" t="s">
        <v>213</v>
      </c>
      <c r="C27" s="5">
        <v>100</v>
      </c>
      <c r="D27" s="5" t="str">
        <f t="shared" si="2"/>
        <v>N/A</v>
      </c>
      <c r="E27" s="5">
        <v>99.998335108999996</v>
      </c>
      <c r="F27" s="5" t="str">
        <f t="shared" si="3"/>
        <v>N/A</v>
      </c>
      <c r="G27" s="5">
        <v>99.945548598000002</v>
      </c>
      <c r="H27" s="5" t="str">
        <f t="shared" si="4"/>
        <v>N/A</v>
      </c>
      <c r="I27" s="6">
        <v>-2E-3</v>
      </c>
      <c r="J27" s="6">
        <v>-5.2999999999999999E-2</v>
      </c>
      <c r="K27" s="105" t="str">
        <f t="shared" si="1"/>
        <v>Yes</v>
      </c>
    </row>
    <row r="28" spans="1:11" x14ac:dyDescent="0.2">
      <c r="A28" s="104" t="s">
        <v>54</v>
      </c>
      <c r="B28" s="22" t="s">
        <v>213</v>
      </c>
      <c r="C28" s="5">
        <v>11.499407529000001</v>
      </c>
      <c r="D28" s="5" t="str">
        <f>IF($B28="N/A","N/A",IF(C28&gt;15,"No",IF(C28&lt;-15,"No","Yes")))</f>
        <v>N/A</v>
      </c>
      <c r="E28" s="5">
        <v>8.4293420351999995</v>
      </c>
      <c r="F28" s="5" t="str">
        <f>IF($B28="N/A","N/A",IF(E28&gt;15,"No",IF(E28&lt;-15,"No","Yes")))</f>
        <v>N/A</v>
      </c>
      <c r="G28" s="5">
        <v>9.9929666938999997</v>
      </c>
      <c r="H28" s="5" t="str">
        <f>IF($B28="N/A","N/A",IF(G28&gt;15,"No",IF(G28&lt;-15,"No","Yes")))</f>
        <v>N/A</v>
      </c>
      <c r="I28" s="6">
        <v>-26.7</v>
      </c>
      <c r="J28" s="6">
        <v>18.55</v>
      </c>
      <c r="K28" s="105" t="str">
        <f t="shared" si="1"/>
        <v>Yes</v>
      </c>
    </row>
    <row r="29" spans="1:11" x14ac:dyDescent="0.2">
      <c r="A29" s="104" t="s">
        <v>55</v>
      </c>
      <c r="B29" s="22" t="s">
        <v>213</v>
      </c>
      <c r="C29" s="5">
        <v>88.500592471000004</v>
      </c>
      <c r="D29" s="5" t="str">
        <f>IF($B29="N/A","N/A",IF(C29&gt;15,"No",IF(C29&lt;-15,"No","Yes")))</f>
        <v>N/A</v>
      </c>
      <c r="E29" s="5">
        <v>91.568993074000005</v>
      </c>
      <c r="F29" s="5" t="str">
        <f>IF($B29="N/A","N/A",IF(E29&gt;15,"No",IF(E29&lt;-15,"No","Yes")))</f>
        <v>N/A</v>
      </c>
      <c r="G29" s="5">
        <v>89.952581903999999</v>
      </c>
      <c r="H29" s="5" t="str">
        <f>IF($B29="N/A","N/A",IF(G29&gt;15,"No",IF(G29&lt;-15,"No","Yes")))</f>
        <v>N/A</v>
      </c>
      <c r="I29" s="6">
        <v>3.4670000000000001</v>
      </c>
      <c r="J29" s="6">
        <v>-1.77</v>
      </c>
      <c r="K29" s="105" t="str">
        <f t="shared" si="1"/>
        <v>Yes</v>
      </c>
    </row>
    <row r="30" spans="1:11" x14ac:dyDescent="0.2">
      <c r="A30" s="104" t="s">
        <v>56</v>
      </c>
      <c r="B30" s="22" t="s">
        <v>213</v>
      </c>
      <c r="C30" s="5">
        <v>83.647798742000006</v>
      </c>
      <c r="D30" s="5" t="str">
        <f>IF($B30="N/A","N/A",IF(C30&gt;15,"No",IF(C30&lt;-15,"No","Yes")))</f>
        <v>N/A</v>
      </c>
      <c r="E30" s="5">
        <v>85.017647842000002</v>
      </c>
      <c r="F30" s="5" t="str">
        <f>IF($B30="N/A","N/A",IF(E30&gt;15,"No",IF(E30&lt;-15,"No","Yes")))</f>
        <v>N/A</v>
      </c>
      <c r="G30" s="5">
        <v>85.598738542999996</v>
      </c>
      <c r="H30" s="5" t="str">
        <f>IF($B30="N/A","N/A",IF(G30&gt;15,"No",IF(G30&lt;-15,"No","Yes")))</f>
        <v>N/A</v>
      </c>
      <c r="I30" s="6">
        <v>1.6379999999999999</v>
      </c>
      <c r="J30" s="6">
        <v>0.6835</v>
      </c>
      <c r="K30" s="105" t="str">
        <f t="shared" si="1"/>
        <v>Yes</v>
      </c>
    </row>
    <row r="31" spans="1:11" x14ac:dyDescent="0.2">
      <c r="A31" s="112" t="s">
        <v>57</v>
      </c>
      <c r="B31" s="113" t="s">
        <v>213</v>
      </c>
      <c r="C31" s="114">
        <v>14.89016498</v>
      </c>
      <c r="D31" s="114" t="str">
        <f>IF($B31="N/A","N/A",IF(C31&gt;15,"No",IF(C31&lt;-15,"No","Yes")))</f>
        <v>N/A</v>
      </c>
      <c r="E31" s="114">
        <v>13.562200320000001</v>
      </c>
      <c r="F31" s="114" t="str">
        <f>IF($B31="N/A","N/A",IF(E31&gt;15,"No",IF(E31&lt;-15,"No","Yes")))</f>
        <v>N/A</v>
      </c>
      <c r="G31" s="114">
        <v>12.906116708000001</v>
      </c>
      <c r="H31" s="114" t="str">
        <f>IF($B31="N/A","N/A",IF(G31&gt;15,"No",IF(G31&lt;-15,"No","Yes")))</f>
        <v>N/A</v>
      </c>
      <c r="I31" s="115">
        <v>-8.92</v>
      </c>
      <c r="J31" s="115">
        <v>-4.84</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11665446</v>
      </c>
      <c r="D6" s="5" t="str">
        <f t="shared" ref="D6:F18" si="0">IF($B6="N/A","N/A",IF(C6&lt;0,"No","Yes"))</f>
        <v>N/A</v>
      </c>
      <c r="E6" s="23">
        <v>12097511</v>
      </c>
      <c r="F6" s="5" t="str">
        <f t="shared" si="0"/>
        <v>N/A</v>
      </c>
      <c r="G6" s="23">
        <v>18258236</v>
      </c>
      <c r="H6" s="5" t="str">
        <f t="shared" ref="H6:H18" si="1">IF($B6="N/A","N/A",IF(G6&lt;0,"No","Yes"))</f>
        <v>N/A</v>
      </c>
      <c r="I6" s="6">
        <v>3.7040000000000002</v>
      </c>
      <c r="J6" s="6">
        <v>50.93</v>
      </c>
      <c r="K6" s="105" t="str">
        <f t="shared" ref="K6:K18" si="2">IF(J6="Div by 0", "N/A", IF(J6="N/A","N/A", IF(J6&gt;30, "No", IF(J6&lt;-30, "No", "Yes"))))</f>
        <v>No</v>
      </c>
    </row>
    <row r="7" spans="1:11" x14ac:dyDescent="0.2">
      <c r="A7" s="102" t="s">
        <v>442</v>
      </c>
      <c r="B7" s="55" t="s">
        <v>213</v>
      </c>
      <c r="C7" s="5">
        <v>2.8074880292</v>
      </c>
      <c r="D7" s="5" t="str">
        <f t="shared" si="0"/>
        <v>N/A</v>
      </c>
      <c r="E7" s="5">
        <v>3.3523838085</v>
      </c>
      <c r="F7" s="5" t="str">
        <f t="shared" si="0"/>
        <v>N/A</v>
      </c>
      <c r="G7" s="5">
        <v>6.3734251217000004</v>
      </c>
      <c r="H7" s="5" t="str">
        <f t="shared" si="1"/>
        <v>N/A</v>
      </c>
      <c r="I7" s="6">
        <v>19.41</v>
      </c>
      <c r="J7" s="6">
        <v>90.12</v>
      </c>
      <c r="K7" s="105" t="str">
        <f t="shared" si="2"/>
        <v>No</v>
      </c>
    </row>
    <row r="8" spans="1:11" x14ac:dyDescent="0.2">
      <c r="A8" s="102" t="s">
        <v>443</v>
      </c>
      <c r="B8" s="55" t="s">
        <v>213</v>
      </c>
      <c r="C8" s="5">
        <v>28.770430209000001</v>
      </c>
      <c r="D8" s="5" t="str">
        <f t="shared" si="0"/>
        <v>N/A</v>
      </c>
      <c r="E8" s="5">
        <v>30.969907777</v>
      </c>
      <c r="F8" s="5" t="str">
        <f t="shared" si="0"/>
        <v>N/A</v>
      </c>
      <c r="G8" s="5">
        <v>22.353961248000001</v>
      </c>
      <c r="H8" s="5" t="str">
        <f t="shared" si="1"/>
        <v>N/A</v>
      </c>
      <c r="I8" s="6">
        <v>7.6449999999999996</v>
      </c>
      <c r="J8" s="6">
        <v>-27.8</v>
      </c>
      <c r="K8" s="105" t="str">
        <f t="shared" si="2"/>
        <v>Yes</v>
      </c>
    </row>
    <row r="9" spans="1:11" x14ac:dyDescent="0.2">
      <c r="A9" s="102" t="s">
        <v>444</v>
      </c>
      <c r="B9" s="55" t="s">
        <v>213</v>
      </c>
      <c r="C9" s="5">
        <v>19.244099197000001</v>
      </c>
      <c r="D9" s="5" t="str">
        <f t="shared" si="0"/>
        <v>N/A</v>
      </c>
      <c r="E9" s="5">
        <v>20.700258093999999</v>
      </c>
      <c r="F9" s="5" t="str">
        <f t="shared" si="0"/>
        <v>N/A</v>
      </c>
      <c r="G9" s="5">
        <v>10.412413335</v>
      </c>
      <c r="H9" s="5" t="str">
        <f t="shared" si="1"/>
        <v>N/A</v>
      </c>
      <c r="I9" s="6">
        <v>7.5670000000000002</v>
      </c>
      <c r="J9" s="6">
        <v>-49.7</v>
      </c>
      <c r="K9" s="105" t="str">
        <f t="shared" si="2"/>
        <v>No</v>
      </c>
    </row>
    <row r="10" spans="1:11" x14ac:dyDescent="0.2">
      <c r="A10" s="102" t="s">
        <v>445</v>
      </c>
      <c r="B10" s="55" t="s">
        <v>213</v>
      </c>
      <c r="C10" s="5">
        <v>47.54115702</v>
      </c>
      <c r="D10" s="5" t="str">
        <f t="shared" si="0"/>
        <v>N/A</v>
      </c>
      <c r="E10" s="5">
        <v>44.677553920000001</v>
      </c>
      <c r="F10" s="5" t="str">
        <f t="shared" si="0"/>
        <v>N/A</v>
      </c>
      <c r="G10" s="5">
        <v>17.226171247</v>
      </c>
      <c r="H10" s="5" t="str">
        <f t="shared" si="1"/>
        <v>N/A</v>
      </c>
      <c r="I10" s="6">
        <v>-6.02</v>
      </c>
      <c r="J10" s="6">
        <v>-61.4</v>
      </c>
      <c r="K10" s="105" t="str">
        <f t="shared" si="2"/>
        <v>No</v>
      </c>
    </row>
    <row r="11" spans="1:11" x14ac:dyDescent="0.2">
      <c r="A11" s="128" t="s">
        <v>207</v>
      </c>
      <c r="B11" s="55" t="s">
        <v>213</v>
      </c>
      <c r="C11" s="5">
        <v>99.186863493999994</v>
      </c>
      <c r="D11" s="5" t="str">
        <f t="shared" si="0"/>
        <v>N/A</v>
      </c>
      <c r="E11" s="5">
        <v>99.818574251000001</v>
      </c>
      <c r="F11" s="5" t="str">
        <f t="shared" si="0"/>
        <v>N/A</v>
      </c>
      <c r="G11" s="5">
        <v>83.355325234999995</v>
      </c>
      <c r="H11" s="5" t="str">
        <f t="shared" si="1"/>
        <v>N/A</v>
      </c>
      <c r="I11" s="6">
        <v>0.63690000000000002</v>
      </c>
      <c r="J11" s="6">
        <v>-16.5</v>
      </c>
      <c r="K11" s="105" t="str">
        <f t="shared" si="2"/>
        <v>Yes</v>
      </c>
    </row>
    <row r="12" spans="1:11" x14ac:dyDescent="0.2">
      <c r="A12" s="128" t="s">
        <v>934</v>
      </c>
      <c r="B12" s="55" t="s">
        <v>213</v>
      </c>
      <c r="C12" s="5">
        <v>2.1352205478999999</v>
      </c>
      <c r="D12" s="5" t="str">
        <f t="shared" si="0"/>
        <v>N/A</v>
      </c>
      <c r="E12" s="5">
        <v>2.0807503295999998</v>
      </c>
      <c r="F12" s="5" t="str">
        <f t="shared" si="0"/>
        <v>N/A</v>
      </c>
      <c r="G12" s="5">
        <v>2.9093719677999998</v>
      </c>
      <c r="H12" s="5" t="str">
        <f t="shared" si="1"/>
        <v>N/A</v>
      </c>
      <c r="I12" s="6">
        <v>-2.5499999999999998</v>
      </c>
      <c r="J12" s="6">
        <v>39.82</v>
      </c>
      <c r="K12" s="105" t="str">
        <f t="shared" si="2"/>
        <v>No</v>
      </c>
    </row>
    <row r="13" spans="1:11" x14ac:dyDescent="0.2">
      <c r="A13" s="128" t="s">
        <v>51</v>
      </c>
      <c r="B13" s="55" t="s">
        <v>213</v>
      </c>
      <c r="C13" s="5">
        <v>98.672746845999995</v>
      </c>
      <c r="D13" s="5" t="str">
        <f t="shared" si="0"/>
        <v>N/A</v>
      </c>
      <c r="E13" s="5">
        <v>98.599240785999996</v>
      </c>
      <c r="F13" s="5" t="str">
        <f t="shared" si="0"/>
        <v>N/A</v>
      </c>
      <c r="G13" s="5">
        <v>83.782179177000003</v>
      </c>
      <c r="H13" s="5" t="str">
        <f t="shared" si="1"/>
        <v>N/A</v>
      </c>
      <c r="I13" s="6">
        <v>-7.3999999999999996E-2</v>
      </c>
      <c r="J13" s="6">
        <v>-15</v>
      </c>
      <c r="K13" s="105" t="str">
        <f t="shared" si="2"/>
        <v>Yes</v>
      </c>
    </row>
    <row r="14" spans="1:11" x14ac:dyDescent="0.2">
      <c r="A14" s="128" t="s">
        <v>52</v>
      </c>
      <c r="B14" s="55" t="s">
        <v>213</v>
      </c>
      <c r="C14" s="5">
        <v>1.3272531542999999</v>
      </c>
      <c r="D14" s="5" t="str">
        <f t="shared" si="0"/>
        <v>N/A</v>
      </c>
      <c r="E14" s="5">
        <v>1.400759214</v>
      </c>
      <c r="F14" s="5" t="str">
        <f t="shared" si="0"/>
        <v>N/A</v>
      </c>
      <c r="G14" s="5">
        <v>0.79050352950000002</v>
      </c>
      <c r="H14" s="5" t="str">
        <f t="shared" si="1"/>
        <v>N/A</v>
      </c>
      <c r="I14" s="6">
        <v>5.5380000000000003</v>
      </c>
      <c r="J14" s="6">
        <v>-43.6</v>
      </c>
      <c r="K14" s="105" t="str">
        <f t="shared" si="2"/>
        <v>No</v>
      </c>
    </row>
    <row r="15" spans="1:11" x14ac:dyDescent="0.2">
      <c r="A15" s="128" t="s">
        <v>164</v>
      </c>
      <c r="B15" s="55" t="s">
        <v>213</v>
      </c>
      <c r="C15" s="5">
        <v>90.318311374000004</v>
      </c>
      <c r="D15" s="5" t="str">
        <f t="shared" si="0"/>
        <v>N/A</v>
      </c>
      <c r="E15" s="5">
        <v>96.878208298000004</v>
      </c>
      <c r="F15" s="5" t="str">
        <f t="shared" si="0"/>
        <v>N/A</v>
      </c>
      <c r="G15" s="5">
        <v>96.688944894000002</v>
      </c>
      <c r="H15" s="5" t="str">
        <f t="shared" si="1"/>
        <v>N/A</v>
      </c>
      <c r="I15" s="6">
        <v>7.2629999999999999</v>
      </c>
      <c r="J15" s="6">
        <v>-0.19500000000000001</v>
      </c>
      <c r="K15" s="105" t="str">
        <f t="shared" si="2"/>
        <v>Yes</v>
      </c>
    </row>
    <row r="16" spans="1:11" x14ac:dyDescent="0.2">
      <c r="A16" s="128" t="s">
        <v>165</v>
      </c>
      <c r="B16" s="55" t="s">
        <v>213</v>
      </c>
      <c r="C16" s="5">
        <v>99.999965248999999</v>
      </c>
      <c r="D16" s="5" t="str">
        <f t="shared" si="0"/>
        <v>N/A</v>
      </c>
      <c r="E16" s="5">
        <v>10.460884902</v>
      </c>
      <c r="F16" s="5" t="str">
        <f t="shared" si="0"/>
        <v>N/A</v>
      </c>
      <c r="G16" s="5">
        <v>43.353401562000002</v>
      </c>
      <c r="H16" s="5" t="str">
        <f t="shared" si="1"/>
        <v>N/A</v>
      </c>
      <c r="I16" s="6">
        <v>-89.5</v>
      </c>
      <c r="J16" s="6">
        <v>314.39999999999998</v>
      </c>
      <c r="K16" s="105" t="str">
        <f t="shared" si="2"/>
        <v>No</v>
      </c>
    </row>
    <row r="17" spans="1:11" x14ac:dyDescent="0.2">
      <c r="A17" s="128" t="s">
        <v>21</v>
      </c>
      <c r="B17" s="55" t="s">
        <v>213</v>
      </c>
      <c r="C17" s="5">
        <v>99.051866555000004</v>
      </c>
      <c r="D17" s="5" t="str">
        <f t="shared" si="0"/>
        <v>N/A</v>
      </c>
      <c r="E17" s="5">
        <v>99.356533764999995</v>
      </c>
      <c r="F17" s="5" t="str">
        <f t="shared" si="0"/>
        <v>N/A</v>
      </c>
      <c r="G17" s="5">
        <v>99.717247947000004</v>
      </c>
      <c r="H17" s="5" t="str">
        <f t="shared" si="1"/>
        <v>N/A</v>
      </c>
      <c r="I17" s="6">
        <v>0.30759999999999998</v>
      </c>
      <c r="J17" s="6">
        <v>0.36309999999999998</v>
      </c>
      <c r="K17" s="105" t="str">
        <f t="shared" si="2"/>
        <v>Yes</v>
      </c>
    </row>
    <row r="18" spans="1:11" x14ac:dyDescent="0.2">
      <c r="A18" s="128" t="s">
        <v>53</v>
      </c>
      <c r="B18" s="55" t="s">
        <v>213</v>
      </c>
      <c r="C18" s="5">
        <v>99.999973936999993</v>
      </c>
      <c r="D18" s="5" t="str">
        <f t="shared" si="0"/>
        <v>N/A</v>
      </c>
      <c r="E18" s="5">
        <v>99.999983232999995</v>
      </c>
      <c r="F18" s="5" t="str">
        <f t="shared" si="0"/>
        <v>N/A</v>
      </c>
      <c r="G18" s="5">
        <v>99.999993462999996</v>
      </c>
      <c r="H18" s="5" t="str">
        <f t="shared" si="1"/>
        <v>N/A</v>
      </c>
      <c r="I18" s="6">
        <v>0</v>
      </c>
      <c r="J18" s="6">
        <v>0</v>
      </c>
      <c r="K18" s="105" t="str">
        <f t="shared" si="2"/>
        <v>Yes</v>
      </c>
    </row>
    <row r="19" spans="1:11" x14ac:dyDescent="0.2">
      <c r="A19" s="104" t="s">
        <v>673</v>
      </c>
      <c r="B19" s="55" t="s">
        <v>213</v>
      </c>
      <c r="C19" s="5">
        <v>99.673943027999997</v>
      </c>
      <c r="D19" s="5" t="str">
        <f t="shared" ref="D19:D21" si="3">IF($B19="N/A","N/A",IF(C19&lt;0,"No","Yes"))</f>
        <v>N/A</v>
      </c>
      <c r="E19" s="5">
        <v>99.755718345999995</v>
      </c>
      <c r="F19" s="5" t="str">
        <f t="shared" ref="F19:F21" si="4">IF($B19="N/A","N/A",IF(E19&lt;0,"No","Yes"))</f>
        <v>N/A</v>
      </c>
      <c r="G19" s="5">
        <v>99.887415192000006</v>
      </c>
      <c r="H19" s="5" t="str">
        <f t="shared" ref="H19:H21" si="5">IF($B19="N/A","N/A",IF(G19&lt;0,"No","Yes"))</f>
        <v>N/A</v>
      </c>
      <c r="I19" s="6">
        <v>8.2000000000000003E-2</v>
      </c>
      <c r="J19" s="6">
        <v>0.13200000000000001</v>
      </c>
      <c r="K19" s="105" t="str">
        <f>IF(J19="Div by 0", "N/A", IF(J19="N/A","N/A", IF(J19&gt;30, "No", IF(J19&lt;-30, "No", "Yes"))))</f>
        <v>Yes</v>
      </c>
    </row>
    <row r="20" spans="1:11" x14ac:dyDescent="0.2">
      <c r="A20" s="104" t="s">
        <v>674</v>
      </c>
      <c r="B20" s="55" t="s">
        <v>213</v>
      </c>
      <c r="C20" s="5">
        <v>99.993647906999996</v>
      </c>
      <c r="D20" s="5" t="str">
        <f t="shared" si="3"/>
        <v>N/A</v>
      </c>
      <c r="E20" s="5">
        <v>99.973077106999995</v>
      </c>
      <c r="F20" s="5" t="str">
        <f t="shared" si="4"/>
        <v>N/A</v>
      </c>
      <c r="G20" s="5">
        <v>99.917544061000001</v>
      </c>
      <c r="H20" s="5" t="str">
        <f t="shared" si="5"/>
        <v>N/A</v>
      </c>
      <c r="I20" s="6">
        <v>-2.1000000000000001E-2</v>
      </c>
      <c r="J20" s="6">
        <v>-5.6000000000000001E-2</v>
      </c>
      <c r="K20" s="105" t="str">
        <f>IF(J20="Div by 0", "N/A", IF(J20="N/A","N/A", IF(J20&gt;30, "No", IF(J20&lt;-30, "No", "Yes"))))</f>
        <v>Yes</v>
      </c>
    </row>
    <row r="21" spans="1:11" x14ac:dyDescent="0.2">
      <c r="A21" s="104" t="s">
        <v>675</v>
      </c>
      <c r="B21" s="55" t="s">
        <v>213</v>
      </c>
      <c r="C21" s="5">
        <v>99.993647906999996</v>
      </c>
      <c r="D21" s="5" t="str">
        <f t="shared" si="3"/>
        <v>N/A</v>
      </c>
      <c r="E21" s="5">
        <v>99.973077106999995</v>
      </c>
      <c r="F21" s="5" t="str">
        <f t="shared" si="4"/>
        <v>N/A</v>
      </c>
      <c r="G21" s="5">
        <v>99.917544061000001</v>
      </c>
      <c r="H21" s="5" t="str">
        <f t="shared" si="5"/>
        <v>N/A</v>
      </c>
      <c r="I21" s="6">
        <v>-2.1000000000000001E-2</v>
      </c>
      <c r="J21" s="6">
        <v>-5.6000000000000001E-2</v>
      </c>
      <c r="K21" s="105" t="str">
        <f>IF(J21="Div by 0", "N/A", IF(J21="N/A","N/A", IF(J21&gt;30, "No", IF(J21&lt;-30, "No", "Yes"))))</f>
        <v>Yes</v>
      </c>
    </row>
    <row r="22" spans="1:11" ht="16.5" customHeight="1" x14ac:dyDescent="0.2">
      <c r="A22" s="104" t="s">
        <v>1687</v>
      </c>
      <c r="B22" s="55" t="s">
        <v>213</v>
      </c>
      <c r="C22" s="5">
        <v>58.668189796999997</v>
      </c>
      <c r="D22" s="5" t="str">
        <f t="shared" ref="D22:D31" si="6">IF($B22="N/A","N/A",IF(C22&lt;0,"No","Yes"))</f>
        <v>N/A</v>
      </c>
      <c r="E22" s="5">
        <v>56.796939469999998</v>
      </c>
      <c r="F22" s="5" t="str">
        <f t="shared" ref="F22:F31" si="7">IF($B22="N/A","N/A",IF(E22&lt;0,"No","Yes"))</f>
        <v>N/A</v>
      </c>
      <c r="G22" s="5">
        <v>54.08531799</v>
      </c>
      <c r="I22" s="6">
        <v>-3.19</v>
      </c>
      <c r="J22" s="6">
        <v>-4.7699999999999996</v>
      </c>
      <c r="K22" s="105" t="str">
        <f t="shared" ref="K22:K31" si="8">IF(J22="Div by 0", "N/A", IF(J22="N/A","N/A", IF(J22&gt;30, "No", IF(J22&lt;-30, "No", "Yes"))))</f>
        <v>Yes</v>
      </c>
    </row>
    <row r="23" spans="1:11" x14ac:dyDescent="0.2">
      <c r="A23" s="104" t="s">
        <v>937</v>
      </c>
      <c r="B23" s="55" t="s">
        <v>213</v>
      </c>
      <c r="C23" s="5">
        <v>41.045065915000002</v>
      </c>
      <c r="D23" s="5" t="str">
        <f t="shared" si="6"/>
        <v>N/A</v>
      </c>
      <c r="E23" s="5">
        <v>42.671628900000002</v>
      </c>
      <c r="F23" s="5" t="str">
        <f t="shared" si="7"/>
        <v>N/A</v>
      </c>
      <c r="G23" s="5">
        <v>45.0341424</v>
      </c>
      <c r="H23" s="5" t="str">
        <f t="shared" ref="H23:H31" si="9">IF($B23="N/A","N/A",IF(G23&lt;0,"No","Yes"))</f>
        <v>N/A</v>
      </c>
      <c r="I23" s="6">
        <v>3.9630000000000001</v>
      </c>
      <c r="J23" s="6">
        <v>5.5359999999999996</v>
      </c>
      <c r="K23" s="105" t="str">
        <f t="shared" si="8"/>
        <v>Yes</v>
      </c>
    </row>
    <row r="24" spans="1:11" ht="25.5" x14ac:dyDescent="0.2">
      <c r="A24" s="104" t="s">
        <v>938</v>
      </c>
      <c r="B24" s="55" t="s">
        <v>213</v>
      </c>
      <c r="C24" s="5">
        <v>0.16475152339999999</v>
      </c>
      <c r="D24" s="5" t="str">
        <f t="shared" si="6"/>
        <v>N/A</v>
      </c>
      <c r="E24" s="5">
        <v>0.36841462679999998</v>
      </c>
      <c r="F24" s="5" t="str">
        <f t="shared" si="7"/>
        <v>N/A</v>
      </c>
      <c r="G24" s="5">
        <v>0.44482391399999999</v>
      </c>
      <c r="H24" s="5" t="str">
        <f t="shared" si="9"/>
        <v>N/A</v>
      </c>
      <c r="I24" s="6">
        <v>123.6</v>
      </c>
      <c r="J24" s="6">
        <v>20.74</v>
      </c>
      <c r="K24" s="105" t="str">
        <f t="shared" si="8"/>
        <v>Yes</v>
      </c>
    </row>
    <row r="25" spans="1:11" x14ac:dyDescent="0.2">
      <c r="A25" s="128" t="s">
        <v>166</v>
      </c>
      <c r="B25" s="55" t="s">
        <v>213</v>
      </c>
      <c r="C25" s="5">
        <v>99.993647906999996</v>
      </c>
      <c r="D25" s="5" t="str">
        <f t="shared" si="6"/>
        <v>N/A</v>
      </c>
      <c r="E25" s="5">
        <v>99.973077106999995</v>
      </c>
      <c r="F25" s="5" t="str">
        <f t="shared" si="7"/>
        <v>N/A</v>
      </c>
      <c r="G25" s="5">
        <v>99.917544061000001</v>
      </c>
      <c r="H25" s="5" t="str">
        <f t="shared" si="9"/>
        <v>N/A</v>
      </c>
      <c r="I25" s="6">
        <v>-2.1000000000000001E-2</v>
      </c>
      <c r="J25" s="6">
        <v>-5.6000000000000001E-2</v>
      </c>
      <c r="K25" s="105" t="str">
        <f t="shared" si="8"/>
        <v>Yes</v>
      </c>
    </row>
    <row r="26" spans="1:11" x14ac:dyDescent="0.2">
      <c r="A26" s="128" t="s">
        <v>167</v>
      </c>
      <c r="B26" s="55" t="s">
        <v>213</v>
      </c>
      <c r="C26" s="5">
        <v>99.993647906999996</v>
      </c>
      <c r="D26" s="5" t="str">
        <f t="shared" si="6"/>
        <v>N/A</v>
      </c>
      <c r="E26" s="5">
        <v>99.973077106999995</v>
      </c>
      <c r="F26" s="5" t="str">
        <f t="shared" si="7"/>
        <v>N/A</v>
      </c>
      <c r="G26" s="5">
        <v>99.917544061000001</v>
      </c>
      <c r="H26" s="5" t="str">
        <f t="shared" si="9"/>
        <v>N/A</v>
      </c>
      <c r="I26" s="6">
        <v>-2.1000000000000001E-2</v>
      </c>
      <c r="J26" s="6">
        <v>-5.6000000000000001E-2</v>
      </c>
      <c r="K26" s="105" t="str">
        <f t="shared" si="8"/>
        <v>Yes</v>
      </c>
    </row>
    <row r="27" spans="1:11" x14ac:dyDescent="0.2">
      <c r="A27" s="128" t="s">
        <v>168</v>
      </c>
      <c r="B27" s="55" t="s">
        <v>213</v>
      </c>
      <c r="C27" s="5">
        <v>99.993647906999996</v>
      </c>
      <c r="D27" s="5" t="str">
        <f t="shared" si="6"/>
        <v>N/A</v>
      </c>
      <c r="E27" s="5">
        <v>99.973077106999995</v>
      </c>
      <c r="F27" s="5" t="str">
        <f t="shared" si="7"/>
        <v>N/A</v>
      </c>
      <c r="G27" s="5">
        <v>99.917544061000001</v>
      </c>
      <c r="H27" s="5" t="str">
        <f t="shared" si="9"/>
        <v>N/A</v>
      </c>
      <c r="I27" s="6">
        <v>-2.1000000000000001E-2</v>
      </c>
      <c r="J27" s="6">
        <v>-5.6000000000000001E-2</v>
      </c>
      <c r="K27" s="105" t="str">
        <f t="shared" si="8"/>
        <v>Yes</v>
      </c>
    </row>
    <row r="28" spans="1:11" x14ac:dyDescent="0.2">
      <c r="A28" s="128" t="s">
        <v>54</v>
      </c>
      <c r="B28" s="55" t="s">
        <v>213</v>
      </c>
      <c r="C28" s="5">
        <v>10.840339924</v>
      </c>
      <c r="D28" s="5" t="str">
        <f t="shared" si="6"/>
        <v>N/A</v>
      </c>
      <c r="E28" s="5">
        <v>11.849429193000001</v>
      </c>
      <c r="F28" s="5" t="str">
        <f t="shared" si="7"/>
        <v>N/A</v>
      </c>
      <c r="G28" s="5">
        <v>11.304673683000001</v>
      </c>
      <c r="H28" s="5" t="str">
        <f t="shared" si="9"/>
        <v>N/A</v>
      </c>
      <c r="I28" s="6">
        <v>9.3089999999999993</v>
      </c>
      <c r="J28" s="6">
        <v>-4.5999999999999996</v>
      </c>
      <c r="K28" s="105" t="str">
        <f t="shared" si="8"/>
        <v>Yes</v>
      </c>
    </row>
    <row r="29" spans="1:11" x14ac:dyDescent="0.2">
      <c r="A29" s="128" t="s">
        <v>55</v>
      </c>
      <c r="B29" s="55" t="s">
        <v>213</v>
      </c>
      <c r="C29" s="5">
        <v>89.153307983000005</v>
      </c>
      <c r="D29" s="5" t="str">
        <f t="shared" si="6"/>
        <v>N/A</v>
      </c>
      <c r="E29" s="5">
        <v>88.123647914000003</v>
      </c>
      <c r="F29" s="5" t="str">
        <f t="shared" si="7"/>
        <v>N/A</v>
      </c>
      <c r="G29" s="5">
        <v>88.612870377999997</v>
      </c>
      <c r="H29" s="5" t="str">
        <f t="shared" si="9"/>
        <v>N/A</v>
      </c>
      <c r="I29" s="6">
        <v>-1.1499999999999999</v>
      </c>
      <c r="J29" s="6">
        <v>0.55520000000000003</v>
      </c>
      <c r="K29" s="105" t="str">
        <f t="shared" si="8"/>
        <v>Yes</v>
      </c>
    </row>
    <row r="30" spans="1:11" x14ac:dyDescent="0.2">
      <c r="A30" s="128" t="s">
        <v>56</v>
      </c>
      <c r="B30" s="55" t="s">
        <v>213</v>
      </c>
      <c r="C30" s="5">
        <v>84.508179112999997</v>
      </c>
      <c r="D30" s="5" t="str">
        <f t="shared" si="6"/>
        <v>N/A</v>
      </c>
      <c r="E30" s="5">
        <v>85.671093830999993</v>
      </c>
      <c r="F30" s="5" t="str">
        <f t="shared" si="7"/>
        <v>N/A</v>
      </c>
      <c r="G30" s="5">
        <v>85.817326492999996</v>
      </c>
      <c r="H30" s="5" t="str">
        <f t="shared" si="9"/>
        <v>N/A</v>
      </c>
      <c r="I30" s="6">
        <v>1.3759999999999999</v>
      </c>
      <c r="J30" s="6">
        <v>0.17069999999999999</v>
      </c>
      <c r="K30" s="105" t="str">
        <f t="shared" si="8"/>
        <v>Yes</v>
      </c>
    </row>
    <row r="31" spans="1:11" x14ac:dyDescent="0.2">
      <c r="A31" s="129" t="s">
        <v>57</v>
      </c>
      <c r="B31" s="135" t="s">
        <v>213</v>
      </c>
      <c r="C31" s="114">
        <v>12.27848468</v>
      </c>
      <c r="D31" s="114" t="str">
        <f t="shared" si="6"/>
        <v>N/A</v>
      </c>
      <c r="E31" s="114">
        <v>12.080113008</v>
      </c>
      <c r="F31" s="114" t="str">
        <f t="shared" si="7"/>
        <v>N/A</v>
      </c>
      <c r="G31" s="114">
        <v>12.622626852</v>
      </c>
      <c r="H31" s="114" t="str">
        <f t="shared" si="9"/>
        <v>N/A</v>
      </c>
      <c r="I31" s="115">
        <v>-1.62</v>
      </c>
      <c r="J31" s="115">
        <v>4.4909999999999997</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1751485</v>
      </c>
      <c r="D7" s="52" t="str">
        <f>IF($B7="N/A","N/A",IF(C7&gt;10,"No",IF(C7&lt;-10,"No","Yes")))</f>
        <v>N/A</v>
      </c>
      <c r="E7" s="18">
        <v>1720921</v>
      </c>
      <c r="F7" s="52" t="str">
        <f>IF($B7="N/A","N/A",IF(E7&gt;10,"No",IF(E7&lt;-10,"No","Yes")))</f>
        <v>N/A</v>
      </c>
      <c r="G7" s="18">
        <v>2023576</v>
      </c>
      <c r="H7" s="52" t="str">
        <f>IF($B7="N/A","N/A",IF(G7&gt;10,"No",IF(G7&lt;-10,"No","Yes")))</f>
        <v>N/A</v>
      </c>
      <c r="I7" s="53">
        <v>-1.75</v>
      </c>
      <c r="J7" s="53">
        <v>17.59</v>
      </c>
      <c r="K7" s="54" t="s">
        <v>734</v>
      </c>
      <c r="L7" s="106" t="str">
        <f>IF(J7="Div by 0", "N/A", IF(K7="N/A","N/A", IF(J7&gt;VALUE(MID(K7,1,2)), "No", IF(J7&lt;-1*VALUE(MID(K7,1,2)), "No", "Yes"))))</f>
        <v>Yes</v>
      </c>
    </row>
    <row r="8" spans="1:12" x14ac:dyDescent="0.2">
      <c r="A8" s="104" t="s">
        <v>58</v>
      </c>
      <c r="B8" s="22" t="s">
        <v>213</v>
      </c>
      <c r="C8" s="29">
        <v>8196563790</v>
      </c>
      <c r="D8" s="27" t="str">
        <f>IF($B8="N/A","N/A",IF(C8&gt;10,"No",IF(C8&lt;-10,"No","Yes")))</f>
        <v>N/A</v>
      </c>
      <c r="E8" s="29">
        <v>8151213647</v>
      </c>
      <c r="F8" s="27" t="str">
        <f>IF($B8="N/A","N/A",IF(E8&gt;10,"No",IF(E8&lt;-10,"No","Yes")))</f>
        <v>N/A</v>
      </c>
      <c r="G8" s="29">
        <v>8424286626</v>
      </c>
      <c r="H8" s="27" t="str">
        <f>IF($B8="N/A","N/A",IF(G8&gt;10,"No",IF(G8&lt;-10,"No","Yes")))</f>
        <v>N/A</v>
      </c>
      <c r="I8" s="8">
        <v>-0.55300000000000005</v>
      </c>
      <c r="J8" s="8">
        <v>3.35</v>
      </c>
      <c r="K8" s="28" t="s">
        <v>734</v>
      </c>
      <c r="L8" s="105" t="str">
        <f>IF(J8="Div by 0", "N/A", IF(K8="N/A","N/A", IF(J8&gt;VALUE(MID(K8,1,2)), "No", IF(J8&lt;-1*VALUE(MID(K8,1,2)), "No", "Yes"))))</f>
        <v>Yes</v>
      </c>
    </row>
    <row r="9" spans="1:12" x14ac:dyDescent="0.2">
      <c r="A9" s="136" t="s">
        <v>939</v>
      </c>
      <c r="B9" s="5" t="s">
        <v>213</v>
      </c>
      <c r="C9" s="4">
        <v>8.4490589414000006</v>
      </c>
      <c r="D9" s="27" t="str">
        <f>IF($B9="N/A","N/A",IF(C9&gt;10,"No",IF(C9&lt;-10,"No","Yes")))</f>
        <v>N/A</v>
      </c>
      <c r="E9" s="4">
        <v>10.225164316000001</v>
      </c>
      <c r="F9" s="27" t="str">
        <f>IF($B9="N/A","N/A",IF(E9&gt;10,"No",IF(E9&lt;-10,"No","Yes")))</f>
        <v>N/A</v>
      </c>
      <c r="G9" s="4">
        <v>8.7039478625999998</v>
      </c>
      <c r="H9" s="27" t="str">
        <f>IF($B9="N/A","N/A",IF(G9&gt;10,"No",IF(G9&lt;-10,"No","Yes")))</f>
        <v>N/A</v>
      </c>
      <c r="I9" s="8">
        <v>21.02</v>
      </c>
      <c r="J9" s="8">
        <v>-14.9</v>
      </c>
      <c r="K9" s="5" t="s">
        <v>213</v>
      </c>
      <c r="L9" s="105" t="str">
        <f>IF(J9="Div by 0", "N/A", IF(K9="N/A","N/A", IF(J9&gt;VALUE(MID(K9,1,2)), "No", IF(J9&lt;-1*VALUE(MID(K9,1,2)), "No", "Yes"))))</f>
        <v>N/A</v>
      </c>
    </row>
    <row r="10" spans="1:12" x14ac:dyDescent="0.2">
      <c r="A10" s="136" t="s">
        <v>940</v>
      </c>
      <c r="B10" s="5" t="s">
        <v>213</v>
      </c>
      <c r="C10" s="4">
        <v>1.2575614407</v>
      </c>
      <c r="D10" s="27" t="str">
        <f t="shared" ref="D10:D20" si="0">IF($B10="N/A","N/A",IF(C10&gt;10,"No",IF(C10&lt;-10,"No","Yes")))</f>
        <v>N/A</v>
      </c>
      <c r="E10" s="4">
        <v>1.2349201386999999</v>
      </c>
      <c r="F10" s="27" t="str">
        <f t="shared" ref="F10:F20" si="1">IF($B10="N/A","N/A",IF(E10&gt;10,"No",IF(E10&lt;-10,"No","Yes")))</f>
        <v>N/A</v>
      </c>
      <c r="G10" s="4">
        <v>2.4419641268999999</v>
      </c>
      <c r="H10" s="27" t="str">
        <f t="shared" ref="H10:H20" si="2">IF($B10="N/A","N/A",IF(G10&gt;10,"No",IF(G10&lt;-10,"No","Yes")))</f>
        <v>N/A</v>
      </c>
      <c r="I10" s="8">
        <v>-1.8</v>
      </c>
      <c r="J10" s="8">
        <v>97.74</v>
      </c>
      <c r="K10" s="5" t="s">
        <v>213</v>
      </c>
      <c r="L10" s="105" t="str">
        <f t="shared" ref="L10:L27" si="3">IF(J10="Div by 0", "N/A", IF(K10="N/A","N/A", IF(J10&gt;VALUE(MID(K10,1,2)), "No", IF(J10&lt;-1*VALUE(MID(K10,1,2)), "No", "Yes"))))</f>
        <v>N/A</v>
      </c>
    </row>
    <row r="11" spans="1:12" x14ac:dyDescent="0.2">
      <c r="A11" s="136" t="s">
        <v>941</v>
      </c>
      <c r="B11" s="5" t="s">
        <v>213</v>
      </c>
      <c r="C11" s="4">
        <v>16.896062484000002</v>
      </c>
      <c r="D11" s="27" t="str">
        <f t="shared" si="0"/>
        <v>N/A</v>
      </c>
      <c r="E11" s="4">
        <v>16.230785725</v>
      </c>
      <c r="F11" s="27" t="str">
        <f t="shared" si="1"/>
        <v>N/A</v>
      </c>
      <c r="G11" s="4">
        <v>16.60169917</v>
      </c>
      <c r="H11" s="27" t="str">
        <f t="shared" si="2"/>
        <v>N/A</v>
      </c>
      <c r="I11" s="8">
        <v>-3.94</v>
      </c>
      <c r="J11" s="8">
        <v>2.2850000000000001</v>
      </c>
      <c r="K11" s="5" t="s">
        <v>213</v>
      </c>
      <c r="L11" s="105" t="str">
        <f t="shared" si="3"/>
        <v>N/A</v>
      </c>
    </row>
    <row r="12" spans="1:12" x14ac:dyDescent="0.2">
      <c r="A12" s="136" t="s">
        <v>942</v>
      </c>
      <c r="B12" s="5" t="s">
        <v>213</v>
      </c>
      <c r="C12" s="4">
        <v>1.5415490299999999E-2</v>
      </c>
      <c r="D12" s="27" t="str">
        <f t="shared" si="0"/>
        <v>N/A</v>
      </c>
      <c r="E12" s="4">
        <v>1.3539261800000001E-2</v>
      </c>
      <c r="F12" s="27" t="str">
        <f t="shared" si="1"/>
        <v>N/A</v>
      </c>
      <c r="G12" s="4">
        <v>0.65581920319999998</v>
      </c>
      <c r="H12" s="27" t="str">
        <f t="shared" si="2"/>
        <v>N/A</v>
      </c>
      <c r="I12" s="8">
        <v>-12.2</v>
      </c>
      <c r="J12" s="8">
        <v>4744</v>
      </c>
      <c r="K12" s="5" t="s">
        <v>213</v>
      </c>
      <c r="L12" s="105" t="str">
        <f t="shared" si="3"/>
        <v>N/A</v>
      </c>
    </row>
    <row r="13" spans="1:12" x14ac:dyDescent="0.2">
      <c r="A13" s="136" t="s">
        <v>943</v>
      </c>
      <c r="B13" s="7" t="s">
        <v>213</v>
      </c>
      <c r="C13" s="4">
        <v>4.5664678829999996</v>
      </c>
      <c r="D13" s="27" t="str">
        <f t="shared" si="0"/>
        <v>N/A</v>
      </c>
      <c r="E13" s="4">
        <v>4.6007341418000003</v>
      </c>
      <c r="F13" s="27" t="str">
        <f t="shared" si="1"/>
        <v>N/A</v>
      </c>
      <c r="G13" s="4">
        <v>4.4493510497999997</v>
      </c>
      <c r="H13" s="27" t="str">
        <f t="shared" si="2"/>
        <v>N/A</v>
      </c>
      <c r="I13" s="8">
        <v>0.75039999999999996</v>
      </c>
      <c r="J13" s="8">
        <v>-3.29</v>
      </c>
      <c r="K13" s="5" t="s">
        <v>213</v>
      </c>
      <c r="L13" s="105" t="str">
        <f t="shared" si="3"/>
        <v>N/A</v>
      </c>
    </row>
    <row r="14" spans="1:12" ht="12.75" customHeight="1" x14ac:dyDescent="0.2">
      <c r="A14" s="136" t="s">
        <v>944</v>
      </c>
      <c r="B14" s="7" t="s">
        <v>213</v>
      </c>
      <c r="C14" s="4">
        <v>67.844143684000002</v>
      </c>
      <c r="D14" s="27" t="str">
        <f t="shared" si="0"/>
        <v>N/A</v>
      </c>
      <c r="E14" s="4">
        <v>66.690626705</v>
      </c>
      <c r="F14" s="27" t="str">
        <f t="shared" si="1"/>
        <v>N/A</v>
      </c>
      <c r="G14" s="4">
        <v>64.723835428000001</v>
      </c>
      <c r="H14" s="27" t="str">
        <f t="shared" si="2"/>
        <v>N/A</v>
      </c>
      <c r="I14" s="8">
        <v>-1.7</v>
      </c>
      <c r="J14" s="8">
        <v>-2.95</v>
      </c>
      <c r="K14" s="5" t="s">
        <v>213</v>
      </c>
      <c r="L14" s="105" t="str">
        <f t="shared" si="3"/>
        <v>N/A</v>
      </c>
    </row>
    <row r="15" spans="1:12" x14ac:dyDescent="0.2">
      <c r="A15" s="136" t="s">
        <v>945</v>
      </c>
      <c r="B15" s="7" t="s">
        <v>213</v>
      </c>
      <c r="C15" s="4">
        <v>1.7128323E-3</v>
      </c>
      <c r="D15" s="27" t="str">
        <f t="shared" si="0"/>
        <v>N/A</v>
      </c>
      <c r="E15" s="4">
        <v>1.6851442E-3</v>
      </c>
      <c r="F15" s="27" t="str">
        <f t="shared" si="1"/>
        <v>N/A</v>
      </c>
      <c r="G15" s="4">
        <v>7.4027365400000003E-2</v>
      </c>
      <c r="H15" s="27" t="str">
        <f t="shared" si="2"/>
        <v>N/A</v>
      </c>
      <c r="I15" s="8">
        <v>-1.62</v>
      </c>
      <c r="J15" s="8">
        <v>4293</v>
      </c>
      <c r="K15" s="5" t="s">
        <v>213</v>
      </c>
      <c r="L15" s="105" t="str">
        <f t="shared" si="3"/>
        <v>N/A</v>
      </c>
    </row>
    <row r="16" spans="1:12" ht="12.75" customHeight="1" x14ac:dyDescent="0.2">
      <c r="A16" s="136" t="s">
        <v>946</v>
      </c>
      <c r="B16" s="7" t="s">
        <v>213</v>
      </c>
      <c r="C16" s="4">
        <v>0.96957724450000005</v>
      </c>
      <c r="D16" s="27" t="str">
        <f t="shared" si="0"/>
        <v>N/A</v>
      </c>
      <c r="E16" s="4">
        <v>1.0025445677</v>
      </c>
      <c r="F16" s="27" t="str">
        <f t="shared" si="1"/>
        <v>N/A</v>
      </c>
      <c r="G16" s="4">
        <v>2.3493557939</v>
      </c>
      <c r="H16" s="27" t="str">
        <f t="shared" si="2"/>
        <v>N/A</v>
      </c>
      <c r="I16" s="8">
        <v>3.4</v>
      </c>
      <c r="J16" s="8">
        <v>134.30000000000001</v>
      </c>
      <c r="K16" s="5" t="s">
        <v>213</v>
      </c>
      <c r="L16" s="105" t="str">
        <f t="shared" si="3"/>
        <v>N/A</v>
      </c>
    </row>
    <row r="17" spans="1:12" ht="12.75" customHeight="1" x14ac:dyDescent="0.2">
      <c r="A17" s="137" t="s">
        <v>947</v>
      </c>
      <c r="B17" s="7" t="s">
        <v>213</v>
      </c>
      <c r="C17" s="4">
        <v>6.7953194004000004</v>
      </c>
      <c r="D17" s="27" t="str">
        <f t="shared" si="0"/>
        <v>N/A</v>
      </c>
      <c r="E17" s="4">
        <v>6.8398839923999999</v>
      </c>
      <c r="F17" s="27" t="str">
        <f t="shared" si="1"/>
        <v>N/A</v>
      </c>
      <c r="G17" s="4">
        <v>9.3146983359999993</v>
      </c>
      <c r="H17" s="27" t="str">
        <f t="shared" si="2"/>
        <v>N/A</v>
      </c>
      <c r="I17" s="8">
        <v>0.65580000000000005</v>
      </c>
      <c r="J17" s="8">
        <v>36.18</v>
      </c>
      <c r="K17" s="5" t="s">
        <v>213</v>
      </c>
      <c r="L17" s="105" t="str">
        <f t="shared" si="3"/>
        <v>N/A</v>
      </c>
    </row>
    <row r="18" spans="1:12" ht="12.75" customHeight="1" x14ac:dyDescent="0.2">
      <c r="A18" s="137" t="s">
        <v>1705</v>
      </c>
      <c r="B18" s="7" t="s">
        <v>213</v>
      </c>
      <c r="C18" s="4" t="s">
        <v>213</v>
      </c>
      <c r="D18" s="27" t="str">
        <f t="shared" si="0"/>
        <v>N/A</v>
      </c>
      <c r="E18" s="4">
        <v>5.6049638537000002</v>
      </c>
      <c r="F18" s="27" t="str">
        <f t="shared" si="1"/>
        <v>N/A</v>
      </c>
      <c r="G18" s="4">
        <v>6.8727342090999999</v>
      </c>
      <c r="H18" s="27" t="str">
        <f t="shared" si="2"/>
        <v>N/A</v>
      </c>
      <c r="I18" s="8" t="s">
        <v>213</v>
      </c>
      <c r="J18" s="8">
        <v>22.62</v>
      </c>
      <c r="K18" s="5" t="s">
        <v>213</v>
      </c>
      <c r="L18" s="105" t="str">
        <f t="shared" si="3"/>
        <v>N/A</v>
      </c>
    </row>
    <row r="19" spans="1:12" ht="12.75" customHeight="1" x14ac:dyDescent="0.2">
      <c r="A19" s="137" t="s">
        <v>948</v>
      </c>
      <c r="B19" s="7" t="s">
        <v>213</v>
      </c>
      <c r="C19" s="4">
        <v>84.755621657999995</v>
      </c>
      <c r="D19" s="27" t="str">
        <f t="shared" si="0"/>
        <v>N/A</v>
      </c>
      <c r="E19" s="4">
        <v>82.934951691999999</v>
      </c>
      <c r="F19" s="27" t="str">
        <f t="shared" si="1"/>
        <v>N/A</v>
      </c>
      <c r="G19" s="4">
        <v>81.981353800999997</v>
      </c>
      <c r="H19" s="27" t="str">
        <f t="shared" si="2"/>
        <v>N/A</v>
      </c>
      <c r="I19" s="8">
        <v>-2.15</v>
      </c>
      <c r="J19" s="8">
        <v>-1.1499999999999999</v>
      </c>
      <c r="K19" s="5" t="s">
        <v>213</v>
      </c>
      <c r="L19" s="105" t="str">
        <f t="shared" si="3"/>
        <v>N/A</v>
      </c>
    </row>
    <row r="20" spans="1:12" ht="12.75" customHeight="1" x14ac:dyDescent="0.2">
      <c r="A20" s="138" t="s">
        <v>132</v>
      </c>
      <c r="B20" s="1" t="s">
        <v>213</v>
      </c>
      <c r="C20" s="23">
        <v>8236</v>
      </c>
      <c r="D20" s="27" t="str">
        <f t="shared" si="0"/>
        <v>N/A</v>
      </c>
      <c r="E20" s="23">
        <v>22150</v>
      </c>
      <c r="F20" s="27" t="str">
        <f t="shared" si="1"/>
        <v>N/A</v>
      </c>
      <c r="G20" s="23">
        <v>12137</v>
      </c>
      <c r="H20" s="27" t="str">
        <f t="shared" si="2"/>
        <v>N/A</v>
      </c>
      <c r="I20" s="8">
        <v>168.9</v>
      </c>
      <c r="J20" s="8">
        <v>-45.2</v>
      </c>
      <c r="K20" s="23" t="s">
        <v>213</v>
      </c>
      <c r="L20" s="105" t="str">
        <f t="shared" si="3"/>
        <v>N/A</v>
      </c>
    </row>
    <row r="21" spans="1:12" ht="12.75" customHeight="1" x14ac:dyDescent="0.2">
      <c r="A21" s="138" t="s">
        <v>133</v>
      </c>
      <c r="B21" s="30" t="s">
        <v>276</v>
      </c>
      <c r="C21" s="4">
        <v>0.47022954810000001</v>
      </c>
      <c r="D21" s="27" t="str">
        <f>IF($B21="N/A","N/A",IF(C21&gt;=2,"No",IF(C21&lt;0,"No","Yes")))</f>
        <v>Yes</v>
      </c>
      <c r="E21" s="4">
        <v>1.2871014997000001</v>
      </c>
      <c r="F21" s="27" t="str">
        <f>IF($B21="N/A","N/A",IF(E21&gt;=2,"No",IF(E21&lt;0,"No","Yes")))</f>
        <v>Yes</v>
      </c>
      <c r="G21" s="4">
        <v>0.59977979579999996</v>
      </c>
      <c r="H21" s="27" t="str">
        <f>IF($B21="N/A","N/A",IF(G21&gt;=2,"No",IF(G21&lt;0,"No","Yes")))</f>
        <v>Yes</v>
      </c>
      <c r="I21" s="8">
        <v>173.7</v>
      </c>
      <c r="J21" s="8">
        <v>-53.4</v>
      </c>
      <c r="K21" s="5" t="s">
        <v>213</v>
      </c>
      <c r="L21" s="105" t="str">
        <f t="shared" si="3"/>
        <v>N/A</v>
      </c>
    </row>
    <row r="22" spans="1:12" ht="25.5" x14ac:dyDescent="0.2">
      <c r="A22" s="128" t="s">
        <v>134</v>
      </c>
      <c r="B22" s="30" t="s">
        <v>213</v>
      </c>
      <c r="C22" s="29">
        <v>97129434</v>
      </c>
      <c r="D22" s="27" t="str">
        <f t="shared" ref="D22:D27" si="4">IF($B22="N/A","N/A",IF(C22&gt;10,"No",IF(C22&lt;-10,"No","Yes")))</f>
        <v>N/A</v>
      </c>
      <c r="E22" s="29">
        <v>37750027</v>
      </c>
      <c r="F22" s="27" t="str">
        <f t="shared" ref="F22:F27" si="5">IF($B22="N/A","N/A",IF(E22&gt;10,"No",IF(E22&lt;-10,"No","Yes")))</f>
        <v>N/A</v>
      </c>
      <c r="G22" s="29">
        <v>6112248</v>
      </c>
      <c r="H22" s="27" t="str">
        <f t="shared" ref="H22:H27" si="6">IF($B22="N/A","N/A",IF(G22&gt;10,"No",IF(G22&lt;-10,"No","Yes")))</f>
        <v>N/A</v>
      </c>
      <c r="I22" s="8">
        <v>-61.1</v>
      </c>
      <c r="J22" s="8">
        <v>-83.8</v>
      </c>
      <c r="K22" s="5" t="s">
        <v>213</v>
      </c>
      <c r="L22" s="105" t="str">
        <f t="shared" si="3"/>
        <v>N/A</v>
      </c>
    </row>
    <row r="23" spans="1:12" ht="25.5" x14ac:dyDescent="0.2">
      <c r="A23" s="128" t="s">
        <v>1681</v>
      </c>
      <c r="B23" s="30" t="s">
        <v>213</v>
      </c>
      <c r="C23" s="29">
        <v>11793.277561999999</v>
      </c>
      <c r="D23" s="27" t="str">
        <f t="shared" si="4"/>
        <v>N/A</v>
      </c>
      <c r="E23" s="29">
        <v>1704.290158</v>
      </c>
      <c r="F23" s="27" t="str">
        <f t="shared" si="5"/>
        <v>N/A</v>
      </c>
      <c r="G23" s="29">
        <v>503.60451511999997</v>
      </c>
      <c r="H23" s="27" t="str">
        <f t="shared" si="6"/>
        <v>N/A</v>
      </c>
      <c r="I23" s="8">
        <v>-85.5</v>
      </c>
      <c r="J23" s="8">
        <v>-70.5</v>
      </c>
      <c r="K23" s="5" t="s">
        <v>213</v>
      </c>
      <c r="L23" s="105" t="str">
        <f t="shared" si="3"/>
        <v>N/A</v>
      </c>
    </row>
    <row r="24" spans="1:12" ht="12.75" customHeight="1" x14ac:dyDescent="0.2">
      <c r="A24" s="138" t="s">
        <v>135</v>
      </c>
      <c r="B24" s="22" t="s">
        <v>213</v>
      </c>
      <c r="C24" s="1">
        <v>623</v>
      </c>
      <c r="D24" s="27" t="str">
        <f t="shared" si="4"/>
        <v>N/A</v>
      </c>
      <c r="E24" s="1">
        <v>584</v>
      </c>
      <c r="F24" s="27" t="str">
        <f t="shared" si="5"/>
        <v>N/A</v>
      </c>
      <c r="G24" s="1">
        <v>978</v>
      </c>
      <c r="H24" s="27" t="str">
        <f t="shared" si="6"/>
        <v>N/A</v>
      </c>
      <c r="I24" s="8">
        <v>-6.26</v>
      </c>
      <c r="J24" s="8">
        <v>67.47</v>
      </c>
      <c r="K24" s="23" t="s">
        <v>213</v>
      </c>
      <c r="L24" s="105" t="str">
        <f t="shared" si="3"/>
        <v>N/A</v>
      </c>
    </row>
    <row r="25" spans="1:12" ht="12.75" customHeight="1" x14ac:dyDescent="0.2">
      <c r="A25" s="138" t="s">
        <v>136</v>
      </c>
      <c r="B25" s="22" t="s">
        <v>213</v>
      </c>
      <c r="C25" s="9">
        <v>3.5569816499999997E-2</v>
      </c>
      <c r="D25" s="27" t="str">
        <f t="shared" si="4"/>
        <v>N/A</v>
      </c>
      <c r="E25" s="9">
        <v>3.3935317200000002E-2</v>
      </c>
      <c r="F25" s="27" t="str">
        <f t="shared" si="5"/>
        <v>N/A</v>
      </c>
      <c r="G25" s="9">
        <v>4.8330282600000003E-2</v>
      </c>
      <c r="H25" s="27" t="str">
        <f t="shared" si="6"/>
        <v>N/A</v>
      </c>
      <c r="I25" s="8">
        <v>-4.5999999999999996</v>
      </c>
      <c r="J25" s="8">
        <v>42.42</v>
      </c>
      <c r="K25" s="5" t="s">
        <v>213</v>
      </c>
      <c r="L25" s="105" t="str">
        <f t="shared" si="3"/>
        <v>N/A</v>
      </c>
    </row>
    <row r="26" spans="1:12" ht="25.5" x14ac:dyDescent="0.2">
      <c r="A26" s="128" t="s">
        <v>137</v>
      </c>
      <c r="B26" s="22" t="s">
        <v>213</v>
      </c>
      <c r="C26" s="10">
        <v>15558261</v>
      </c>
      <c r="D26" s="27" t="str">
        <f t="shared" si="4"/>
        <v>N/A</v>
      </c>
      <c r="E26" s="10">
        <v>8279752</v>
      </c>
      <c r="F26" s="27" t="str">
        <f t="shared" si="5"/>
        <v>N/A</v>
      </c>
      <c r="G26" s="10">
        <v>3637370</v>
      </c>
      <c r="H26" s="27" t="str">
        <f t="shared" si="6"/>
        <v>N/A</v>
      </c>
      <c r="I26" s="8">
        <v>-46.8</v>
      </c>
      <c r="J26" s="8">
        <v>-56.1</v>
      </c>
      <c r="K26" s="5" t="s">
        <v>213</v>
      </c>
      <c r="L26" s="105" t="str">
        <f t="shared" si="3"/>
        <v>N/A</v>
      </c>
    </row>
    <row r="27" spans="1:12" ht="25.5" x14ac:dyDescent="0.2">
      <c r="A27" s="128" t="s">
        <v>949</v>
      </c>
      <c r="B27" s="22" t="s">
        <v>213</v>
      </c>
      <c r="C27" s="10">
        <v>24973.131621</v>
      </c>
      <c r="D27" s="27" t="str">
        <f t="shared" si="4"/>
        <v>N/A</v>
      </c>
      <c r="E27" s="10">
        <v>14177.657534</v>
      </c>
      <c r="F27" s="27" t="str">
        <f t="shared" si="5"/>
        <v>N/A</v>
      </c>
      <c r="G27" s="10">
        <v>3719.1922290000002</v>
      </c>
      <c r="H27" s="27" t="str">
        <f t="shared" si="6"/>
        <v>N/A</v>
      </c>
      <c r="I27" s="8">
        <v>-43.2</v>
      </c>
      <c r="J27" s="8">
        <v>-73.8</v>
      </c>
      <c r="K27" s="5" t="s">
        <v>213</v>
      </c>
      <c r="L27" s="105" t="str">
        <f t="shared" si="3"/>
        <v>N/A</v>
      </c>
    </row>
    <row r="28" spans="1:12" x14ac:dyDescent="0.2">
      <c r="A28" s="138" t="s">
        <v>138</v>
      </c>
      <c r="B28" s="1" t="s">
        <v>213</v>
      </c>
      <c r="C28" s="23">
        <v>23835</v>
      </c>
      <c r="D28" s="27" t="str">
        <f>IF($B28="N/A","N/A",IF(C28&gt;10,"No",IF(C28&lt;-10,"No","Yes")))</f>
        <v>N/A</v>
      </c>
      <c r="E28" s="23">
        <v>45884</v>
      </c>
      <c r="F28" s="27" t="str">
        <f>IF($B28="N/A","N/A",IF(E28&gt;10,"No",IF(E28&lt;-10,"No","Yes")))</f>
        <v>N/A</v>
      </c>
      <c r="G28" s="23">
        <v>10917</v>
      </c>
      <c r="H28" s="27" t="str">
        <f>IF($B28="N/A","N/A",IF(G28&gt;10,"No",IF(G28&lt;-10,"No","Yes")))</f>
        <v>N/A</v>
      </c>
      <c r="I28" s="8">
        <v>92.51</v>
      </c>
      <c r="J28" s="8">
        <v>-76.2</v>
      </c>
      <c r="K28" s="23" t="s">
        <v>213</v>
      </c>
      <c r="L28" s="105" t="str">
        <f>IF(J28="Div by 0", "N/A", IF(K28="N/A","N/A", IF(J28&gt;VALUE(MID(K28,1,2)), "No", IF(J28&lt;-1*VALUE(MID(K28,1,2)), "No", "Yes"))))</f>
        <v>N/A</v>
      </c>
    </row>
    <row r="29" spans="1:12" x14ac:dyDescent="0.2">
      <c r="A29" s="128" t="s">
        <v>139</v>
      </c>
      <c r="B29" s="30" t="s">
        <v>213</v>
      </c>
      <c r="C29" s="4">
        <v>1.3608452256000001</v>
      </c>
      <c r="D29" s="27" t="str">
        <f>IF($B29="N/A","N/A",IF(C29&gt;10,"No",IF(C29&lt;-10,"No","Yes")))</f>
        <v>N/A</v>
      </c>
      <c r="E29" s="4">
        <v>2.6662467365000002</v>
      </c>
      <c r="F29" s="27" t="str">
        <f>IF($B29="N/A","N/A",IF(E29&gt;10,"No",IF(E29&lt;-10,"No","Yes")))</f>
        <v>N/A</v>
      </c>
      <c r="G29" s="4">
        <v>0.53949048610000006</v>
      </c>
      <c r="H29" s="27" t="str">
        <f>IF($B29="N/A","N/A",IF(G29&gt;10,"No",IF(G29&lt;-10,"No","Yes")))</f>
        <v>N/A</v>
      </c>
      <c r="I29" s="8">
        <v>95.93</v>
      </c>
      <c r="J29" s="8">
        <v>-79.8</v>
      </c>
      <c r="K29" s="5" t="s">
        <v>213</v>
      </c>
      <c r="L29" s="105" t="str">
        <f>IF(J29="Div by 0", "N/A", IF(K29="N/A","N/A", IF(J29&gt;VALUE(MID(K29,1,2)), "No", IF(J29&lt;-1*VALUE(MID(K29,1,2)), "No", "Yes"))))</f>
        <v>N/A</v>
      </c>
    </row>
    <row r="30" spans="1:12" x14ac:dyDescent="0.2">
      <c r="A30" s="138" t="s">
        <v>140</v>
      </c>
      <c r="B30" s="23" t="s">
        <v>213</v>
      </c>
      <c r="C30" s="23">
        <v>40545</v>
      </c>
      <c r="D30" s="27" t="str">
        <f>IF($B30="N/A","N/A",IF(C30&gt;10,"No",IF(C30&lt;-10,"No","Yes")))</f>
        <v>N/A</v>
      </c>
      <c r="E30" s="23">
        <v>79576</v>
      </c>
      <c r="F30" s="27" t="str">
        <f>IF($B30="N/A","N/A",IF(E30&gt;10,"No",IF(E30&lt;-10,"No","Yes")))</f>
        <v>N/A</v>
      </c>
      <c r="G30" s="23">
        <v>15290</v>
      </c>
      <c r="H30" s="27" t="str">
        <f>IF($B30="N/A","N/A",IF(G30&gt;10,"No",IF(G30&lt;-10,"No","Yes")))</f>
        <v>N/A</v>
      </c>
      <c r="I30" s="8">
        <v>96.27</v>
      </c>
      <c r="J30" s="8">
        <v>-80.8</v>
      </c>
      <c r="K30" s="23" t="s">
        <v>213</v>
      </c>
      <c r="L30" s="105" t="str">
        <f>IF(J30="Div by 0", "N/A", IF(K30="N/A","N/A", IF(J30&gt;VALUE(MID(K30,1,2)), "No", IF(J30&lt;-1*VALUE(MID(K30,1,2)), "No", "Yes"))))</f>
        <v>N/A</v>
      </c>
    </row>
    <row r="31" spans="1:12" x14ac:dyDescent="0.2">
      <c r="A31" s="128" t="s">
        <v>141</v>
      </c>
      <c r="B31" s="22" t="s">
        <v>213</v>
      </c>
      <c r="C31" s="4">
        <v>2.3148927910000001</v>
      </c>
      <c r="D31" s="27" t="str">
        <f>IF($B31="N/A","N/A",IF(C31&gt;10,"No",IF(C31&lt;-10,"No","Yes")))</f>
        <v>N/A</v>
      </c>
      <c r="E31" s="4">
        <v>4.6240356180999997</v>
      </c>
      <c r="F31" s="27" t="str">
        <f>IF($B31="N/A","N/A",IF(E31&gt;10,"No",IF(E31&lt;-10,"No","Yes")))</f>
        <v>N/A</v>
      </c>
      <c r="G31" s="4">
        <v>0.7555930689</v>
      </c>
      <c r="H31" s="27" t="str">
        <f>IF($B31="N/A","N/A",IF(G31&gt;10,"No",IF(G31&lt;-10,"No","Yes")))</f>
        <v>N/A</v>
      </c>
      <c r="I31" s="8">
        <v>99.75</v>
      </c>
      <c r="J31" s="8">
        <v>-83.7</v>
      </c>
      <c r="K31" s="5" t="s">
        <v>213</v>
      </c>
      <c r="L31" s="105" t="str">
        <f>IF(J31="Div by 0", "N/A", IF(K31="N/A","N/A", IF(J31&gt;VALUE(MID(K31,1,2)), "No", IF(J31&lt;-1*VALUE(MID(K31,1,2)), "No", "Yes"))))</f>
        <v>N/A</v>
      </c>
    </row>
    <row r="32" spans="1:12" ht="12.75" customHeight="1" x14ac:dyDescent="0.2">
      <c r="A32" s="138" t="s">
        <v>142</v>
      </c>
      <c r="B32" s="1" t="s">
        <v>213</v>
      </c>
      <c r="C32" s="1">
        <v>17349.916667000001</v>
      </c>
      <c r="D32" s="27" t="str">
        <f>IF($B32="N/A","N/A",IF(C32&gt;10,"No",IF(C32&lt;-10,"No","Yes")))</f>
        <v>N/A</v>
      </c>
      <c r="E32" s="1">
        <v>41291.5</v>
      </c>
      <c r="F32" s="27" t="str">
        <f>IF($B32="N/A","N/A",IF(E32&gt;10,"No",IF(E32&lt;-10,"No","Yes")))</f>
        <v>N/A</v>
      </c>
      <c r="G32" s="1">
        <v>3145.4166667</v>
      </c>
      <c r="H32" s="27" t="str">
        <f>IF($B32="N/A","N/A",IF(G32&gt;10,"No",IF(G32&lt;-10,"No","Yes")))</f>
        <v>N/A</v>
      </c>
      <c r="I32" s="8">
        <v>138</v>
      </c>
      <c r="J32" s="8">
        <v>-92.4</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1858031</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92.317228104999998</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8093422599</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1719414</v>
      </c>
      <c r="D6" s="27" t="str">
        <f>IF($B6="N/A","N/A",IF(C6&gt;10,"No",IF(C6&lt;-10,"No","Yes")))</f>
        <v>N/A</v>
      </c>
      <c r="E6" s="23">
        <v>1652887</v>
      </c>
      <c r="F6" s="27" t="str">
        <f>IF($B6="N/A","N/A",IF(E6&gt;10,"No",IF(E6&lt;-10,"No","Yes")))</f>
        <v>N/A</v>
      </c>
      <c r="G6" s="23">
        <v>2000522</v>
      </c>
      <c r="H6" s="27" t="str">
        <f>IF($B6="N/A","N/A",IF(G6&gt;10,"No",IF(G6&lt;-10,"No","Yes")))</f>
        <v>N/A</v>
      </c>
      <c r="I6" s="8">
        <v>-3.87</v>
      </c>
      <c r="J6" s="8">
        <v>21.03</v>
      </c>
      <c r="K6" s="31" t="s">
        <v>734</v>
      </c>
      <c r="L6" s="105" t="str">
        <f>IF(J6="Div by 0", "N/A", IF(K6="N/A","N/A", IF(J6&gt;VALUE(MID(K6,1,2)), "No", IF(J6&lt;-1*VALUE(MID(K6,1,2)), "No", "Yes"))))</f>
        <v>Yes</v>
      </c>
    </row>
    <row r="7" spans="1:14" x14ac:dyDescent="0.2">
      <c r="A7" s="138" t="s">
        <v>59</v>
      </c>
      <c r="B7" s="23" t="s">
        <v>213</v>
      </c>
      <c r="C7" s="23">
        <v>1341141.05</v>
      </c>
      <c r="D7" s="27" t="str">
        <f>IF($B7="N/A","N/A",IF(C7&gt;10,"No",IF(C7&lt;-10,"No","Yes")))</f>
        <v>N/A</v>
      </c>
      <c r="E7" s="23">
        <v>1340178.6299999999</v>
      </c>
      <c r="F7" s="27" t="str">
        <f>IF($B7="N/A","N/A",IF(E7&gt;10,"No",IF(E7&lt;-10,"No","Yes")))</f>
        <v>N/A</v>
      </c>
      <c r="G7" s="23">
        <v>1426274.08</v>
      </c>
      <c r="H7" s="27" t="str">
        <f>IF($B7="N/A","N/A",IF(G7&gt;10,"No",IF(G7&lt;-10,"No","Yes")))</f>
        <v>N/A</v>
      </c>
      <c r="I7" s="8">
        <v>-7.1999999999999995E-2</v>
      </c>
      <c r="J7" s="8">
        <v>6.4240000000000004</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94.406931663999998</v>
      </c>
      <c r="D13" s="40" t="str">
        <f>IF($B13="N/A","N/A",IF(C13&gt;=95,"Yes","No"))</f>
        <v>N/A</v>
      </c>
      <c r="E13" s="4">
        <v>92.851235443999997</v>
      </c>
      <c r="F13" s="40" t="str">
        <f>IF($B13="N/A","N/A",IF(E13&gt;=95,"Yes","No"))</f>
        <v>N/A</v>
      </c>
      <c r="G13" s="4">
        <v>94.948218514999994</v>
      </c>
      <c r="H13" s="27" t="str">
        <f>IF($B13="N/A","N/A",IF(G13&gt;=95,"Yes","No"))</f>
        <v>N/A</v>
      </c>
      <c r="I13" s="8">
        <v>-1.65</v>
      </c>
      <c r="J13" s="8">
        <v>2.258</v>
      </c>
      <c r="K13" s="28" t="s">
        <v>735</v>
      </c>
      <c r="L13" s="105" t="str">
        <f t="shared" ref="L13:L70" si="4">IF(J13="Div by 0", "N/A", IF(K13="N/A","N/A", IF(J13&gt;VALUE(MID(K13,1,2)), "No", IF(J13&lt;-1*VALUE(MID(K13,1,2)), "No", "Yes"))))</f>
        <v>Yes</v>
      </c>
    </row>
    <row r="14" spans="1:14" x14ac:dyDescent="0.2">
      <c r="A14" s="149" t="s">
        <v>365</v>
      </c>
      <c r="B14" s="43" t="s">
        <v>213</v>
      </c>
      <c r="C14" s="44">
        <v>5.5927775393000001</v>
      </c>
      <c r="D14" s="45" t="str">
        <f>IF($B14="N/A","N/A",IF(C14&gt;10,"No",IF(C14&lt;-10,"No","Yes")))</f>
        <v>N/A</v>
      </c>
      <c r="E14" s="44">
        <v>7.1484620546000004</v>
      </c>
      <c r="F14" s="40" t="str">
        <f>IF($B14="N/A","N/A",IF(E14&gt;95,"Yes","No"))</f>
        <v>N/A</v>
      </c>
      <c r="G14" s="44">
        <v>5.0513316025000004</v>
      </c>
      <c r="H14" s="27" t="str">
        <f>IF($B14="N/A","N/A",IF(G14&gt;95,"Yes","No"))</f>
        <v>N/A</v>
      </c>
      <c r="I14" s="46">
        <v>27.82</v>
      </c>
      <c r="J14" s="46">
        <v>-29.3</v>
      </c>
      <c r="K14" s="47" t="s">
        <v>213</v>
      </c>
      <c r="L14" s="105" t="str">
        <f t="shared" si="4"/>
        <v>N/A</v>
      </c>
      <c r="M14" s="34"/>
      <c r="N14" s="34"/>
    </row>
    <row r="15" spans="1:14" s="34" customFormat="1" x14ac:dyDescent="0.2">
      <c r="A15" s="149" t="s">
        <v>366</v>
      </c>
      <c r="B15" s="43" t="s">
        <v>213</v>
      </c>
      <c r="C15" s="44">
        <v>2.9079669999999998E-4</v>
      </c>
      <c r="D15" s="45" t="str">
        <f t="shared" ref="D15:D21" si="5">IF($B15="N/A","N/A",IF(C15&gt;10,"No",IF(C15&lt;-10,"No","Yes")))</f>
        <v>N/A</v>
      </c>
      <c r="E15" s="44">
        <v>3.02501E-4</v>
      </c>
      <c r="F15" s="45" t="str">
        <f t="shared" ref="F15:F21" si="6">IF($B15="N/A","N/A",IF(E15&gt;10,"No",IF(E15&lt;-10,"No","Yes")))</f>
        <v>N/A</v>
      </c>
      <c r="G15" s="44">
        <v>4.4988260000000001E-4</v>
      </c>
      <c r="H15" s="48" t="str">
        <f t="shared" ref="H15:H21" si="7">IF($B15="N/A","N/A",IF(G15&gt;10,"No",IF(G15&lt;-10,"No","Yes")))</f>
        <v>N/A</v>
      </c>
      <c r="I15" s="46">
        <v>4.0250000000000004</v>
      </c>
      <c r="J15" s="46">
        <v>48.72</v>
      </c>
      <c r="K15" s="47" t="s">
        <v>213</v>
      </c>
      <c r="L15" s="105" t="str">
        <f t="shared" si="4"/>
        <v>N/A</v>
      </c>
    </row>
    <row r="16" spans="1:14" s="34" customFormat="1" x14ac:dyDescent="0.2">
      <c r="A16" s="149" t="s">
        <v>367</v>
      </c>
      <c r="B16" s="43" t="s">
        <v>213</v>
      </c>
      <c r="C16" s="49">
        <v>96168</v>
      </c>
      <c r="D16" s="50" t="str">
        <f t="shared" si="5"/>
        <v>N/A</v>
      </c>
      <c r="E16" s="49">
        <v>118161</v>
      </c>
      <c r="F16" s="50" t="str">
        <f t="shared" si="6"/>
        <v>N/A</v>
      </c>
      <c r="G16" s="49">
        <v>101062</v>
      </c>
      <c r="H16" s="48" t="str">
        <f t="shared" si="7"/>
        <v>N/A</v>
      </c>
      <c r="I16" s="46">
        <v>22.87</v>
      </c>
      <c r="J16" s="46">
        <v>-14.5</v>
      </c>
      <c r="K16" s="47" t="s">
        <v>213</v>
      </c>
      <c r="L16" s="105" t="str">
        <f t="shared" si="4"/>
        <v>N/A</v>
      </c>
    </row>
    <row r="17" spans="1:14" s="34" customFormat="1" x14ac:dyDescent="0.2">
      <c r="A17" s="150" t="s">
        <v>368</v>
      </c>
      <c r="B17" s="43" t="s">
        <v>213</v>
      </c>
      <c r="C17" s="44">
        <v>5.5930683361</v>
      </c>
      <c r="D17" s="48" t="str">
        <f t="shared" si="5"/>
        <v>N/A</v>
      </c>
      <c r="E17" s="44">
        <v>7.1487645555999997</v>
      </c>
      <c r="F17" s="48" t="str">
        <f t="shared" si="6"/>
        <v>N/A</v>
      </c>
      <c r="G17" s="44">
        <v>5.0517814850000002</v>
      </c>
      <c r="H17" s="48" t="str">
        <f t="shared" si="7"/>
        <v>N/A</v>
      </c>
      <c r="I17" s="46">
        <v>27.81</v>
      </c>
      <c r="J17" s="46">
        <v>-29.3</v>
      </c>
      <c r="K17" s="47" t="s">
        <v>213</v>
      </c>
      <c r="L17" s="105" t="str">
        <f t="shared" si="4"/>
        <v>N/A</v>
      </c>
      <c r="M17" s="26"/>
      <c r="N17" s="26"/>
    </row>
    <row r="18" spans="1:14" x14ac:dyDescent="0.2">
      <c r="A18" s="149" t="s">
        <v>677</v>
      </c>
      <c r="B18" s="43" t="s">
        <v>213</v>
      </c>
      <c r="C18" s="44">
        <v>62.939855252999998</v>
      </c>
      <c r="D18" s="48" t="str">
        <f t="shared" si="5"/>
        <v>N/A</v>
      </c>
      <c r="E18" s="44">
        <v>66.378077368999996</v>
      </c>
      <c r="F18" s="48" t="str">
        <f t="shared" si="6"/>
        <v>N/A</v>
      </c>
      <c r="G18" s="44">
        <v>51.377372305999998</v>
      </c>
      <c r="H18" s="48" t="str">
        <f t="shared" si="7"/>
        <v>N/A</v>
      </c>
      <c r="I18" s="8">
        <v>5.4630000000000001</v>
      </c>
      <c r="J18" s="8">
        <v>-22.6</v>
      </c>
      <c r="K18" s="47" t="s">
        <v>213</v>
      </c>
      <c r="L18" s="105" t="str">
        <f t="shared" si="4"/>
        <v>N/A</v>
      </c>
    </row>
    <row r="19" spans="1:14" x14ac:dyDescent="0.2">
      <c r="A19" s="149" t="s">
        <v>678</v>
      </c>
      <c r="B19" s="43" t="s">
        <v>213</v>
      </c>
      <c r="C19" s="44">
        <v>19.776848848</v>
      </c>
      <c r="D19" s="48" t="str">
        <f t="shared" si="5"/>
        <v>N/A</v>
      </c>
      <c r="E19" s="44">
        <v>19.149296299</v>
      </c>
      <c r="F19" s="48" t="str">
        <f t="shared" si="6"/>
        <v>N/A</v>
      </c>
      <c r="G19" s="44">
        <v>11.147612357</v>
      </c>
      <c r="H19" s="48" t="str">
        <f t="shared" si="7"/>
        <v>N/A</v>
      </c>
      <c r="I19" s="8">
        <v>-3.17</v>
      </c>
      <c r="J19" s="8">
        <v>-41.8</v>
      </c>
      <c r="K19" s="47" t="s">
        <v>213</v>
      </c>
      <c r="L19" s="105" t="str">
        <f t="shared" si="4"/>
        <v>N/A</v>
      </c>
    </row>
    <row r="20" spans="1:14" ht="25.5" x14ac:dyDescent="0.2">
      <c r="A20" s="149" t="s">
        <v>679</v>
      </c>
      <c r="B20" s="43" t="s">
        <v>213</v>
      </c>
      <c r="C20" s="44">
        <v>47.440936694000001</v>
      </c>
      <c r="D20" s="48" t="str">
        <f t="shared" si="5"/>
        <v>N/A</v>
      </c>
      <c r="E20" s="44">
        <v>41.700730358999998</v>
      </c>
      <c r="F20" s="48" t="str">
        <f t="shared" si="6"/>
        <v>N/A</v>
      </c>
      <c r="G20" s="44">
        <v>44.161999565000002</v>
      </c>
      <c r="H20" s="48" t="str">
        <f t="shared" si="7"/>
        <v>N/A</v>
      </c>
      <c r="I20" s="8">
        <v>-12.1</v>
      </c>
      <c r="J20" s="8">
        <v>5.9020000000000001</v>
      </c>
      <c r="K20" s="47" t="s">
        <v>213</v>
      </c>
      <c r="L20" s="105" t="str">
        <f t="shared" si="4"/>
        <v>N/A</v>
      </c>
    </row>
    <row r="21" spans="1:14" ht="25.5" x14ac:dyDescent="0.2">
      <c r="A21" s="149" t="s">
        <v>680</v>
      </c>
      <c r="B21" s="43" t="s">
        <v>213</v>
      </c>
      <c r="C21" s="44">
        <v>1.7677397899999999E-2</v>
      </c>
      <c r="D21" s="48" t="str">
        <f t="shared" si="5"/>
        <v>N/A</v>
      </c>
      <c r="E21" s="44">
        <v>1.6926058500000001E-2</v>
      </c>
      <c r="F21" s="48" t="str">
        <f t="shared" si="6"/>
        <v>N/A</v>
      </c>
      <c r="G21" s="44">
        <v>9.6970176699999994E-2</v>
      </c>
      <c r="H21" s="48" t="str">
        <f t="shared" si="7"/>
        <v>N/A</v>
      </c>
      <c r="I21" s="8">
        <v>-4.25</v>
      </c>
      <c r="J21" s="8">
        <v>472.9</v>
      </c>
      <c r="K21" s="47" t="s">
        <v>213</v>
      </c>
      <c r="L21" s="105" t="str">
        <f t="shared" si="4"/>
        <v>N/A</v>
      </c>
    </row>
    <row r="22" spans="1:14" x14ac:dyDescent="0.2">
      <c r="A22" s="128" t="s">
        <v>1688</v>
      </c>
      <c r="B22" s="30" t="s">
        <v>217</v>
      </c>
      <c r="C22" s="1">
        <v>208</v>
      </c>
      <c r="D22" s="27" t="str">
        <f>IF($B22="N/A","N/A",IF(C22&gt;0,"No",IF(C22&lt;0,"No","Yes")))</f>
        <v>No</v>
      </c>
      <c r="E22" s="1">
        <v>229</v>
      </c>
      <c r="F22" s="27" t="str">
        <f>IF($B22="N/A","N/A",IF(E22&gt;0,"No",IF(E22&lt;0,"No","Yes")))</f>
        <v>No</v>
      </c>
      <c r="G22" s="1">
        <v>833</v>
      </c>
      <c r="H22" s="27" t="str">
        <f>IF($B22="N/A","N/A",IF(G22&gt;0,"No",IF(G22&lt;0,"No","Yes")))</f>
        <v>No</v>
      </c>
      <c r="I22" s="8">
        <v>10.1</v>
      </c>
      <c r="J22" s="8">
        <v>263.8</v>
      </c>
      <c r="K22" s="28" t="s">
        <v>213</v>
      </c>
      <c r="L22" s="105" t="str">
        <f t="shared" si="4"/>
        <v>N/A</v>
      </c>
    </row>
    <row r="23" spans="1:14" x14ac:dyDescent="0.2">
      <c r="A23" s="151" t="s">
        <v>145</v>
      </c>
      <c r="B23" s="30" t="s">
        <v>279</v>
      </c>
      <c r="C23" s="4">
        <v>2.4194289399999999E-2</v>
      </c>
      <c r="D23" s="27" t="str">
        <f>IF($B23="N/A","N/A",IF(C23&gt;=10,"No",IF(C23&lt;0,"No","Yes")))</f>
        <v>Yes</v>
      </c>
      <c r="E23" s="4">
        <v>2.7951094100000001E-2</v>
      </c>
      <c r="F23" s="27" t="str">
        <f>IF($B23="N/A","N/A",IF(E23&gt;=10,"No",IF(E23&lt;0,"No","Yes")))</f>
        <v>Yes</v>
      </c>
      <c r="G23" s="4">
        <v>8.3978081699999998E-2</v>
      </c>
      <c r="H23" s="27" t="str">
        <f>IF($B23="N/A","N/A",IF(G23&gt;=10,"No",IF(G23&lt;0,"No","Yes")))</f>
        <v>Yes</v>
      </c>
      <c r="I23" s="8">
        <v>15.53</v>
      </c>
      <c r="J23" s="8">
        <v>200.4</v>
      </c>
      <c r="K23" s="28" t="s">
        <v>213</v>
      </c>
      <c r="L23" s="105" t="str">
        <f t="shared" si="4"/>
        <v>N/A</v>
      </c>
    </row>
    <row r="24" spans="1:14" x14ac:dyDescent="0.2">
      <c r="A24" s="128" t="s">
        <v>424</v>
      </c>
      <c r="B24" s="22" t="s">
        <v>213</v>
      </c>
      <c r="C24" s="9">
        <v>70.192307692</v>
      </c>
      <c r="D24" s="48" t="str">
        <f t="shared" ref="D24:D27" si="8">IF($B24="N/A","N/A",IF(C24&gt;10,"No",IF(C24&lt;-10,"No","Yes")))</f>
        <v>N/A</v>
      </c>
      <c r="E24" s="9">
        <v>74.242424241999998</v>
      </c>
      <c r="F24" s="27" t="str">
        <f t="shared" ref="F24:F27" si="9">IF($B24="N/A","N/A",IF(E24&gt;10,"No",IF(E24&lt;-10,"No","Yes")))</f>
        <v>N/A</v>
      </c>
      <c r="G24" s="9">
        <v>61.071428570999998</v>
      </c>
      <c r="H24" s="27" t="str">
        <f t="shared" ref="H24:H27" si="10">IF($B24="N/A","N/A",IF(G24&gt;10,"No",IF(G24&lt;-10,"No","Yes")))</f>
        <v>N/A</v>
      </c>
      <c r="I24" s="8">
        <v>5.77</v>
      </c>
      <c r="J24" s="8">
        <v>-17.7</v>
      </c>
      <c r="K24" s="28" t="s">
        <v>213</v>
      </c>
      <c r="L24" s="105" t="str">
        <f t="shared" si="4"/>
        <v>N/A</v>
      </c>
    </row>
    <row r="25" spans="1:14" x14ac:dyDescent="0.2">
      <c r="A25" s="128" t="s">
        <v>425</v>
      </c>
      <c r="B25" s="22" t="s">
        <v>213</v>
      </c>
      <c r="C25" s="9">
        <v>3.6057692308</v>
      </c>
      <c r="D25" s="48" t="str">
        <f t="shared" si="8"/>
        <v>N/A</v>
      </c>
      <c r="E25" s="9">
        <v>12.554112554</v>
      </c>
      <c r="F25" s="27" t="str">
        <f t="shared" si="9"/>
        <v>N/A</v>
      </c>
      <c r="G25" s="9">
        <v>11.30952381</v>
      </c>
      <c r="H25" s="27" t="str">
        <f t="shared" si="10"/>
        <v>N/A</v>
      </c>
      <c r="I25" s="8">
        <v>248.2</v>
      </c>
      <c r="J25" s="8">
        <v>-9.91</v>
      </c>
      <c r="K25" s="28" t="s">
        <v>213</v>
      </c>
      <c r="L25" s="105" t="str">
        <f t="shared" si="4"/>
        <v>N/A</v>
      </c>
    </row>
    <row r="26" spans="1:14" x14ac:dyDescent="0.2">
      <c r="A26" s="128" t="s">
        <v>421</v>
      </c>
      <c r="B26" s="22" t="s">
        <v>213</v>
      </c>
      <c r="C26" s="9">
        <v>4.8076923077</v>
      </c>
      <c r="D26" s="48" t="str">
        <f t="shared" si="8"/>
        <v>N/A</v>
      </c>
      <c r="E26" s="9">
        <v>5.8441558442000003</v>
      </c>
      <c r="F26" s="27" t="str">
        <f t="shared" si="9"/>
        <v>N/A</v>
      </c>
      <c r="G26" s="9">
        <v>6.3690476189999998</v>
      </c>
      <c r="H26" s="27" t="str">
        <f t="shared" si="10"/>
        <v>N/A</v>
      </c>
      <c r="I26" s="8">
        <v>21.56</v>
      </c>
      <c r="J26" s="8">
        <v>8.9809999999999999</v>
      </c>
      <c r="K26" s="28" t="s">
        <v>213</v>
      </c>
      <c r="L26" s="105" t="str">
        <f t="shared" si="4"/>
        <v>N/A</v>
      </c>
    </row>
    <row r="27" spans="1:14" x14ac:dyDescent="0.2">
      <c r="A27" s="128" t="s">
        <v>422</v>
      </c>
      <c r="B27" s="22" t="s">
        <v>213</v>
      </c>
      <c r="C27" s="9">
        <v>0</v>
      </c>
      <c r="D27" s="48" t="str">
        <f t="shared" si="8"/>
        <v>N/A</v>
      </c>
      <c r="E27" s="9">
        <v>0.21645021649999999</v>
      </c>
      <c r="F27" s="27" t="str">
        <f t="shared" si="9"/>
        <v>N/A</v>
      </c>
      <c r="G27" s="9">
        <v>5.1190476189999998</v>
      </c>
      <c r="H27" s="27" t="str">
        <f t="shared" si="10"/>
        <v>N/A</v>
      </c>
      <c r="I27" s="8" t="s">
        <v>1748</v>
      </c>
      <c r="J27" s="8">
        <v>2265</v>
      </c>
      <c r="K27" s="28" t="s">
        <v>213</v>
      </c>
      <c r="L27" s="105" t="str">
        <f t="shared" si="4"/>
        <v>N/A</v>
      </c>
    </row>
    <row r="28" spans="1:14" x14ac:dyDescent="0.2">
      <c r="A28" s="128" t="s">
        <v>950</v>
      </c>
      <c r="B28" s="22" t="s">
        <v>213</v>
      </c>
      <c r="C28" s="44">
        <v>11.69247197</v>
      </c>
      <c r="D28" s="48" t="str">
        <f>IF($B28="N/A","N/A",IF(C28&gt;10,"No",IF(C28&lt;-10,"No","Yes")))</f>
        <v>N/A</v>
      </c>
      <c r="E28" s="44">
        <v>12.53788069</v>
      </c>
      <c r="F28" s="48" t="str">
        <f>IF($B28="N/A","N/A",IF(E28&gt;10,"No",IF(E28&lt;-10,"No","Yes")))</f>
        <v>N/A</v>
      </c>
      <c r="G28" s="44">
        <v>11.790522674</v>
      </c>
      <c r="H28" s="48" t="str">
        <f>IF($B28="N/A","N/A",IF(G28&gt;10,"No",IF(G28&lt;-10,"No","Yes")))</f>
        <v>N/A</v>
      </c>
      <c r="I28" s="8">
        <v>7.23</v>
      </c>
      <c r="J28" s="8">
        <v>-5.96</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45.157263954000001</v>
      </c>
      <c r="H30" s="27" t="str">
        <f>IF($B30="N/A","N/A",IF(G30&gt;=98,"Yes","No"))</f>
        <v>No</v>
      </c>
      <c r="I30" s="8">
        <v>0</v>
      </c>
      <c r="J30" s="8">
        <v>-54.8</v>
      </c>
      <c r="K30" s="28" t="s">
        <v>735</v>
      </c>
      <c r="L30" s="105" t="str">
        <f t="shared" si="4"/>
        <v>No</v>
      </c>
    </row>
    <row r="31" spans="1:14" x14ac:dyDescent="0.2">
      <c r="A31" s="128" t="s">
        <v>18</v>
      </c>
      <c r="B31" s="30" t="s">
        <v>277</v>
      </c>
      <c r="C31" s="9">
        <v>100</v>
      </c>
      <c r="D31" s="27" t="str">
        <f>IF($B31="N/A","N/A",IF(C31&gt;=95,"Yes","No"))</f>
        <v>Yes</v>
      </c>
      <c r="E31" s="9">
        <v>100</v>
      </c>
      <c r="F31" s="27" t="str">
        <f>IF($B31="N/A","N/A",IF(E31&gt;=95,"Yes","No"))</f>
        <v>Yes</v>
      </c>
      <c r="G31" s="9">
        <v>99.826045402000005</v>
      </c>
      <c r="H31" s="27" t="str">
        <f>IF($B31="N/A","N/A",IF(G31&gt;=95,"Yes","No"))</f>
        <v>Yes</v>
      </c>
      <c r="I31" s="8">
        <v>0</v>
      </c>
      <c r="J31" s="8">
        <v>-0.17399999999999999</v>
      </c>
      <c r="K31" s="28" t="s">
        <v>735</v>
      </c>
      <c r="L31" s="105" t="str">
        <f t="shared" si="4"/>
        <v>Yes</v>
      </c>
    </row>
    <row r="32" spans="1:14" x14ac:dyDescent="0.2">
      <c r="A32" s="128" t="s">
        <v>23</v>
      </c>
      <c r="B32" s="22" t="s">
        <v>213</v>
      </c>
      <c r="C32" s="9">
        <v>35.072181569000001</v>
      </c>
      <c r="D32" s="27" t="str">
        <f t="shared" ref="D32:D37" si="11">IF($B32="N/A","N/A",IF(C32&gt;10,"No",IF(C32&lt;-10,"No","Yes")))</f>
        <v>N/A</v>
      </c>
      <c r="E32" s="9">
        <v>34.675389183</v>
      </c>
      <c r="F32" s="27" t="str">
        <f t="shared" ref="F32:F37" si="12">IF($B32="N/A","N/A",IF(E32&gt;10,"No",IF(E32&lt;-10,"No","Yes")))</f>
        <v>N/A</v>
      </c>
      <c r="G32" s="9">
        <v>34.961125146000001</v>
      </c>
      <c r="H32" s="27" t="str">
        <f t="shared" ref="H32:H37" si="13">IF($B32="N/A","N/A",IF(G32&gt;10,"No",IF(G32&lt;-10,"No","Yes")))</f>
        <v>N/A</v>
      </c>
      <c r="I32" s="8">
        <v>-1.1299999999999999</v>
      </c>
      <c r="J32" s="8">
        <v>0.82399999999999995</v>
      </c>
      <c r="K32" s="28" t="s">
        <v>735</v>
      </c>
      <c r="L32" s="105" t="str">
        <f t="shared" si="4"/>
        <v>Yes</v>
      </c>
    </row>
    <row r="33" spans="1:12" x14ac:dyDescent="0.2">
      <c r="A33" s="128" t="s">
        <v>24</v>
      </c>
      <c r="B33" s="22" t="s">
        <v>213</v>
      </c>
      <c r="C33" s="9">
        <v>7.0652559535000004</v>
      </c>
      <c r="D33" s="27" t="str">
        <f t="shared" si="11"/>
        <v>N/A</v>
      </c>
      <c r="E33" s="9">
        <v>7.1392055234000003</v>
      </c>
      <c r="F33" s="27" t="str">
        <f t="shared" si="12"/>
        <v>N/A</v>
      </c>
      <c r="G33" s="9">
        <v>7.0954480880000004</v>
      </c>
      <c r="H33" s="27" t="str">
        <f t="shared" si="13"/>
        <v>N/A</v>
      </c>
      <c r="I33" s="8">
        <v>1.0469999999999999</v>
      </c>
      <c r="J33" s="8">
        <v>-0.61299999999999999</v>
      </c>
      <c r="K33" s="28" t="s">
        <v>735</v>
      </c>
      <c r="L33" s="105" t="str">
        <f t="shared" si="4"/>
        <v>Yes</v>
      </c>
    </row>
    <row r="34" spans="1:12" x14ac:dyDescent="0.2">
      <c r="A34" s="128" t="s">
        <v>25</v>
      </c>
      <c r="B34" s="22" t="s">
        <v>213</v>
      </c>
      <c r="C34" s="9">
        <v>9.9549032403000002</v>
      </c>
      <c r="D34" s="27" t="str">
        <f t="shared" si="11"/>
        <v>N/A</v>
      </c>
      <c r="E34" s="9">
        <v>9.7404722767000003</v>
      </c>
      <c r="F34" s="27" t="str">
        <f t="shared" si="12"/>
        <v>N/A</v>
      </c>
      <c r="G34" s="9">
        <v>9.5101178591999993</v>
      </c>
      <c r="H34" s="27" t="str">
        <f t="shared" si="13"/>
        <v>N/A</v>
      </c>
      <c r="I34" s="8">
        <v>-2.15</v>
      </c>
      <c r="J34" s="8">
        <v>-2.36</v>
      </c>
      <c r="K34" s="28" t="s">
        <v>735</v>
      </c>
      <c r="L34" s="105" t="str">
        <f t="shared" si="4"/>
        <v>Yes</v>
      </c>
    </row>
    <row r="35" spans="1:12" x14ac:dyDescent="0.2">
      <c r="A35" s="128" t="s">
        <v>26</v>
      </c>
      <c r="B35" s="30" t="s">
        <v>213</v>
      </c>
      <c r="C35" s="9">
        <v>1.9581089836000001</v>
      </c>
      <c r="D35" s="7" t="str">
        <f t="shared" si="11"/>
        <v>N/A</v>
      </c>
      <c r="E35" s="9">
        <v>1.9926347052</v>
      </c>
      <c r="F35" s="7" t="str">
        <f t="shared" si="12"/>
        <v>N/A</v>
      </c>
      <c r="G35" s="9">
        <v>1.9052527290000001</v>
      </c>
      <c r="H35" s="7" t="str">
        <f t="shared" si="13"/>
        <v>N/A</v>
      </c>
      <c r="I35" s="8">
        <v>1.7629999999999999</v>
      </c>
      <c r="J35" s="8">
        <v>-4.3899999999999997</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1.50960599E-2</v>
      </c>
      <c r="H37" s="7" t="str">
        <f t="shared" si="13"/>
        <v>N/A</v>
      </c>
      <c r="I37" s="8" t="s">
        <v>1748</v>
      </c>
      <c r="J37" s="8" t="s">
        <v>1748</v>
      </c>
      <c r="K37" s="30" t="s">
        <v>213</v>
      </c>
      <c r="L37" s="105" t="str">
        <f t="shared" si="4"/>
        <v>N/A</v>
      </c>
    </row>
    <row r="38" spans="1:12" x14ac:dyDescent="0.2">
      <c r="A38" s="128" t="s">
        <v>62</v>
      </c>
      <c r="B38" s="30" t="s">
        <v>278</v>
      </c>
      <c r="C38" s="9">
        <v>45.949550254000002</v>
      </c>
      <c r="D38" s="7" t="str">
        <f>IF($B38="N/A","N/A",IF(C38&gt;=5,"No",IF(C38&lt;0,"No","Yes")))</f>
        <v>No</v>
      </c>
      <c r="E38" s="9">
        <v>46.452298312000003</v>
      </c>
      <c r="F38" s="7" t="str">
        <f>IF($B38="N/A","N/A",IF(E38&gt;=5,"No",IF(E38&lt;0,"No","Yes")))</f>
        <v>No</v>
      </c>
      <c r="G38" s="9">
        <v>46.543152237000001</v>
      </c>
      <c r="H38" s="7" t="str">
        <f>IF($B38="N/A","N/A",IF(G38&gt;=5,"No",IF(G38&lt;0,"No","Yes")))</f>
        <v>No</v>
      </c>
      <c r="I38" s="8">
        <v>1.0940000000000001</v>
      </c>
      <c r="J38" s="8">
        <v>0.1956</v>
      </c>
      <c r="K38" s="28" t="s">
        <v>735</v>
      </c>
      <c r="L38" s="105" t="str">
        <f t="shared" si="4"/>
        <v>Yes</v>
      </c>
    </row>
    <row r="39" spans="1:12" x14ac:dyDescent="0.2">
      <c r="A39" s="128" t="s">
        <v>63</v>
      </c>
      <c r="B39" s="30" t="s">
        <v>213</v>
      </c>
      <c r="C39" s="9">
        <v>38.513353967999997</v>
      </c>
      <c r="D39" s="7" t="str">
        <f>IF($B39="N/A","N/A",IF(C39&gt;10,"No",IF(C39&lt;-10,"No","Yes")))</f>
        <v>N/A</v>
      </c>
      <c r="E39" s="9">
        <v>39.515042467999997</v>
      </c>
      <c r="F39" s="7" t="str">
        <f>IF($B39="N/A","N/A",IF(E39&gt;10,"No",IF(E39&lt;-10,"No","Yes")))</f>
        <v>N/A</v>
      </c>
      <c r="G39" s="9">
        <v>35.952066510999998</v>
      </c>
      <c r="H39" s="7" t="str">
        <f>IF($B39="N/A","N/A",IF(G39&gt;10,"No",IF(G39&lt;-10,"No","Yes")))</f>
        <v>N/A</v>
      </c>
      <c r="I39" s="8">
        <v>2.601</v>
      </c>
      <c r="J39" s="8">
        <v>-9.02</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99.591228940999997</v>
      </c>
      <c r="H40" s="7" t="str">
        <f>IF($B40="N/A","N/A",IF(G40&gt;10,"No",IF(G40&lt;-10,"No","Yes")))</f>
        <v>N/A</v>
      </c>
      <c r="I40" s="8">
        <v>0</v>
      </c>
      <c r="J40" s="8">
        <v>-0.40899999999999997</v>
      </c>
      <c r="K40" s="28" t="s">
        <v>735</v>
      </c>
      <c r="L40" s="105" t="str">
        <f t="shared" si="4"/>
        <v>Yes</v>
      </c>
    </row>
    <row r="41" spans="1:12" x14ac:dyDescent="0.2">
      <c r="A41" s="104" t="s">
        <v>19</v>
      </c>
      <c r="B41" s="22" t="s">
        <v>281</v>
      </c>
      <c r="C41" s="4">
        <v>3.1422915015999999</v>
      </c>
      <c r="D41" s="27" t="str">
        <f>IF($B41="N/A","N/A",IF(C41&gt;8,"No",IF(C41&lt;2,"No","Yes")))</f>
        <v>Yes</v>
      </c>
      <c r="E41" s="4">
        <v>3.1928982440999998</v>
      </c>
      <c r="F41" s="27" t="str">
        <f>IF($B41="N/A","N/A",IF(E41&gt;8,"No",IF(E41&lt;2,"No","Yes")))</f>
        <v>Yes</v>
      </c>
      <c r="G41" s="4">
        <v>2.7274381386000002</v>
      </c>
      <c r="H41" s="27" t="str">
        <f>IF($B41="N/A","N/A",IF(G41&gt;8,"No",IF(G41&lt;2,"No","Yes")))</f>
        <v>Yes</v>
      </c>
      <c r="I41" s="8">
        <v>1.611</v>
      </c>
      <c r="J41" s="8">
        <v>-14.6</v>
      </c>
      <c r="K41" s="28" t="s">
        <v>735</v>
      </c>
      <c r="L41" s="105" t="str">
        <f t="shared" si="4"/>
        <v>No</v>
      </c>
    </row>
    <row r="42" spans="1:12" x14ac:dyDescent="0.2">
      <c r="A42" s="104" t="s">
        <v>170</v>
      </c>
      <c r="B42" s="22" t="s">
        <v>213</v>
      </c>
      <c r="C42" s="4">
        <v>15.158711049000001</v>
      </c>
      <c r="D42" s="7" t="str">
        <f t="shared" ref="D42:D49" si="14">IF($B42="N/A","N/A",IF(C42&gt;10,"No",IF(C42&lt;-10,"No","Yes")))</f>
        <v>N/A</v>
      </c>
      <c r="E42" s="4">
        <v>15.154211994000001</v>
      </c>
      <c r="F42" s="7" t="str">
        <f t="shared" ref="F42:F49" si="15">IF($B42="N/A","N/A",IF(E42&gt;10,"No",IF(E42&lt;-10,"No","Yes")))</f>
        <v>N/A</v>
      </c>
      <c r="G42" s="4">
        <v>12.547175187000001</v>
      </c>
      <c r="H42" s="7" t="str">
        <f t="shared" ref="H42:H49" si="16">IF($B42="N/A","N/A",IF(G42&gt;10,"No",IF(G42&lt;-10,"No","Yes")))</f>
        <v>N/A</v>
      </c>
      <c r="I42" s="8">
        <v>-0.03</v>
      </c>
      <c r="J42" s="8">
        <v>-17.2</v>
      </c>
      <c r="K42" s="28" t="s">
        <v>735</v>
      </c>
      <c r="L42" s="105" t="str">
        <f>IF(J42="Div by 0", "N/A", IF(OR(J42="N/A",K42="N/A"),"N/A", IF(J42&gt;VALUE(MID(K42,1,2)), "No", IF(J42&lt;-1*VALUE(MID(K42,1,2)), "No", "Yes"))))</f>
        <v>No</v>
      </c>
    </row>
    <row r="43" spans="1:12" x14ac:dyDescent="0.2">
      <c r="A43" s="104" t="s">
        <v>171</v>
      </c>
      <c r="B43" s="22" t="s">
        <v>213</v>
      </c>
      <c r="C43" s="4">
        <v>30.587165162000002</v>
      </c>
      <c r="D43" s="7" t="str">
        <f t="shared" si="14"/>
        <v>N/A</v>
      </c>
      <c r="E43" s="4">
        <v>31.823046585</v>
      </c>
      <c r="F43" s="7" t="str">
        <f t="shared" si="15"/>
        <v>N/A</v>
      </c>
      <c r="G43" s="4">
        <v>28.543200225</v>
      </c>
      <c r="H43" s="7" t="str">
        <f t="shared" si="16"/>
        <v>N/A</v>
      </c>
      <c r="I43" s="8">
        <v>4.0410000000000004</v>
      </c>
      <c r="J43" s="8">
        <v>-10.3</v>
      </c>
      <c r="K43" s="28" t="s">
        <v>735</v>
      </c>
      <c r="L43" s="105" t="str">
        <f>IF(J43="Div by 0", "N/A", IF(OR(J43="N/A",K43="N/A"),"N/A", IF(J43&gt;VALUE(MID(K43,1,2)), "No", IF(J43&lt;-1*VALUE(MID(K43,1,2)), "No", "Yes"))))</f>
        <v>No</v>
      </c>
    </row>
    <row r="44" spans="1:12" x14ac:dyDescent="0.2">
      <c r="A44" s="104" t="s">
        <v>172</v>
      </c>
      <c r="B44" s="22" t="s">
        <v>213</v>
      </c>
      <c r="C44" s="4">
        <v>3.3706251083000001</v>
      </c>
      <c r="D44" s="7" t="str">
        <f t="shared" si="14"/>
        <v>N/A</v>
      </c>
      <c r="E44" s="4">
        <v>3.2432949136999998</v>
      </c>
      <c r="F44" s="7" t="str">
        <f t="shared" si="15"/>
        <v>N/A</v>
      </c>
      <c r="G44" s="4">
        <v>3.1585256248000002</v>
      </c>
      <c r="H44" s="7" t="str">
        <f t="shared" si="16"/>
        <v>N/A</v>
      </c>
      <c r="I44" s="8">
        <v>-3.78</v>
      </c>
      <c r="J44" s="8">
        <v>-2.61</v>
      </c>
      <c r="K44" s="28" t="s">
        <v>735</v>
      </c>
      <c r="L44" s="105" t="str">
        <f t="shared" ref="L44:L53" si="17">IF(J44="Div by 0", "N/A", IF(OR(J44="N/A",K44="N/A"),"N/A", IF(J44&gt;VALUE(MID(K44,1,2)), "No", IF(J44&lt;-1*VALUE(MID(K44,1,2)), "No", "Yes"))))</f>
        <v>Yes</v>
      </c>
    </row>
    <row r="45" spans="1:12" x14ac:dyDescent="0.2">
      <c r="A45" s="104" t="s">
        <v>173</v>
      </c>
      <c r="B45" s="22" t="s">
        <v>213</v>
      </c>
      <c r="C45" s="4">
        <v>28.794228731</v>
      </c>
      <c r="D45" s="7" t="str">
        <f t="shared" si="14"/>
        <v>N/A</v>
      </c>
      <c r="E45" s="4">
        <v>27.666622098000001</v>
      </c>
      <c r="F45" s="7" t="str">
        <f t="shared" si="15"/>
        <v>N/A</v>
      </c>
      <c r="G45" s="4">
        <v>30.398765921999999</v>
      </c>
      <c r="H45" s="7" t="str">
        <f t="shared" si="16"/>
        <v>N/A</v>
      </c>
      <c r="I45" s="8">
        <v>-3.92</v>
      </c>
      <c r="J45" s="8">
        <v>9.875</v>
      </c>
      <c r="K45" s="28" t="s">
        <v>735</v>
      </c>
      <c r="L45" s="105" t="str">
        <f t="shared" si="17"/>
        <v>Yes</v>
      </c>
    </row>
    <row r="46" spans="1:12" x14ac:dyDescent="0.2">
      <c r="A46" s="104" t="s">
        <v>174</v>
      </c>
      <c r="B46" s="22" t="s">
        <v>213</v>
      </c>
      <c r="C46" s="4">
        <v>12.278601896</v>
      </c>
      <c r="D46" s="7" t="str">
        <f t="shared" si="14"/>
        <v>N/A</v>
      </c>
      <c r="E46" s="4">
        <v>11.605814554</v>
      </c>
      <c r="F46" s="7" t="str">
        <f t="shared" si="15"/>
        <v>N/A</v>
      </c>
      <c r="G46" s="4">
        <v>15.826319331000001</v>
      </c>
      <c r="H46" s="7" t="str">
        <f t="shared" si="16"/>
        <v>N/A</v>
      </c>
      <c r="I46" s="8">
        <v>-5.48</v>
      </c>
      <c r="J46" s="8">
        <v>36.369999999999997</v>
      </c>
      <c r="K46" s="28" t="s">
        <v>735</v>
      </c>
      <c r="L46" s="105" t="str">
        <f t="shared" si="17"/>
        <v>No</v>
      </c>
    </row>
    <row r="47" spans="1:12" x14ac:dyDescent="0.2">
      <c r="A47" s="104" t="s">
        <v>175</v>
      </c>
      <c r="B47" s="22" t="s">
        <v>213</v>
      </c>
      <c r="C47" s="4">
        <v>3.4866530109</v>
      </c>
      <c r="D47" s="7" t="str">
        <f t="shared" si="14"/>
        <v>N/A</v>
      </c>
      <c r="E47" s="4">
        <v>3.8016512925999999</v>
      </c>
      <c r="F47" s="7" t="str">
        <f t="shared" si="15"/>
        <v>N/A</v>
      </c>
      <c r="G47" s="4">
        <v>3.6661931235999998</v>
      </c>
      <c r="H47" s="7" t="str">
        <f t="shared" si="16"/>
        <v>N/A</v>
      </c>
      <c r="I47" s="8">
        <v>9.0340000000000007</v>
      </c>
      <c r="J47" s="8">
        <v>-3.56</v>
      </c>
      <c r="K47" s="28" t="s">
        <v>735</v>
      </c>
      <c r="L47" s="105" t="str">
        <f t="shared" si="17"/>
        <v>Yes</v>
      </c>
    </row>
    <row r="48" spans="1:12" x14ac:dyDescent="0.2">
      <c r="A48" s="104" t="s">
        <v>176</v>
      </c>
      <c r="B48" s="22" t="s">
        <v>213</v>
      </c>
      <c r="C48" s="4">
        <v>2.1392171983999999</v>
      </c>
      <c r="D48" s="7" t="str">
        <f t="shared" si="14"/>
        <v>N/A</v>
      </c>
      <c r="E48" s="4">
        <v>2.3249018232999998</v>
      </c>
      <c r="F48" s="7" t="str">
        <f t="shared" si="15"/>
        <v>N/A</v>
      </c>
      <c r="G48" s="4">
        <v>2.0784075355999998</v>
      </c>
      <c r="H48" s="7" t="str">
        <f t="shared" si="16"/>
        <v>N/A</v>
      </c>
      <c r="I48" s="8">
        <v>8.68</v>
      </c>
      <c r="J48" s="8">
        <v>-10.6</v>
      </c>
      <c r="K48" s="28" t="s">
        <v>735</v>
      </c>
      <c r="L48" s="105" t="str">
        <f t="shared" si="17"/>
        <v>No</v>
      </c>
    </row>
    <row r="49" spans="1:12" x14ac:dyDescent="0.2">
      <c r="A49" s="104" t="s">
        <v>952</v>
      </c>
      <c r="B49" s="22" t="s">
        <v>213</v>
      </c>
      <c r="C49" s="4">
        <v>1.0420410675</v>
      </c>
      <c r="D49" s="7" t="str">
        <f t="shared" si="14"/>
        <v>N/A</v>
      </c>
      <c r="E49" s="4">
        <v>1.1874979959</v>
      </c>
      <c r="F49" s="7" t="str">
        <f t="shared" si="15"/>
        <v>N/A</v>
      </c>
      <c r="G49" s="4">
        <v>1.0524753039000001</v>
      </c>
      <c r="H49" s="7" t="str">
        <f t="shared" si="16"/>
        <v>N/A</v>
      </c>
      <c r="I49" s="8">
        <v>13.96</v>
      </c>
      <c r="J49" s="8">
        <v>-11.4</v>
      </c>
      <c r="K49" s="28" t="s">
        <v>735</v>
      </c>
      <c r="L49" s="105" t="str">
        <f t="shared" si="17"/>
        <v>No</v>
      </c>
    </row>
    <row r="50" spans="1:12" x14ac:dyDescent="0.2">
      <c r="A50" s="128" t="s">
        <v>208</v>
      </c>
      <c r="B50" s="22" t="s">
        <v>213</v>
      </c>
      <c r="C50" s="23">
        <v>838978</v>
      </c>
      <c r="D50" s="5" t="str">
        <f t="shared" ref="D50:D53" si="18">IF($B50="N/A","N/A",IF(C50&lt;0,"No","Yes"))</f>
        <v>N/A</v>
      </c>
      <c r="E50" s="23">
        <v>827354</v>
      </c>
      <c r="F50" s="5" t="str">
        <f t="shared" ref="F50:F53" si="19">IF($B50="N/A","N/A",IF(E50&lt;0,"No","Yes"))</f>
        <v>N/A</v>
      </c>
      <c r="G50" s="23">
        <v>874333</v>
      </c>
      <c r="H50" s="5" t="str">
        <f t="shared" ref="H50:H53" si="20">IF($B50="N/A","N/A",IF(G50&lt;0,"No","Yes"))</f>
        <v>N/A</v>
      </c>
      <c r="I50" s="8">
        <v>-1.39</v>
      </c>
      <c r="J50" s="8">
        <v>5.6779999999999999</v>
      </c>
      <c r="K50" s="28" t="s">
        <v>735</v>
      </c>
      <c r="L50" s="105" t="str">
        <f t="shared" si="17"/>
        <v>Yes</v>
      </c>
    </row>
    <row r="51" spans="1:12" x14ac:dyDescent="0.2">
      <c r="A51" s="128" t="s">
        <v>209</v>
      </c>
      <c r="B51" s="22" t="s">
        <v>213</v>
      </c>
      <c r="C51" s="23">
        <v>57698</v>
      </c>
      <c r="D51" s="5" t="str">
        <f t="shared" si="18"/>
        <v>N/A</v>
      </c>
      <c r="E51" s="23">
        <v>53332</v>
      </c>
      <c r="F51" s="5" t="str">
        <f t="shared" si="19"/>
        <v>N/A</v>
      </c>
      <c r="G51" s="23">
        <v>62844</v>
      </c>
      <c r="H51" s="5" t="str">
        <f t="shared" si="20"/>
        <v>N/A</v>
      </c>
      <c r="I51" s="8">
        <v>-7.57</v>
      </c>
      <c r="J51" s="8">
        <v>17.84</v>
      </c>
      <c r="K51" s="28" t="s">
        <v>735</v>
      </c>
      <c r="L51" s="105" t="str">
        <f t="shared" si="17"/>
        <v>No</v>
      </c>
    </row>
    <row r="52" spans="1:12" x14ac:dyDescent="0.2">
      <c r="A52" s="128" t="s">
        <v>210</v>
      </c>
      <c r="B52" s="22" t="s">
        <v>213</v>
      </c>
      <c r="C52" s="23">
        <v>700566</v>
      </c>
      <c r="D52" s="5" t="str">
        <f t="shared" si="18"/>
        <v>N/A</v>
      </c>
      <c r="E52" s="23">
        <v>643476</v>
      </c>
      <c r="F52" s="5" t="str">
        <f t="shared" si="19"/>
        <v>N/A</v>
      </c>
      <c r="G52" s="23">
        <v>917693</v>
      </c>
      <c r="H52" s="5" t="str">
        <f t="shared" si="20"/>
        <v>N/A</v>
      </c>
      <c r="I52" s="8">
        <v>-8.15</v>
      </c>
      <c r="J52" s="8">
        <v>42.61</v>
      </c>
      <c r="K52" s="28" t="s">
        <v>735</v>
      </c>
      <c r="L52" s="105" t="str">
        <f t="shared" si="17"/>
        <v>No</v>
      </c>
    </row>
    <row r="53" spans="1:12" x14ac:dyDescent="0.2">
      <c r="A53" s="128" t="s">
        <v>953</v>
      </c>
      <c r="B53" s="22" t="s">
        <v>213</v>
      </c>
      <c r="C53" s="23">
        <v>104973</v>
      </c>
      <c r="D53" s="5" t="str">
        <f t="shared" si="18"/>
        <v>N/A</v>
      </c>
      <c r="E53" s="23">
        <v>110452</v>
      </c>
      <c r="F53" s="5" t="str">
        <f t="shared" si="19"/>
        <v>N/A</v>
      </c>
      <c r="G53" s="23">
        <v>124988</v>
      </c>
      <c r="H53" s="5" t="str">
        <f t="shared" si="20"/>
        <v>N/A</v>
      </c>
      <c r="I53" s="8">
        <v>5.2190000000000003</v>
      </c>
      <c r="J53" s="8">
        <v>13.16</v>
      </c>
      <c r="K53" s="28" t="s">
        <v>735</v>
      </c>
      <c r="L53" s="105" t="str">
        <f t="shared" si="17"/>
        <v>No</v>
      </c>
    </row>
    <row r="54" spans="1:12" x14ac:dyDescent="0.2">
      <c r="A54" s="128" t="s">
        <v>954</v>
      </c>
      <c r="B54" s="22" t="s">
        <v>213</v>
      </c>
      <c r="C54" s="4">
        <v>99.999534725000004</v>
      </c>
      <c r="D54" s="27" t="str">
        <f>IF($B54="N/A","N/A",IF(C54&gt;10,"No",IF(C54&lt;-10,"No","Yes")))</f>
        <v>N/A</v>
      </c>
      <c r="E54" s="4">
        <v>99.999939499999996</v>
      </c>
      <c r="F54" s="27" t="str">
        <f>IF($B54="N/A","N/A",IF(E54&gt;10,"No",IF(E54&lt;-10,"No","Yes")))</f>
        <v>N/A</v>
      </c>
      <c r="G54" s="4">
        <v>99.998500390999993</v>
      </c>
      <c r="H54" s="27" t="str">
        <f>IF($B54="N/A","N/A",IF(G54&gt;10,"No",IF(G54&lt;-10,"No","Yes")))</f>
        <v>N/A</v>
      </c>
      <c r="I54" s="8">
        <v>4.0000000000000002E-4</v>
      </c>
      <c r="J54" s="8">
        <v>-1E-3</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55.690427087000003</v>
      </c>
      <c r="D56" s="27" t="str">
        <f t="shared" ref="D56:D57" si="21">IF($B56="N/A","N/A",IF(C56&gt;10,"No",IF(C56&lt;-10,"No","Yes")))</f>
        <v>N/A</v>
      </c>
      <c r="E56" s="4">
        <v>56.288118910000001</v>
      </c>
      <c r="F56" s="27" t="str">
        <f t="shared" ref="F56:F57" si="22">IF($B56="N/A","N/A",IF(E56&gt;10,"No",IF(E56&lt;-10,"No","Yes")))</f>
        <v>N/A</v>
      </c>
      <c r="G56" s="4">
        <v>54.518870575000001</v>
      </c>
      <c r="H56" s="27" t="str">
        <f t="shared" ref="H56:H57" si="23">IF($B56="N/A","N/A",IF(G56&gt;10,"No",IF(G56&lt;-10,"No","Yes")))</f>
        <v>N/A</v>
      </c>
      <c r="I56" s="8">
        <v>1.073</v>
      </c>
      <c r="J56" s="8">
        <v>-3.14</v>
      </c>
      <c r="K56" s="28" t="s">
        <v>735</v>
      </c>
      <c r="L56" s="105" t="str">
        <f>IF(J56="Div by 0", "N/A", IF(OR(J56="N/A",K56="N/A"),"N/A", IF(J56&gt;VALUE(MID(K56,1,2)), "No", IF(J56&lt;-1*VALUE(MID(K56,1,2)), "No", "Yes"))))</f>
        <v>Yes</v>
      </c>
    </row>
    <row r="57" spans="1:12" x14ac:dyDescent="0.2">
      <c r="A57" s="151" t="s">
        <v>178</v>
      </c>
      <c r="B57" s="22" t="s">
        <v>213</v>
      </c>
      <c r="C57" s="4">
        <v>44.309572912999997</v>
      </c>
      <c r="D57" s="27" t="str">
        <f t="shared" si="21"/>
        <v>N/A</v>
      </c>
      <c r="E57" s="4">
        <v>43.711881089999999</v>
      </c>
      <c r="F57" s="27" t="str">
        <f t="shared" si="22"/>
        <v>N/A</v>
      </c>
      <c r="G57" s="4">
        <v>45.481129424999999</v>
      </c>
      <c r="H57" s="27" t="str">
        <f t="shared" si="23"/>
        <v>N/A</v>
      </c>
      <c r="I57" s="8">
        <v>-1.35</v>
      </c>
      <c r="J57" s="8">
        <v>4.048</v>
      </c>
      <c r="K57" s="28" t="s">
        <v>735</v>
      </c>
      <c r="L57" s="105" t="str">
        <f>IF(J57="Div by 0", "N/A", IF(OR(J57="N/A",K57="N/A"),"N/A", IF(J57&gt;VALUE(MID(K57,1,2)), "No", IF(J57&lt;-1*VALUE(MID(K57,1,2)), "No", "Yes"))))</f>
        <v>Yes</v>
      </c>
    </row>
    <row r="58" spans="1:12" x14ac:dyDescent="0.2">
      <c r="A58" s="152" t="s">
        <v>681</v>
      </c>
      <c r="B58" s="22" t="s">
        <v>282</v>
      </c>
      <c r="C58" s="4">
        <v>55.451450319999999</v>
      </c>
      <c r="D58" s="27" t="str">
        <f>IF($B58="N/A","N/A",IF(C58&gt;70,"No",IF(C58&lt;40,"No","Yes")))</f>
        <v>Yes</v>
      </c>
      <c r="E58" s="4">
        <v>58.43974815</v>
      </c>
      <c r="F58" s="27" t="str">
        <f>IF($B58="N/A","N/A",IF(E58&gt;70,"No",IF(E58&lt;40,"No","Yes")))</f>
        <v>Yes</v>
      </c>
      <c r="G58" s="4">
        <v>49.286686175</v>
      </c>
      <c r="H58" s="27" t="str">
        <f>IF($B58="N/A","N/A",IF(G58&gt;70,"No",IF(G58&lt;40,"No","Yes")))</f>
        <v>Yes</v>
      </c>
      <c r="I58" s="8">
        <v>5.3890000000000002</v>
      </c>
      <c r="J58" s="8">
        <v>-15.7</v>
      </c>
      <c r="K58" s="28" t="s">
        <v>735</v>
      </c>
      <c r="L58" s="105" t="str">
        <f t="shared" si="4"/>
        <v>No</v>
      </c>
    </row>
    <row r="59" spans="1:12" x14ac:dyDescent="0.2">
      <c r="A59" s="128" t="s">
        <v>682</v>
      </c>
      <c r="B59" s="22" t="s">
        <v>213</v>
      </c>
      <c r="C59" s="4">
        <v>73.907339991000001</v>
      </c>
      <c r="D59" s="27" t="str">
        <f>IF($B59="N/A","N/A",IF(C59&gt;10,"No",IF(C59&lt;-10,"No","Yes")))</f>
        <v>N/A</v>
      </c>
      <c r="E59" s="4">
        <v>75.946336309000003</v>
      </c>
      <c r="F59" s="27" t="str">
        <f>IF($B59="N/A","N/A",IF(E59&gt;10,"No",IF(E59&lt;-10,"No","Yes")))</f>
        <v>N/A</v>
      </c>
      <c r="G59" s="4">
        <v>0</v>
      </c>
      <c r="H59" s="27" t="str">
        <f>IF($B59="N/A","N/A",IF(G59&gt;10,"No",IF(G59&lt;-10,"No","Yes")))</f>
        <v>N/A</v>
      </c>
      <c r="I59" s="8">
        <v>2.7589999999999999</v>
      </c>
      <c r="J59" s="8">
        <v>-100</v>
      </c>
      <c r="K59" s="22" t="s">
        <v>213</v>
      </c>
      <c r="L59" s="105" t="str">
        <f t="shared" si="4"/>
        <v>N/A</v>
      </c>
    </row>
    <row r="60" spans="1:12" x14ac:dyDescent="0.2">
      <c r="A60" s="128" t="s">
        <v>683</v>
      </c>
      <c r="B60" s="22" t="s">
        <v>213</v>
      </c>
      <c r="C60" s="4">
        <v>80.739103915000001</v>
      </c>
      <c r="D60" s="27" t="str">
        <f t="shared" ref="D60:D66" si="24">IF($B60="N/A","N/A",IF(C60&gt;10,"No",IF(C60&lt;-10,"No","Yes")))</f>
        <v>N/A</v>
      </c>
      <c r="E60" s="4">
        <v>82.335658046999995</v>
      </c>
      <c r="F60" s="27" t="str">
        <f t="shared" ref="F60:F66" si="25">IF($B60="N/A","N/A",IF(E60&gt;10,"No",IF(E60&lt;-10,"No","Yes")))</f>
        <v>N/A</v>
      </c>
      <c r="G60" s="4">
        <v>0</v>
      </c>
      <c r="H60" s="27" t="str">
        <f t="shared" ref="H60:H66" si="26">IF($B60="N/A","N/A",IF(G60&gt;10,"No",IF(G60&lt;-10,"No","Yes")))</f>
        <v>N/A</v>
      </c>
      <c r="I60" s="8">
        <v>1.9770000000000001</v>
      </c>
      <c r="J60" s="8">
        <v>-100</v>
      </c>
      <c r="K60" s="22" t="s">
        <v>213</v>
      </c>
      <c r="L60" s="105" t="str">
        <f t="shared" si="4"/>
        <v>N/A</v>
      </c>
    </row>
    <row r="61" spans="1:12" x14ac:dyDescent="0.2">
      <c r="A61" s="128" t="s">
        <v>1733</v>
      </c>
      <c r="B61" s="22" t="s">
        <v>213</v>
      </c>
      <c r="C61" s="4">
        <v>54.372126051999999</v>
      </c>
      <c r="D61" s="27" t="str">
        <f t="shared" si="24"/>
        <v>N/A</v>
      </c>
      <c r="E61" s="4">
        <v>55.995168687000003</v>
      </c>
      <c r="F61" s="27" t="str">
        <f t="shared" si="25"/>
        <v>N/A</v>
      </c>
      <c r="G61" s="4">
        <v>0</v>
      </c>
      <c r="H61" s="27" t="str">
        <f t="shared" si="26"/>
        <v>N/A</v>
      </c>
      <c r="I61" s="8">
        <v>2.9849999999999999</v>
      </c>
      <c r="J61" s="8">
        <v>-100</v>
      </c>
      <c r="K61" s="22" t="s">
        <v>213</v>
      </c>
      <c r="L61" s="105" t="str">
        <f t="shared" si="4"/>
        <v>N/A</v>
      </c>
    </row>
    <row r="62" spans="1:12" x14ac:dyDescent="0.2">
      <c r="A62" s="128" t="s">
        <v>684</v>
      </c>
      <c r="B62" s="22" t="s">
        <v>213</v>
      </c>
      <c r="C62" s="4">
        <v>46.429400854999997</v>
      </c>
      <c r="D62" s="27" t="str">
        <f t="shared" si="24"/>
        <v>N/A</v>
      </c>
      <c r="E62" s="4">
        <v>50.573334066999998</v>
      </c>
      <c r="F62" s="27" t="str">
        <f t="shared" si="25"/>
        <v>N/A</v>
      </c>
      <c r="G62" s="4">
        <v>0</v>
      </c>
      <c r="H62" s="27" t="str">
        <f t="shared" si="26"/>
        <v>N/A</v>
      </c>
      <c r="I62" s="8">
        <v>8.9250000000000007</v>
      </c>
      <c r="J62" s="8">
        <v>-100</v>
      </c>
      <c r="K62" s="22" t="s">
        <v>213</v>
      </c>
      <c r="L62" s="105" t="str">
        <f t="shared" si="4"/>
        <v>N/A</v>
      </c>
    </row>
    <row r="63" spans="1:12" x14ac:dyDescent="0.2">
      <c r="A63" s="128" t="s">
        <v>179</v>
      </c>
      <c r="B63" s="43" t="s">
        <v>217</v>
      </c>
      <c r="C63" s="23">
        <v>0</v>
      </c>
      <c r="D63" s="27" t="str">
        <f>IF(OR($B63="N/A",$C63="N/A"),"N/A",IF(C63&gt;0,"No",IF(C63&lt;0,"No","Yes")))</f>
        <v>Yes</v>
      </c>
      <c r="E63" s="23">
        <v>11</v>
      </c>
      <c r="F63" s="27" t="str">
        <f>IF(OR($B63="N/A",$E63="N/A"),"N/A",IF(E63&gt;0,"No",IF(E63&lt;0,"No","Yes")))</f>
        <v>No</v>
      </c>
      <c r="G63" s="23">
        <v>0</v>
      </c>
      <c r="H63" s="27" t="str">
        <f>IF($B63="N/A","N/A",IF(G63&gt;0,"No",IF(G63&lt;0,"No","Yes")))</f>
        <v>Yes</v>
      </c>
      <c r="I63" s="8" t="s">
        <v>1748</v>
      </c>
      <c r="J63" s="8">
        <v>-100</v>
      </c>
      <c r="K63" s="22" t="s">
        <v>213</v>
      </c>
      <c r="L63" s="105" t="str">
        <f>IF(J63="Div by 0", "N/A", IF(K63="N/A","N/A", IF(J63&gt;VALUE(MID(K63,1,2)), "No", IF(J63&lt;-1*VALUE(MID(K63,1,2)), "No", "Yes"))))</f>
        <v>N/A</v>
      </c>
    </row>
    <row r="64" spans="1:12" x14ac:dyDescent="0.2">
      <c r="A64" s="104" t="s">
        <v>146</v>
      </c>
      <c r="B64" s="22" t="s">
        <v>213</v>
      </c>
      <c r="C64" s="4">
        <v>0.66208603629999996</v>
      </c>
      <c r="D64" s="27" t="str">
        <f t="shared" si="24"/>
        <v>N/A</v>
      </c>
      <c r="E64" s="4">
        <v>0.75425603809999997</v>
      </c>
      <c r="F64" s="27" t="str">
        <f t="shared" si="25"/>
        <v>N/A</v>
      </c>
      <c r="G64" s="4">
        <v>0.65582882870000003</v>
      </c>
      <c r="H64" s="27" t="str">
        <f t="shared" si="26"/>
        <v>N/A</v>
      </c>
      <c r="I64" s="8">
        <v>13.92</v>
      </c>
      <c r="J64" s="8">
        <v>-13</v>
      </c>
      <c r="K64" s="22" t="s">
        <v>213</v>
      </c>
      <c r="L64" s="105" t="str">
        <f t="shared" si="4"/>
        <v>N/A</v>
      </c>
    </row>
    <row r="65" spans="1:12" x14ac:dyDescent="0.2">
      <c r="A65" s="104" t="s">
        <v>147</v>
      </c>
      <c r="B65" s="22" t="s">
        <v>213</v>
      </c>
      <c r="C65" s="4">
        <v>0.62253767849999997</v>
      </c>
      <c r="D65" s="27" t="str">
        <f t="shared" si="24"/>
        <v>N/A</v>
      </c>
      <c r="E65" s="4">
        <v>0.71983142219999996</v>
      </c>
      <c r="F65" s="27" t="str">
        <f t="shared" si="25"/>
        <v>N/A</v>
      </c>
      <c r="G65" s="4">
        <v>0.66437659770000002</v>
      </c>
      <c r="H65" s="27" t="str">
        <f t="shared" si="26"/>
        <v>N/A</v>
      </c>
      <c r="I65" s="8">
        <v>15.63</v>
      </c>
      <c r="J65" s="8">
        <v>-7.7</v>
      </c>
      <c r="K65" s="22" t="s">
        <v>213</v>
      </c>
      <c r="L65" s="105" t="str">
        <f t="shared" si="4"/>
        <v>N/A</v>
      </c>
    </row>
    <row r="66" spans="1:12" x14ac:dyDescent="0.2">
      <c r="A66" s="104" t="s">
        <v>148</v>
      </c>
      <c r="B66" s="22" t="s">
        <v>213</v>
      </c>
      <c r="C66" s="4">
        <v>0.67435765910000001</v>
      </c>
      <c r="D66" s="27" t="str">
        <f t="shared" si="24"/>
        <v>N/A</v>
      </c>
      <c r="E66" s="4">
        <v>0.78541364290000004</v>
      </c>
      <c r="F66" s="27" t="str">
        <f t="shared" si="25"/>
        <v>N/A</v>
      </c>
      <c r="G66" s="4">
        <v>0.71311387729999998</v>
      </c>
      <c r="H66" s="27" t="str">
        <f t="shared" si="26"/>
        <v>N/A</v>
      </c>
      <c r="I66" s="8">
        <v>16.47</v>
      </c>
      <c r="J66" s="8">
        <v>-9.2100000000000009</v>
      </c>
      <c r="K66" s="22" t="s">
        <v>213</v>
      </c>
      <c r="L66" s="105" t="str">
        <f t="shared" si="4"/>
        <v>N/A</v>
      </c>
    </row>
    <row r="67" spans="1:12" x14ac:dyDescent="0.2">
      <c r="A67" s="128" t="s">
        <v>956</v>
      </c>
      <c r="B67" s="30" t="s">
        <v>213</v>
      </c>
      <c r="C67" s="1">
        <v>1233</v>
      </c>
      <c r="D67" s="7" t="str">
        <f>IF($B67="N/A","N/A",IF(C67&gt;10,"No",IF(C67&lt;-10,"No","Yes")))</f>
        <v>N/A</v>
      </c>
      <c r="E67" s="1">
        <v>1703</v>
      </c>
      <c r="F67" s="7" t="str">
        <f>IF($B67="N/A","N/A",IF(E67&gt;10,"No",IF(E67&lt;-10,"No","Yes")))</f>
        <v>N/A</v>
      </c>
      <c r="G67" s="1">
        <v>2281</v>
      </c>
      <c r="H67" s="7" t="str">
        <f>IF($B67="N/A","N/A",IF(G67&gt;10,"No",IF(G67&lt;-10,"No","Yes")))</f>
        <v>N/A</v>
      </c>
      <c r="I67" s="8">
        <v>38.119999999999997</v>
      </c>
      <c r="J67" s="8">
        <v>33.94</v>
      </c>
      <c r="K67" s="22" t="s">
        <v>213</v>
      </c>
      <c r="L67" s="105" t="str">
        <f t="shared" si="4"/>
        <v>N/A</v>
      </c>
    </row>
    <row r="68" spans="1:12" x14ac:dyDescent="0.2">
      <c r="A68" s="104" t="s">
        <v>201</v>
      </c>
      <c r="B68" s="30" t="s">
        <v>217</v>
      </c>
      <c r="C68" s="1">
        <v>11</v>
      </c>
      <c r="D68" s="27" t="str">
        <f t="shared" ref="D68:D69" si="27">IF($B68="N/A","N/A",IF(C68&gt;0,"No",IF(C68&lt;0,"No","Yes")))</f>
        <v>No</v>
      </c>
      <c r="E68" s="1">
        <v>11</v>
      </c>
      <c r="F68" s="27" t="str">
        <f t="shared" ref="F68:F69" si="28">IF($B68="N/A","N/A",IF(E68&gt;0,"No",IF(E68&lt;0,"No","Yes")))</f>
        <v>No</v>
      </c>
      <c r="G68" s="1">
        <v>11</v>
      </c>
      <c r="H68" s="27" t="str">
        <f t="shared" ref="H68:H69" si="29">IF($B68="N/A","N/A",IF(G68&gt;0,"No",IF(G68&lt;0,"No","Yes")))</f>
        <v>No</v>
      </c>
      <c r="I68" s="8">
        <v>-33.299999999999997</v>
      </c>
      <c r="J68" s="8">
        <v>50</v>
      </c>
      <c r="K68" s="22" t="s">
        <v>213</v>
      </c>
      <c r="L68" s="105" t="str">
        <f t="shared" si="4"/>
        <v>N/A</v>
      </c>
    </row>
    <row r="69" spans="1:12" x14ac:dyDescent="0.2">
      <c r="A69" s="104" t="s">
        <v>202</v>
      </c>
      <c r="B69" s="30" t="s">
        <v>217</v>
      </c>
      <c r="C69" s="1">
        <v>39</v>
      </c>
      <c r="D69" s="27" t="str">
        <f t="shared" si="27"/>
        <v>No</v>
      </c>
      <c r="E69" s="1">
        <v>35</v>
      </c>
      <c r="F69" s="27" t="str">
        <f t="shared" si="28"/>
        <v>No</v>
      </c>
      <c r="G69" s="1">
        <v>80</v>
      </c>
      <c r="H69" s="27" t="str">
        <f t="shared" si="29"/>
        <v>No</v>
      </c>
      <c r="I69" s="8">
        <v>-10.3</v>
      </c>
      <c r="J69" s="8">
        <v>128.6</v>
      </c>
      <c r="K69" s="22" t="s">
        <v>213</v>
      </c>
      <c r="L69" s="105" t="str">
        <f t="shared" si="4"/>
        <v>N/A</v>
      </c>
    </row>
    <row r="70" spans="1:12" x14ac:dyDescent="0.2">
      <c r="A70" s="104" t="s">
        <v>203</v>
      </c>
      <c r="B70" s="43" t="s">
        <v>213</v>
      </c>
      <c r="C70" s="9">
        <v>5.1282051282000003</v>
      </c>
      <c r="D70" s="7" t="str">
        <f>IF($B70="N/A","N/A",IF(C70&gt;10,"No",IF(C70&lt;-10,"No","Yes")))</f>
        <v>N/A</v>
      </c>
      <c r="E70" s="9">
        <v>14.285714285999999</v>
      </c>
      <c r="F70" s="7" t="str">
        <f>IF($B70="N/A","N/A",IF(E70&gt;10,"No",IF(E70&lt;-10,"No","Yes")))</f>
        <v>N/A</v>
      </c>
      <c r="G70" s="9">
        <v>15</v>
      </c>
      <c r="H70" s="7" t="str">
        <f>IF($B70="N/A","N/A",IF(G70&gt;10,"No",IF(G70&lt;-10,"No","Yes")))</f>
        <v>N/A</v>
      </c>
      <c r="I70" s="8">
        <v>178.6</v>
      </c>
      <c r="J70" s="8">
        <v>5</v>
      </c>
      <c r="K70" s="43" t="s">
        <v>213</v>
      </c>
      <c r="L70" s="105" t="str">
        <f t="shared" si="4"/>
        <v>N/A</v>
      </c>
    </row>
    <row r="71" spans="1:12" x14ac:dyDescent="0.2">
      <c r="A71" s="128" t="s">
        <v>65</v>
      </c>
      <c r="B71" s="30" t="s">
        <v>213</v>
      </c>
      <c r="C71" s="1">
        <v>183649</v>
      </c>
      <c r="D71" s="7" t="str">
        <f>IF($B71="N/A","N/A",IF(C71&gt;10,"No",IF(C71&lt;-10,"No","Yes")))</f>
        <v>N/A</v>
      </c>
      <c r="E71" s="1">
        <v>192293</v>
      </c>
      <c r="F71" s="7" t="str">
        <f>IF($B71="N/A","N/A",IF(E71&gt;10,"No",IF(E71&lt;-10,"No","Yes")))</f>
        <v>N/A</v>
      </c>
      <c r="G71" s="1">
        <v>211800</v>
      </c>
      <c r="H71" s="7" t="str">
        <f>IF($B71="N/A","N/A",IF(G71&gt;10,"No",IF(G71&lt;-10,"No","Yes")))</f>
        <v>N/A</v>
      </c>
      <c r="I71" s="8">
        <v>4.7069999999999999</v>
      </c>
      <c r="J71" s="8">
        <v>10.14</v>
      </c>
      <c r="K71" s="30" t="s">
        <v>735</v>
      </c>
      <c r="L71" s="105" t="str">
        <f t="shared" ref="L71:L103" si="30">IF(J71="Div by 0", "N/A", IF(K71="N/A","N/A", IF(J71&gt;VALUE(MID(K71,1,2)), "No", IF(J71&lt;-1*VALUE(MID(K71,1,2)), "No", "Yes"))))</f>
        <v>No</v>
      </c>
    </row>
    <row r="72" spans="1:12" x14ac:dyDescent="0.2">
      <c r="A72" s="137" t="s">
        <v>66</v>
      </c>
      <c r="B72" s="30" t="s">
        <v>213</v>
      </c>
      <c r="C72" s="1">
        <v>160149.42000000001</v>
      </c>
      <c r="D72" s="7" t="str">
        <f>IF($B72="N/A","N/A",IF(C72&gt;10,"No",IF(C72&lt;-10,"No","Yes")))</f>
        <v>N/A</v>
      </c>
      <c r="E72" s="1">
        <v>173363.42</v>
      </c>
      <c r="F72" s="7" t="str">
        <f>IF($B72="N/A","N/A",IF(E72&gt;10,"No",IF(E72&lt;-10,"No","Yes")))</f>
        <v>N/A</v>
      </c>
      <c r="G72" s="1">
        <v>186886.76</v>
      </c>
      <c r="H72" s="7" t="str">
        <f>IF($B72="N/A","N/A",IF(G72&gt;10,"No",IF(G72&lt;-10,"No","Yes")))</f>
        <v>N/A</v>
      </c>
      <c r="I72" s="8">
        <v>8.2509999999999994</v>
      </c>
      <c r="J72" s="8">
        <v>7.8010000000000002</v>
      </c>
      <c r="K72" s="30" t="s">
        <v>736</v>
      </c>
      <c r="L72" s="105" t="str">
        <f t="shared" si="30"/>
        <v>Yes</v>
      </c>
    </row>
    <row r="73" spans="1:12" x14ac:dyDescent="0.2">
      <c r="A73" s="104" t="s">
        <v>67</v>
      </c>
      <c r="B73" s="22" t="s">
        <v>283</v>
      </c>
      <c r="C73" s="4">
        <v>92.359287914000006</v>
      </c>
      <c r="D73" s="27" t="str">
        <f>IF($B73="N/A","N/A",IF(C73&gt;=90,"Yes","No"))</f>
        <v>Yes</v>
      </c>
      <c r="E73" s="4">
        <v>92.629846228000005</v>
      </c>
      <c r="F73" s="27" t="str">
        <f>IF($B73="N/A","N/A",IF(E73&gt;=90,"Yes","No"))</f>
        <v>Yes</v>
      </c>
      <c r="G73" s="4">
        <v>91.416195385999998</v>
      </c>
      <c r="H73" s="27" t="str">
        <f>IF($B73="N/A","N/A",IF(G73&gt;=90,"Yes","No"))</f>
        <v>Yes</v>
      </c>
      <c r="I73" s="8">
        <v>0.29289999999999999</v>
      </c>
      <c r="J73" s="8">
        <v>-1.31</v>
      </c>
      <c r="K73" s="28" t="s">
        <v>735</v>
      </c>
      <c r="L73" s="105" t="str">
        <f t="shared" si="30"/>
        <v>Yes</v>
      </c>
    </row>
    <row r="74" spans="1:12" x14ac:dyDescent="0.2">
      <c r="A74" s="128" t="s">
        <v>957</v>
      </c>
      <c r="B74" s="22" t="s">
        <v>283</v>
      </c>
      <c r="C74" s="4">
        <v>92.323415159999996</v>
      </c>
      <c r="D74" s="27" t="str">
        <f>IF($B74="N/A","N/A",IF(C74&gt;=90,"Yes","No"))</f>
        <v>Yes</v>
      </c>
      <c r="E74" s="4">
        <v>92.429309525999997</v>
      </c>
      <c r="F74" s="27" t="str">
        <f>IF($B74="N/A","N/A",IF(E74&gt;=90,"Yes","No"))</f>
        <v>Yes</v>
      </c>
      <c r="G74" s="4">
        <v>90.769949760000003</v>
      </c>
      <c r="H74" s="27" t="str">
        <f>IF($B74="N/A","N/A",IF(G74&gt;=90,"Yes","No"))</f>
        <v>Yes</v>
      </c>
      <c r="I74" s="8">
        <v>0.1147</v>
      </c>
      <c r="J74" s="8">
        <v>-1.8</v>
      </c>
      <c r="K74" s="28" t="s">
        <v>735</v>
      </c>
      <c r="L74" s="105" t="str">
        <f t="shared" si="30"/>
        <v>Yes</v>
      </c>
    </row>
    <row r="75" spans="1:12" x14ac:dyDescent="0.2">
      <c r="A75" s="151" t="s">
        <v>958</v>
      </c>
      <c r="B75" s="30" t="s">
        <v>284</v>
      </c>
      <c r="C75" s="9">
        <v>44.850242373</v>
      </c>
      <c r="D75" s="27" t="str">
        <f>IF($B75="N/A","N/A",IF(C75&gt;55,"No",IF(C75&lt;30,"No","Yes")))</f>
        <v>Yes</v>
      </c>
      <c r="E75" s="9">
        <v>45.957193195000002</v>
      </c>
      <c r="F75" s="27" t="str">
        <f>IF($B75="N/A","N/A",IF(E75&gt;55,"No",IF(E75&lt;30,"No","Yes")))</f>
        <v>Yes</v>
      </c>
      <c r="G75" s="9">
        <v>49.147974265000002</v>
      </c>
      <c r="H75" s="27" t="str">
        <f>IF($B75="N/A","N/A",IF(G75&gt;55,"No",IF(G75&lt;30,"No","Yes")))</f>
        <v>Yes</v>
      </c>
      <c r="I75" s="8">
        <v>2.468</v>
      </c>
      <c r="J75" s="8">
        <v>6.9429999999999996</v>
      </c>
      <c r="K75" s="30" t="s">
        <v>735</v>
      </c>
      <c r="L75" s="105" t="str">
        <f t="shared" si="30"/>
        <v>Yes</v>
      </c>
    </row>
    <row r="76" spans="1:12" ht="12.95" customHeight="1" x14ac:dyDescent="0.2">
      <c r="A76" s="128" t="s">
        <v>1708</v>
      </c>
      <c r="B76" s="30" t="s">
        <v>278</v>
      </c>
      <c r="C76" s="9">
        <v>0.40021998489999999</v>
      </c>
      <c r="D76" s="27" t="str">
        <f>IF($B76="N/A","N/A",IF(C76&gt;=5,"No",IF(C76&lt;0,"No","Yes")))</f>
        <v>Yes</v>
      </c>
      <c r="E76" s="9">
        <v>0.16589267420000001</v>
      </c>
      <c r="F76" s="27" t="str">
        <f>IF($B76="N/A","N/A",IF(E76&gt;=5,"No",IF(E76&lt;0,"No","Yes")))</f>
        <v>Yes</v>
      </c>
      <c r="G76" s="9">
        <v>0.49055712940000001</v>
      </c>
      <c r="H76" s="27" t="str">
        <f>IF($B76="N/A","N/A",IF(G76&gt;=5,"No",IF(G76&lt;0,"No","Yes")))</f>
        <v>Yes</v>
      </c>
      <c r="I76" s="8">
        <v>-58.5</v>
      </c>
      <c r="J76" s="8">
        <v>195.7</v>
      </c>
      <c r="K76" s="30" t="s">
        <v>213</v>
      </c>
      <c r="L76" s="105" t="str">
        <f t="shared" si="30"/>
        <v>N/A</v>
      </c>
    </row>
    <row r="77" spans="1:12" ht="12.95" customHeight="1" x14ac:dyDescent="0.2">
      <c r="A77" s="128" t="s">
        <v>1709</v>
      </c>
      <c r="B77" s="30" t="s">
        <v>213</v>
      </c>
      <c r="C77" s="9">
        <v>2.7982727921000001</v>
      </c>
      <c r="D77" s="30" t="s">
        <v>213</v>
      </c>
      <c r="E77" s="9">
        <v>3.0188306386999999</v>
      </c>
      <c r="F77" s="30" t="s">
        <v>213</v>
      </c>
      <c r="G77" s="9">
        <v>2.4721435316</v>
      </c>
      <c r="H77" s="30" t="s">
        <v>213</v>
      </c>
      <c r="I77" s="8">
        <v>7.8819999999999997</v>
      </c>
      <c r="J77" s="8">
        <v>-18.100000000000001</v>
      </c>
      <c r="K77" s="30" t="s">
        <v>213</v>
      </c>
      <c r="L77" s="105" t="str">
        <f t="shared" si="30"/>
        <v>N/A</v>
      </c>
    </row>
    <row r="78" spans="1:12" ht="12.95" customHeight="1" x14ac:dyDescent="0.2">
      <c r="A78" s="128" t="s">
        <v>1710</v>
      </c>
      <c r="B78" s="30" t="s">
        <v>213</v>
      </c>
      <c r="C78" s="9">
        <v>54.056379288999999</v>
      </c>
      <c r="D78" s="30" t="s">
        <v>213</v>
      </c>
      <c r="E78" s="9">
        <v>53.841793512999999</v>
      </c>
      <c r="F78" s="30" t="s">
        <v>213</v>
      </c>
      <c r="G78" s="9">
        <v>62.643059489999999</v>
      </c>
      <c r="H78" s="30" t="s">
        <v>213</v>
      </c>
      <c r="I78" s="8">
        <v>-0.39700000000000002</v>
      </c>
      <c r="J78" s="8">
        <v>16.350000000000001</v>
      </c>
      <c r="K78" s="30" t="s">
        <v>213</v>
      </c>
      <c r="L78" s="105" t="str">
        <f t="shared" si="30"/>
        <v>N/A</v>
      </c>
    </row>
    <row r="79" spans="1:12" ht="12.95" customHeight="1" x14ac:dyDescent="0.2">
      <c r="A79" s="128" t="s">
        <v>1711</v>
      </c>
      <c r="B79" s="30" t="s">
        <v>213</v>
      </c>
      <c r="C79" s="9">
        <v>12.143817825999999</v>
      </c>
      <c r="D79" s="30" t="s">
        <v>213</v>
      </c>
      <c r="E79" s="9">
        <v>12.601602762000001</v>
      </c>
      <c r="F79" s="30" t="s">
        <v>213</v>
      </c>
      <c r="G79" s="9">
        <v>10.418791313</v>
      </c>
      <c r="H79" s="30" t="s">
        <v>213</v>
      </c>
      <c r="I79" s="8">
        <v>3.77</v>
      </c>
      <c r="J79" s="8">
        <v>-17.3</v>
      </c>
      <c r="K79" s="30" t="s">
        <v>213</v>
      </c>
      <c r="L79" s="105" t="str">
        <f t="shared" si="30"/>
        <v>N/A</v>
      </c>
    </row>
    <row r="80" spans="1:12" ht="12.95" customHeight="1" x14ac:dyDescent="0.2">
      <c r="A80" s="128" t="s">
        <v>1712</v>
      </c>
      <c r="B80" s="30" t="s">
        <v>213</v>
      </c>
      <c r="C80" s="9">
        <v>0</v>
      </c>
      <c r="D80" s="30" t="s">
        <v>213</v>
      </c>
      <c r="E80" s="9">
        <v>0</v>
      </c>
      <c r="F80" s="30" t="s">
        <v>213</v>
      </c>
      <c r="G80" s="9">
        <v>1.0231350331</v>
      </c>
      <c r="H80" s="30" t="s">
        <v>213</v>
      </c>
      <c r="I80" s="8" t="s">
        <v>1748</v>
      </c>
      <c r="J80" s="8" t="s">
        <v>1748</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8.4835746450999991</v>
      </c>
      <c r="D82" s="30" t="s">
        <v>213</v>
      </c>
      <c r="E82" s="9">
        <v>8.5588138934</v>
      </c>
      <c r="F82" s="30" t="s">
        <v>213</v>
      </c>
      <c r="G82" s="9">
        <v>7.2790368271999997</v>
      </c>
      <c r="H82" s="30" t="s">
        <v>213</v>
      </c>
      <c r="I82" s="8">
        <v>0.88690000000000002</v>
      </c>
      <c r="J82" s="8">
        <v>-15</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22.117735462999999</v>
      </c>
      <c r="D84" s="30" t="s">
        <v>213</v>
      </c>
      <c r="E84" s="9">
        <v>21.813066517999999</v>
      </c>
      <c r="F84" s="30" t="s">
        <v>213</v>
      </c>
      <c r="G84" s="9">
        <v>15.673276676</v>
      </c>
      <c r="H84" s="30" t="s">
        <v>213</v>
      </c>
      <c r="I84" s="8">
        <v>-1.38</v>
      </c>
      <c r="J84" s="8">
        <v>-28.1</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76.574334735999997</v>
      </c>
      <c r="D87" s="30" t="s">
        <v>213</v>
      </c>
      <c r="E87" s="9">
        <v>75.820752705999993</v>
      </c>
      <c r="F87" s="30" t="s">
        <v>213</v>
      </c>
      <c r="G87" s="9">
        <v>79.830028329000001</v>
      </c>
      <c r="H87" s="30" t="s">
        <v>213</v>
      </c>
      <c r="I87" s="8">
        <v>-0.98399999999999999</v>
      </c>
      <c r="J87" s="8">
        <v>5.2880000000000003</v>
      </c>
      <c r="K87" s="30" t="s">
        <v>213</v>
      </c>
      <c r="L87" s="105" t="str">
        <f t="shared" si="30"/>
        <v>N/A</v>
      </c>
    </row>
    <row r="88" spans="1:12" x14ac:dyDescent="0.2">
      <c r="A88" s="128" t="s">
        <v>960</v>
      </c>
      <c r="B88" s="30" t="s">
        <v>213</v>
      </c>
      <c r="C88" s="9">
        <v>23.425665263999999</v>
      </c>
      <c r="D88" s="30" t="s">
        <v>213</v>
      </c>
      <c r="E88" s="9">
        <v>24.179247294</v>
      </c>
      <c r="F88" s="30" t="s">
        <v>213</v>
      </c>
      <c r="G88" s="9">
        <v>20.169971670999999</v>
      </c>
      <c r="H88" s="30" t="s">
        <v>213</v>
      </c>
      <c r="I88" s="8">
        <v>3.2170000000000001</v>
      </c>
      <c r="J88" s="8">
        <v>-16.600000000000001</v>
      </c>
      <c r="K88" s="30" t="s">
        <v>213</v>
      </c>
      <c r="L88" s="105" t="str">
        <f t="shared" si="30"/>
        <v>N/A</v>
      </c>
    </row>
    <row r="89" spans="1:12" x14ac:dyDescent="0.2">
      <c r="A89" s="151" t="s">
        <v>68</v>
      </c>
      <c r="B89" s="30" t="s">
        <v>213</v>
      </c>
      <c r="C89" s="1">
        <v>1276</v>
      </c>
      <c r="D89" s="7" t="str">
        <f>IF($B89="N/A","N/A",IF(C89&gt;10,"No",IF(C89&lt;-10,"No","Yes")))</f>
        <v>N/A</v>
      </c>
      <c r="E89" s="1">
        <v>1080</v>
      </c>
      <c r="F89" s="7" t="str">
        <f>IF($B89="N/A","N/A",IF(E89&gt;10,"No",IF(E89&lt;-10,"No","Yes")))</f>
        <v>N/A</v>
      </c>
      <c r="G89" s="1">
        <v>31017</v>
      </c>
      <c r="H89" s="7" t="str">
        <f>IF($B89="N/A","N/A",IF(G89&gt;10,"No",IF(G89&lt;-10,"No","Yes")))</f>
        <v>N/A</v>
      </c>
      <c r="I89" s="8">
        <v>-15.4</v>
      </c>
      <c r="J89" s="8">
        <v>2772</v>
      </c>
      <c r="K89" s="30" t="s">
        <v>735</v>
      </c>
      <c r="L89" s="105" t="str">
        <f t="shared" si="30"/>
        <v>No</v>
      </c>
    </row>
    <row r="90" spans="1:12" x14ac:dyDescent="0.2">
      <c r="A90" s="128" t="s">
        <v>109</v>
      </c>
      <c r="B90" s="30" t="s">
        <v>213</v>
      </c>
      <c r="C90" s="9">
        <v>7.8369906000000003E-2</v>
      </c>
      <c r="D90" s="27" t="str">
        <f>IF($B90="N/A","N/A",IF(C90&gt;10,"No",IF(C90&lt;-10,"No","Yes")))</f>
        <v>N/A</v>
      </c>
      <c r="E90" s="9">
        <v>0</v>
      </c>
      <c r="F90" s="27" t="str">
        <f>IF($B90="N/A","N/A",IF(E90&gt;10,"No",IF(E90&lt;-10,"No","Yes")))</f>
        <v>N/A</v>
      </c>
      <c r="G90" s="9">
        <v>5.4808653300000003E-2</v>
      </c>
      <c r="H90" s="27" t="str">
        <f>IF($B90="N/A","N/A",IF(G90&gt;10,"No",IF(G90&lt;-10,"No","Yes")))</f>
        <v>N/A</v>
      </c>
      <c r="I90" s="8">
        <v>-100</v>
      </c>
      <c r="J90" s="8" t="s">
        <v>1748</v>
      </c>
      <c r="K90" s="30" t="s">
        <v>735</v>
      </c>
      <c r="L90" s="105" t="str">
        <f t="shared" si="30"/>
        <v>N/A</v>
      </c>
    </row>
    <row r="91" spans="1:12" x14ac:dyDescent="0.2">
      <c r="A91" s="128" t="s">
        <v>110</v>
      </c>
      <c r="B91" s="30" t="s">
        <v>213</v>
      </c>
      <c r="C91" s="9">
        <v>14.263322884000001</v>
      </c>
      <c r="D91" s="27" t="str">
        <f>IF($B91="N/A","N/A",IF(C91&gt;10,"No",IF(C91&lt;-10,"No","Yes")))</f>
        <v>N/A</v>
      </c>
      <c r="E91" s="9">
        <v>7.3148148148000001</v>
      </c>
      <c r="F91" s="27" t="str">
        <f>IF($B91="N/A","N/A",IF(E91&gt;10,"No",IF(E91&lt;-10,"No","Yes")))</f>
        <v>N/A</v>
      </c>
      <c r="G91" s="9">
        <v>2.2568268999999998E-2</v>
      </c>
      <c r="H91" s="27" t="str">
        <f>IF($B91="N/A","N/A",IF(G91&gt;10,"No",IF(G91&lt;-10,"No","Yes")))</f>
        <v>N/A</v>
      </c>
      <c r="I91" s="8">
        <v>-48.7</v>
      </c>
      <c r="J91" s="8">
        <v>-99.7</v>
      </c>
      <c r="K91" s="30" t="s">
        <v>735</v>
      </c>
      <c r="L91" s="105" t="str">
        <f t="shared" si="30"/>
        <v>No</v>
      </c>
    </row>
    <row r="92" spans="1:12" x14ac:dyDescent="0.2">
      <c r="A92" s="137" t="s">
        <v>7</v>
      </c>
      <c r="B92" s="30" t="s">
        <v>213</v>
      </c>
      <c r="C92" s="9">
        <v>9.3406443814000006</v>
      </c>
      <c r="D92" s="7" t="str">
        <f>IF($B92="N/A","N/A",IF(C92&gt;10,"No",IF(C92&lt;-10,"No","Yes")))</f>
        <v>N/A</v>
      </c>
      <c r="E92" s="9">
        <v>9.5749715278000007</v>
      </c>
      <c r="F92" s="7" t="str">
        <f>IF($B92="N/A","N/A",IF(E92&gt;10,"No",IF(E92&lt;-10,"No","Yes")))</f>
        <v>N/A</v>
      </c>
      <c r="G92" s="9">
        <v>9.7577903683000002</v>
      </c>
      <c r="H92" s="7" t="str">
        <f>IF($B92="N/A","N/A",IF(G92&gt;10,"No",IF(G92&lt;-10,"No","Yes")))</f>
        <v>N/A</v>
      </c>
      <c r="I92" s="8">
        <v>2.5089999999999999</v>
      </c>
      <c r="J92" s="8">
        <v>1.909</v>
      </c>
      <c r="K92" s="30" t="s">
        <v>736</v>
      </c>
      <c r="L92" s="105" t="str">
        <f t="shared" si="30"/>
        <v>Yes</v>
      </c>
    </row>
    <row r="93" spans="1:12" x14ac:dyDescent="0.2">
      <c r="A93" s="137" t="s">
        <v>180</v>
      </c>
      <c r="B93" s="30" t="s">
        <v>213</v>
      </c>
      <c r="C93" s="9">
        <v>59.134544701999999</v>
      </c>
      <c r="D93" s="7" t="str">
        <f t="shared" ref="D93:D94" si="31">IF($B93="N/A","N/A",IF(C93&gt;10,"No",IF(C93&lt;-10,"No","Yes")))</f>
        <v>N/A</v>
      </c>
      <c r="E93" s="9">
        <v>59.005788041999999</v>
      </c>
      <c r="F93" s="7" t="str">
        <f t="shared" ref="F93:F94" si="32">IF($B93="N/A","N/A",IF(E93&gt;10,"No",IF(E93&lt;-10,"No","Yes")))</f>
        <v>N/A</v>
      </c>
      <c r="G93" s="9">
        <v>58.290368272000002</v>
      </c>
      <c r="H93" s="7" t="str">
        <f t="shared" ref="H93:H94" si="33">IF($B93="N/A","N/A",IF(G93&gt;10,"No",IF(G93&lt;-10,"No","Yes")))</f>
        <v>N/A</v>
      </c>
      <c r="I93" s="8">
        <v>-0.218</v>
      </c>
      <c r="J93" s="8">
        <v>-1.21</v>
      </c>
      <c r="K93" s="30" t="s">
        <v>735</v>
      </c>
      <c r="L93" s="105" t="str">
        <f>IF(J93="Div by 0", "N/A", IF(OR(J93="N/A",K93="N/A"),"N/A", IF(J93&gt;VALUE(MID(K93,1,2)), "No", IF(J93&lt;-1*VALUE(MID(K93,1,2)), "No", "Yes"))))</f>
        <v>Yes</v>
      </c>
    </row>
    <row r="94" spans="1:12" x14ac:dyDescent="0.2">
      <c r="A94" s="137" t="s">
        <v>181</v>
      </c>
      <c r="B94" s="30" t="s">
        <v>213</v>
      </c>
      <c r="C94" s="9">
        <v>40.865455298000001</v>
      </c>
      <c r="D94" s="7" t="str">
        <f t="shared" si="31"/>
        <v>N/A</v>
      </c>
      <c r="E94" s="9">
        <v>40.994211958000001</v>
      </c>
      <c r="F94" s="7" t="str">
        <f t="shared" si="32"/>
        <v>N/A</v>
      </c>
      <c r="G94" s="9">
        <v>41.709631727999998</v>
      </c>
      <c r="H94" s="7" t="str">
        <f t="shared" si="33"/>
        <v>N/A</v>
      </c>
      <c r="I94" s="8">
        <v>0.31509999999999999</v>
      </c>
      <c r="J94" s="8">
        <v>1.7450000000000001</v>
      </c>
      <c r="K94" s="30" t="s">
        <v>735</v>
      </c>
      <c r="L94" s="105" t="str">
        <f>IF(J94="Div by 0", "N/A", IF(OR(J94="N/A",K94="N/A"),"N/A", IF(J94&gt;VALUE(MID(K94,1,2)), "No", IF(J94&lt;-1*VALUE(MID(K94,1,2)), "No", "Yes"))))</f>
        <v>Yes</v>
      </c>
    </row>
    <row r="95" spans="1:12" x14ac:dyDescent="0.2">
      <c r="A95" s="128" t="s">
        <v>8</v>
      </c>
      <c r="B95" s="30" t="s">
        <v>285</v>
      </c>
      <c r="C95" s="9">
        <v>4.1426852310999998</v>
      </c>
      <c r="D95" s="27" t="str">
        <f>IF($B95="N/A","N/A",IF(C95&gt;10,"No",IF(C95&lt;5,"No","Yes")))</f>
        <v>No</v>
      </c>
      <c r="E95" s="9">
        <v>4.7677242541</v>
      </c>
      <c r="F95" s="27" t="str">
        <f>IF($B95="N/A","N/A",IF(E95&gt;10,"No",IF(E95&lt;5,"No","Yes")))</f>
        <v>No</v>
      </c>
      <c r="G95" s="9">
        <v>4.8389990557000004</v>
      </c>
      <c r="H95" s="27" t="str">
        <f t="shared" ref="H95:H98" si="34">IF($B95="N/A","N/A",IF(G95&gt;10,"No",IF(G95&lt;5,"No","Yes")))</f>
        <v>No</v>
      </c>
      <c r="I95" s="8">
        <v>15.09</v>
      </c>
      <c r="J95" s="8">
        <v>1.4950000000000001</v>
      </c>
      <c r="K95" s="30" t="s">
        <v>736</v>
      </c>
      <c r="L95" s="105" t="str">
        <f t="shared" si="30"/>
        <v>Yes</v>
      </c>
    </row>
    <row r="96" spans="1:12" x14ac:dyDescent="0.2">
      <c r="A96" s="128" t="s">
        <v>149</v>
      </c>
      <c r="B96" s="30" t="s">
        <v>285</v>
      </c>
      <c r="C96" s="9">
        <v>4.1160038986999998</v>
      </c>
      <c r="D96" s="27" t="str">
        <f>IF($B96="N/A","N/A",IF(C96&gt;10,"No",IF(C96&lt;5,"No","Yes")))</f>
        <v>No</v>
      </c>
      <c r="E96" s="9">
        <v>4.6226331692000002</v>
      </c>
      <c r="F96" s="27" t="str">
        <f t="shared" ref="F96:F98" si="35">IF($B96="N/A","N/A",IF(E96&gt;10,"No",IF(E96&lt;5,"No","Yes")))</f>
        <v>No</v>
      </c>
      <c r="G96" s="9">
        <v>4.5122757318</v>
      </c>
      <c r="H96" s="27" t="str">
        <f t="shared" si="34"/>
        <v>No</v>
      </c>
      <c r="I96" s="8">
        <v>12.31</v>
      </c>
      <c r="J96" s="8">
        <v>-2.39</v>
      </c>
      <c r="K96" s="30" t="s">
        <v>736</v>
      </c>
      <c r="L96" s="105" t="str">
        <f t="shared" si="30"/>
        <v>Yes</v>
      </c>
    </row>
    <row r="97" spans="1:12" x14ac:dyDescent="0.2">
      <c r="A97" s="128" t="s">
        <v>150</v>
      </c>
      <c r="B97" s="30" t="s">
        <v>285</v>
      </c>
      <c r="C97" s="9">
        <v>3.9793301352000001</v>
      </c>
      <c r="D97" s="27" t="str">
        <f>IF($B97="N/A","N/A",IF(C97&gt;10,"No",IF(C97&lt;5,"No","Yes")))</f>
        <v>No</v>
      </c>
      <c r="E97" s="9">
        <v>4.5331863353999999</v>
      </c>
      <c r="F97" s="27" t="str">
        <f t="shared" si="35"/>
        <v>No</v>
      </c>
      <c r="G97" s="9">
        <v>4.6855524079000004</v>
      </c>
      <c r="H97" s="27" t="str">
        <f t="shared" si="34"/>
        <v>No</v>
      </c>
      <c r="I97" s="8">
        <v>13.92</v>
      </c>
      <c r="J97" s="8">
        <v>3.3610000000000002</v>
      </c>
      <c r="K97" s="30" t="s">
        <v>736</v>
      </c>
      <c r="L97" s="105" t="str">
        <f t="shared" si="30"/>
        <v>Yes</v>
      </c>
    </row>
    <row r="98" spans="1:12" x14ac:dyDescent="0.2">
      <c r="A98" s="128" t="s">
        <v>151</v>
      </c>
      <c r="B98" s="30" t="s">
        <v>285</v>
      </c>
      <c r="C98" s="9">
        <v>4.1682775294000001</v>
      </c>
      <c r="D98" s="27" t="str">
        <f>IF($B98="N/A","N/A",IF(C98&gt;10,"No",IF(C98&lt;5,"No","Yes")))</f>
        <v>No</v>
      </c>
      <c r="E98" s="9">
        <v>4.7937262406999999</v>
      </c>
      <c r="F98" s="27" t="str">
        <f t="shared" si="35"/>
        <v>No</v>
      </c>
      <c r="G98" s="9">
        <v>4.8701605287999996</v>
      </c>
      <c r="H98" s="27" t="str">
        <f t="shared" si="34"/>
        <v>No</v>
      </c>
      <c r="I98" s="8">
        <v>15</v>
      </c>
      <c r="J98" s="8">
        <v>1.5940000000000001</v>
      </c>
      <c r="K98" s="30" t="s">
        <v>736</v>
      </c>
      <c r="L98" s="105" t="str">
        <f t="shared" si="30"/>
        <v>Yes</v>
      </c>
    </row>
    <row r="99" spans="1:12" x14ac:dyDescent="0.2">
      <c r="A99" s="128" t="s">
        <v>961</v>
      </c>
      <c r="B99" s="30" t="s">
        <v>213</v>
      </c>
      <c r="C99" s="1">
        <v>224</v>
      </c>
      <c r="D99" s="7" t="str">
        <f t="shared" ref="D99:D110" si="36">IF($B99="N/A","N/A",IF(C99&gt;10,"No",IF(C99&lt;-10,"No","Yes")))</f>
        <v>N/A</v>
      </c>
      <c r="E99" s="1">
        <v>459</v>
      </c>
      <c r="F99" s="7" t="str">
        <f t="shared" ref="F99:F110" si="37">IF($B99="N/A","N/A",IF(E99&gt;10,"No",IF(E99&lt;-10,"No","Yes")))</f>
        <v>N/A</v>
      </c>
      <c r="G99" s="1">
        <v>931</v>
      </c>
      <c r="H99" s="7" t="str">
        <f t="shared" ref="H99:H110" si="38">IF($B99="N/A","N/A",IF(G99&gt;10,"No",IF(G99&lt;-10,"No","Yes")))</f>
        <v>N/A</v>
      </c>
      <c r="I99" s="8">
        <v>104.9</v>
      </c>
      <c r="J99" s="8">
        <v>102.8</v>
      </c>
      <c r="K99" s="28" t="s">
        <v>735</v>
      </c>
      <c r="L99" s="105" t="str">
        <f t="shared" si="30"/>
        <v>No</v>
      </c>
    </row>
    <row r="100" spans="1:12" x14ac:dyDescent="0.2">
      <c r="A100" s="128" t="s">
        <v>962</v>
      </c>
      <c r="B100" s="30" t="s">
        <v>213</v>
      </c>
      <c r="C100" s="1">
        <v>366</v>
      </c>
      <c r="D100" s="7" t="str">
        <f t="shared" si="36"/>
        <v>N/A</v>
      </c>
      <c r="E100" s="1">
        <v>506</v>
      </c>
      <c r="F100" s="7" t="str">
        <f t="shared" si="37"/>
        <v>N/A</v>
      </c>
      <c r="G100" s="1">
        <v>371</v>
      </c>
      <c r="H100" s="7" t="str">
        <f t="shared" si="38"/>
        <v>N/A</v>
      </c>
      <c r="I100" s="8">
        <v>38.25</v>
      </c>
      <c r="J100" s="8">
        <v>-26.7</v>
      </c>
      <c r="K100" s="28" t="s">
        <v>735</v>
      </c>
      <c r="L100" s="105" t="str">
        <f t="shared" si="30"/>
        <v>No</v>
      </c>
    </row>
    <row r="101" spans="1:12" x14ac:dyDescent="0.2">
      <c r="A101" s="128" t="s">
        <v>1</v>
      </c>
      <c r="B101" s="30" t="s">
        <v>213</v>
      </c>
      <c r="C101" s="9">
        <v>96.577710741999994</v>
      </c>
      <c r="D101" s="7" t="str">
        <f t="shared" si="36"/>
        <v>N/A</v>
      </c>
      <c r="E101" s="9">
        <v>96.335800055000007</v>
      </c>
      <c r="F101" s="7" t="str">
        <f t="shared" si="37"/>
        <v>N/A</v>
      </c>
      <c r="G101" s="9">
        <v>97.102455145999997</v>
      </c>
      <c r="H101" s="7" t="str">
        <f t="shared" si="38"/>
        <v>N/A</v>
      </c>
      <c r="I101" s="8">
        <v>-0.25</v>
      </c>
      <c r="J101" s="8">
        <v>0.79579999999999995</v>
      </c>
      <c r="K101" s="30" t="s">
        <v>736</v>
      </c>
      <c r="L101" s="105" t="str">
        <f t="shared" si="30"/>
        <v>Yes</v>
      </c>
    </row>
    <row r="102" spans="1:12" x14ac:dyDescent="0.2">
      <c r="A102" s="128" t="s">
        <v>69</v>
      </c>
      <c r="B102" s="30" t="s">
        <v>213</v>
      </c>
      <c r="C102" s="9">
        <v>99.633522022999998</v>
      </c>
      <c r="D102" s="7" t="str">
        <f t="shared" si="36"/>
        <v>N/A</v>
      </c>
      <c r="E102" s="9">
        <v>99.726851177</v>
      </c>
      <c r="F102" s="7" t="str">
        <f t="shared" si="37"/>
        <v>N/A</v>
      </c>
      <c r="G102" s="9">
        <v>99.433539334000002</v>
      </c>
      <c r="H102" s="7" t="str">
        <f t="shared" si="38"/>
        <v>N/A</v>
      </c>
      <c r="I102" s="8">
        <v>9.3700000000000006E-2</v>
      </c>
      <c r="J102" s="8">
        <v>-0.29399999999999998</v>
      </c>
      <c r="K102" s="30" t="s">
        <v>736</v>
      </c>
      <c r="L102" s="105" t="str">
        <f t="shared" si="30"/>
        <v>Yes</v>
      </c>
    </row>
    <row r="103" spans="1:12" x14ac:dyDescent="0.2">
      <c r="A103" s="137" t="s">
        <v>70</v>
      </c>
      <c r="B103" s="30" t="s">
        <v>213</v>
      </c>
      <c r="C103" s="1">
        <v>174673</v>
      </c>
      <c r="D103" s="7" t="str">
        <f t="shared" si="36"/>
        <v>N/A</v>
      </c>
      <c r="E103" s="1">
        <v>183353</v>
      </c>
      <c r="F103" s="7" t="str">
        <f t="shared" si="37"/>
        <v>N/A</v>
      </c>
      <c r="G103" s="1">
        <v>200936</v>
      </c>
      <c r="H103" s="7" t="str">
        <f t="shared" si="38"/>
        <v>N/A</v>
      </c>
      <c r="I103" s="8">
        <v>4.9690000000000003</v>
      </c>
      <c r="J103" s="8">
        <v>9.59</v>
      </c>
      <c r="K103" s="30" t="s">
        <v>735</v>
      </c>
      <c r="L103" s="105" t="str">
        <f t="shared" si="30"/>
        <v>Yes</v>
      </c>
    </row>
    <row r="104" spans="1:12" x14ac:dyDescent="0.2">
      <c r="A104" s="128" t="s">
        <v>687</v>
      </c>
      <c r="B104" s="30" t="s">
        <v>213</v>
      </c>
      <c r="C104" s="9">
        <v>2.7519994504</v>
      </c>
      <c r="D104" s="7" t="str">
        <f t="shared" si="36"/>
        <v>N/A</v>
      </c>
      <c r="E104" s="9">
        <v>2.5797232659999998</v>
      </c>
      <c r="F104" s="7" t="str">
        <f t="shared" si="37"/>
        <v>N/A</v>
      </c>
      <c r="G104" s="9">
        <v>3.4030736154999999</v>
      </c>
      <c r="H104" s="7" t="str">
        <f t="shared" si="38"/>
        <v>N/A</v>
      </c>
      <c r="I104" s="8">
        <v>-6.26</v>
      </c>
      <c r="J104" s="8">
        <v>31.92</v>
      </c>
      <c r="K104" s="30" t="s">
        <v>736</v>
      </c>
      <c r="L104" s="105" t="str">
        <f t="shared" ref="L104:L110" si="39">IF(J104="Div by 0", "N/A", IF(K104="N/A","N/A", IF(J104&gt;VALUE(MID(K104,1,2)), "No", IF(J104&lt;-1*VALUE(MID(K104,1,2)), "No", "Yes"))))</f>
        <v>No</v>
      </c>
    </row>
    <row r="105" spans="1:12" x14ac:dyDescent="0.2">
      <c r="A105" s="128" t="s">
        <v>686</v>
      </c>
      <c r="B105" s="30" t="s">
        <v>213</v>
      </c>
      <c r="C105" s="9">
        <v>4.8112759269999996</v>
      </c>
      <c r="D105" s="7" t="str">
        <f t="shared" si="36"/>
        <v>N/A</v>
      </c>
      <c r="E105" s="9">
        <v>4.7144033639999998</v>
      </c>
      <c r="F105" s="7" t="str">
        <f t="shared" si="37"/>
        <v>N/A</v>
      </c>
      <c r="G105" s="9">
        <v>4.4964565831999996</v>
      </c>
      <c r="H105" s="7" t="str">
        <f t="shared" si="38"/>
        <v>N/A</v>
      </c>
      <c r="I105" s="8">
        <v>-2.0099999999999998</v>
      </c>
      <c r="J105" s="8">
        <v>-4.62</v>
      </c>
      <c r="K105" s="30" t="s">
        <v>736</v>
      </c>
      <c r="L105" s="105" t="str">
        <f t="shared" si="39"/>
        <v>Yes</v>
      </c>
    </row>
    <row r="106" spans="1:12" x14ac:dyDescent="0.2">
      <c r="A106" s="128" t="s">
        <v>685</v>
      </c>
      <c r="B106" s="30" t="s">
        <v>213</v>
      </c>
      <c r="C106" s="9">
        <v>92.436724623000003</v>
      </c>
      <c r="D106" s="7" t="str">
        <f t="shared" si="36"/>
        <v>N/A</v>
      </c>
      <c r="E106" s="9">
        <v>92.705873370000006</v>
      </c>
      <c r="F106" s="7" t="str">
        <f t="shared" si="37"/>
        <v>N/A</v>
      </c>
      <c r="G106" s="9">
        <v>92.100469801000003</v>
      </c>
      <c r="H106" s="7" t="str">
        <f t="shared" si="38"/>
        <v>N/A</v>
      </c>
      <c r="I106" s="8">
        <v>0.29120000000000001</v>
      </c>
      <c r="J106" s="8">
        <v>-0.65300000000000002</v>
      </c>
      <c r="K106" s="30" t="s">
        <v>736</v>
      </c>
      <c r="L106" s="105" t="str">
        <f t="shared" si="39"/>
        <v>Yes</v>
      </c>
    </row>
    <row r="107" spans="1:12" ht="25.5" x14ac:dyDescent="0.2">
      <c r="A107" s="137" t="s">
        <v>963</v>
      </c>
      <c r="B107" s="30" t="s">
        <v>213</v>
      </c>
      <c r="C107" s="9">
        <v>47.259718266999997</v>
      </c>
      <c r="D107" s="7" t="str">
        <f t="shared" si="36"/>
        <v>N/A</v>
      </c>
      <c r="E107" s="9">
        <v>47.358978225999998</v>
      </c>
      <c r="F107" s="7" t="str">
        <f t="shared" si="37"/>
        <v>N/A</v>
      </c>
      <c r="G107" s="9">
        <v>47.658168083</v>
      </c>
      <c r="H107" s="7" t="str">
        <f t="shared" si="38"/>
        <v>N/A</v>
      </c>
      <c r="I107" s="8">
        <v>0.21</v>
      </c>
      <c r="J107" s="8">
        <v>0.63170000000000004</v>
      </c>
      <c r="K107" s="30" t="s">
        <v>736</v>
      </c>
      <c r="L107" s="105" t="str">
        <f t="shared" si="39"/>
        <v>Yes</v>
      </c>
    </row>
    <row r="108" spans="1:12" ht="25.5" x14ac:dyDescent="0.2">
      <c r="A108" s="137" t="s">
        <v>964</v>
      </c>
      <c r="B108" s="30" t="s">
        <v>213</v>
      </c>
      <c r="C108" s="9">
        <v>51.155192786000001</v>
      </c>
      <c r="D108" s="7" t="str">
        <f t="shared" si="36"/>
        <v>N/A</v>
      </c>
      <c r="E108" s="9">
        <v>51.074142064</v>
      </c>
      <c r="F108" s="7" t="str">
        <f t="shared" si="37"/>
        <v>N/A</v>
      </c>
      <c r="G108" s="9">
        <v>50.774315391999998</v>
      </c>
      <c r="H108" s="7" t="str">
        <f t="shared" si="38"/>
        <v>N/A</v>
      </c>
      <c r="I108" s="8">
        <v>-0.158</v>
      </c>
      <c r="J108" s="8">
        <v>-0.58699999999999997</v>
      </c>
      <c r="K108" s="30" t="s">
        <v>736</v>
      </c>
      <c r="L108" s="105" t="str">
        <f t="shared" si="39"/>
        <v>Yes</v>
      </c>
    </row>
    <row r="109" spans="1:12" ht="25.5" x14ac:dyDescent="0.2">
      <c r="A109" s="137" t="s">
        <v>965</v>
      </c>
      <c r="B109" s="30" t="s">
        <v>213</v>
      </c>
      <c r="C109" s="9">
        <v>0.68990302150000005</v>
      </c>
      <c r="D109" s="7" t="str">
        <f t="shared" si="36"/>
        <v>N/A</v>
      </c>
      <c r="E109" s="9">
        <v>0.67605165030000003</v>
      </c>
      <c r="F109" s="7" t="str">
        <f t="shared" si="37"/>
        <v>N/A</v>
      </c>
      <c r="G109" s="9">
        <v>0.74740321060000003</v>
      </c>
      <c r="H109" s="7" t="str">
        <f t="shared" si="38"/>
        <v>N/A</v>
      </c>
      <c r="I109" s="8">
        <v>-2.0099999999999998</v>
      </c>
      <c r="J109" s="8">
        <v>10.55</v>
      </c>
      <c r="K109" s="30" t="s">
        <v>736</v>
      </c>
      <c r="L109" s="105" t="str">
        <f t="shared" si="39"/>
        <v>Yes</v>
      </c>
    </row>
    <row r="110" spans="1:12" ht="25.5" x14ac:dyDescent="0.2">
      <c r="A110" s="137" t="s">
        <v>966</v>
      </c>
      <c r="B110" s="30" t="s">
        <v>213</v>
      </c>
      <c r="C110" s="9">
        <v>0.89518592529999996</v>
      </c>
      <c r="D110" s="7" t="str">
        <f t="shared" si="36"/>
        <v>N/A</v>
      </c>
      <c r="E110" s="9">
        <v>0.89082805929999997</v>
      </c>
      <c r="F110" s="7" t="str">
        <f t="shared" si="37"/>
        <v>N/A</v>
      </c>
      <c r="G110" s="9">
        <v>0.82011331440000002</v>
      </c>
      <c r="H110" s="7" t="str">
        <f t="shared" si="38"/>
        <v>N/A</v>
      </c>
      <c r="I110" s="8">
        <v>-0.48699999999999999</v>
      </c>
      <c r="J110" s="8">
        <v>-7.94</v>
      </c>
      <c r="K110" s="30" t="s">
        <v>736</v>
      </c>
      <c r="L110" s="105" t="str">
        <f t="shared" si="39"/>
        <v>Yes</v>
      </c>
    </row>
    <row r="111" spans="1:12" x14ac:dyDescent="0.2">
      <c r="A111" s="128" t="s">
        <v>967</v>
      </c>
      <c r="B111" s="30" t="s">
        <v>286</v>
      </c>
      <c r="C111" s="9">
        <v>99.521039678999998</v>
      </c>
      <c r="D111" s="27" t="str">
        <f>IF($B111="N/A","N/A",IF(C111&gt;=99,"Yes","No"))</f>
        <v>Yes</v>
      </c>
      <c r="E111" s="9">
        <v>99.968980525999996</v>
      </c>
      <c r="F111" s="27" t="str">
        <f>IF($B111="N/A","N/A",IF(E111&gt;=99,"Yes","No"))</f>
        <v>Yes</v>
      </c>
      <c r="G111" s="9">
        <v>99.848113096999995</v>
      </c>
      <c r="H111" s="27" t="str">
        <f>IF($B111="N/A","N/A",IF(G111&gt;=99,"Yes","No"))</f>
        <v>Yes</v>
      </c>
      <c r="I111" s="8">
        <v>0.4501</v>
      </c>
      <c r="J111" s="8">
        <v>-0.121</v>
      </c>
      <c r="K111" s="30" t="s">
        <v>735</v>
      </c>
      <c r="L111" s="105" t="str">
        <f t="shared" ref="L111:L145" si="40">IF(J111="Div by 0", "N/A", IF(K111="N/A","N/A", IF(J111&gt;VALUE(MID(K111,1,2)), "No", IF(J111&lt;-1*VALUE(MID(K111,1,2)), "No", "Yes"))))</f>
        <v>Yes</v>
      </c>
    </row>
    <row r="112" spans="1:12" x14ac:dyDescent="0.2">
      <c r="A112" s="128" t="s">
        <v>968</v>
      </c>
      <c r="B112" s="30" t="s">
        <v>213</v>
      </c>
      <c r="C112" s="9">
        <v>8.2690393895999996</v>
      </c>
      <c r="D112" s="27" t="str">
        <f>IF($B112="N/A","N/A",IF(C112&gt;10,"No",IF(C112&lt;-10,"No","Yes")))</f>
        <v>N/A</v>
      </c>
      <c r="E112" s="9">
        <v>8.5388805821999991</v>
      </c>
      <c r="F112" s="27" t="str">
        <f>IF($B112="N/A","N/A",IF(E112&gt;10,"No",IF(E112&lt;-10,"No","Yes")))</f>
        <v>N/A</v>
      </c>
      <c r="G112" s="9">
        <v>13.93670666</v>
      </c>
      <c r="H112" s="27" t="str">
        <f>IF($B112="N/A","N/A",IF(G112&gt;10,"No",IF(G112&lt;-10,"No","Yes")))</f>
        <v>N/A</v>
      </c>
      <c r="I112" s="8">
        <v>3.2629999999999999</v>
      </c>
      <c r="J112" s="8">
        <v>63.21</v>
      </c>
      <c r="K112" s="30" t="s">
        <v>735</v>
      </c>
      <c r="L112" s="105" t="str">
        <f t="shared" si="40"/>
        <v>No</v>
      </c>
    </row>
    <row r="113" spans="1:12" x14ac:dyDescent="0.2">
      <c r="A113" s="104" t="s">
        <v>969</v>
      </c>
      <c r="B113" s="30" t="s">
        <v>280</v>
      </c>
      <c r="C113" s="4">
        <v>99.954687204999999</v>
      </c>
      <c r="D113" s="27" t="str">
        <f>IF($B113="N/A","N/A",IF(C113&gt;=98,"Yes","No"))</f>
        <v>Yes</v>
      </c>
      <c r="E113" s="4">
        <v>99.953825733000002</v>
      </c>
      <c r="F113" s="27" t="str">
        <f>IF($B113="N/A","N/A",IF(E113&gt;=98,"Yes","No"))</f>
        <v>Yes</v>
      </c>
      <c r="G113" s="4">
        <v>99.724310776999999</v>
      </c>
      <c r="H113" s="27" t="str">
        <f>IF($B113="N/A","N/A",IF(G113&gt;=98,"Yes","No"))</f>
        <v>Yes</v>
      </c>
      <c r="I113" s="8">
        <v>-1E-3</v>
      </c>
      <c r="J113" s="8">
        <v>-0.23</v>
      </c>
      <c r="K113" s="28" t="s">
        <v>735</v>
      </c>
      <c r="L113" s="105" t="str">
        <f t="shared" si="40"/>
        <v>Yes</v>
      </c>
    </row>
    <row r="114" spans="1:12" x14ac:dyDescent="0.2">
      <c r="A114" s="104" t="s">
        <v>970</v>
      </c>
      <c r="B114" s="30" t="s">
        <v>287</v>
      </c>
      <c r="C114" s="4">
        <v>91.025702206000005</v>
      </c>
      <c r="D114" s="27" t="str">
        <f>IF($B114="N/A","N/A",IF(C114&gt;=80,"Yes","No"))</f>
        <v>Yes</v>
      </c>
      <c r="E114" s="4">
        <v>90.833929170000005</v>
      </c>
      <c r="F114" s="27" t="str">
        <f>IF($B114="N/A","N/A",IF(E114&gt;=80,"Yes","No"))</f>
        <v>Yes</v>
      </c>
      <c r="G114" s="4">
        <v>91.612181527000004</v>
      </c>
      <c r="H114" s="27" t="str">
        <f>IF($B114="N/A","N/A",IF(G114&gt;=80,"Yes","No"))</f>
        <v>Yes</v>
      </c>
      <c r="I114" s="8">
        <v>-0.21099999999999999</v>
      </c>
      <c r="J114" s="8">
        <v>0.85680000000000001</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t="s">
        <v>1748</v>
      </c>
      <c r="H116" s="27" t="str">
        <f t="shared" si="42"/>
        <v>Yes</v>
      </c>
      <c r="I116" s="8">
        <v>0</v>
      </c>
      <c r="J116" s="8" t="s">
        <v>1748</v>
      </c>
      <c r="K116" s="28" t="s">
        <v>734</v>
      </c>
      <c r="L116" s="105" t="str">
        <f t="shared" si="40"/>
        <v>N/A</v>
      </c>
    </row>
    <row r="117" spans="1:12" ht="25.5" x14ac:dyDescent="0.2">
      <c r="A117" s="128" t="s">
        <v>973</v>
      </c>
      <c r="B117" s="30" t="s">
        <v>213</v>
      </c>
      <c r="C117" s="9">
        <v>9.504400918</v>
      </c>
      <c r="D117" s="23" t="s">
        <v>737</v>
      </c>
      <c r="E117" s="9">
        <v>6.6640369245000004</v>
      </c>
      <c r="F117" s="23" t="s">
        <v>737</v>
      </c>
      <c r="G117" s="9">
        <v>3.4990869999999998E-4</v>
      </c>
      <c r="H117" s="27" t="str">
        <f>IF($B117="N/A","N/A",IF(G117&lt;100,"No",IF(G117=100,"No","Yes")))</f>
        <v>N/A</v>
      </c>
      <c r="I117" s="8">
        <v>-29.9</v>
      </c>
      <c r="J117" s="8">
        <v>-100</v>
      </c>
      <c r="K117" s="28" t="s">
        <v>734</v>
      </c>
      <c r="L117" s="105" t="str">
        <f t="shared" si="40"/>
        <v>No</v>
      </c>
    </row>
    <row r="118" spans="1:12" ht="25.5" x14ac:dyDescent="0.2">
      <c r="A118" s="128" t="s">
        <v>974</v>
      </c>
      <c r="B118" s="22" t="s">
        <v>213</v>
      </c>
      <c r="C118" s="9">
        <v>8.9630364034000003</v>
      </c>
      <c r="D118" s="27" t="str">
        <f>IF($B118="N/A","N/A",IF(C118&gt;10,"No",IF(C118&lt;-10,"No","Yes")))</f>
        <v>N/A</v>
      </c>
      <c r="E118" s="9">
        <v>6.1087831483999997</v>
      </c>
      <c r="F118" s="27" t="str">
        <f>IF($B118="N/A","N/A",IF(E118&gt;10,"No",IF(E118&lt;-10,"No","Yes")))</f>
        <v>N/A</v>
      </c>
      <c r="G118" s="9">
        <v>0</v>
      </c>
      <c r="H118" s="27" t="str">
        <f>IF($B118="N/A","N/A",IF(G118&gt;10,"No",IF(G118&lt;-10,"No","Yes")))</f>
        <v>N/A</v>
      </c>
      <c r="I118" s="8">
        <v>-31.8</v>
      </c>
      <c r="J118" s="8">
        <v>-100</v>
      </c>
      <c r="K118" s="28" t="s">
        <v>734</v>
      </c>
      <c r="L118" s="105" t="str">
        <f>IF(J118="Div by 0", "N/A", IF(OR(J118="N/A",K118="N/A"),"N/A", IF(J118&gt;VALUE(MID(K118,1,2)), "No", IF(J118&lt;-1*VALUE(MID(K118,1,2)), "No", "Yes"))))</f>
        <v>No</v>
      </c>
    </row>
    <row r="119" spans="1:12" x14ac:dyDescent="0.2">
      <c r="A119" s="152" t="s">
        <v>100</v>
      </c>
      <c r="B119" s="22" t="s">
        <v>213</v>
      </c>
      <c r="C119" s="23">
        <v>98338</v>
      </c>
      <c r="D119" s="27" t="str">
        <f t="shared" ref="D119:D145" si="43">IF($B119="N/A","N/A",IF(C119&gt;10,"No",IF(C119&lt;-10,"No","Yes")))</f>
        <v>N/A</v>
      </c>
      <c r="E119" s="23">
        <v>103161</v>
      </c>
      <c r="F119" s="27" t="str">
        <f t="shared" ref="F119:F145" si="44">IF($B119="N/A","N/A",IF(E119&gt;10,"No",IF(E119&lt;-10,"No","Yes")))</f>
        <v>N/A</v>
      </c>
      <c r="G119" s="23">
        <v>8559</v>
      </c>
      <c r="H119" s="27" t="str">
        <f t="shared" ref="H119:H145" si="45">IF($B119="N/A","N/A",IF(G119&gt;10,"No",IF(G119&lt;-10,"No","Yes")))</f>
        <v>N/A</v>
      </c>
      <c r="I119" s="8">
        <v>4.9050000000000002</v>
      </c>
      <c r="J119" s="8">
        <v>-91.7</v>
      </c>
      <c r="K119" s="28" t="s">
        <v>735</v>
      </c>
      <c r="L119" s="105" t="str">
        <f t="shared" si="40"/>
        <v>No</v>
      </c>
    </row>
    <row r="120" spans="1:12" x14ac:dyDescent="0.2">
      <c r="A120" s="128" t="s">
        <v>975</v>
      </c>
      <c r="B120" s="22" t="s">
        <v>213</v>
      </c>
      <c r="C120" s="23">
        <v>18144</v>
      </c>
      <c r="D120" s="27" t="str">
        <f t="shared" si="43"/>
        <v>N/A</v>
      </c>
      <c r="E120" s="23">
        <v>18587</v>
      </c>
      <c r="F120" s="27" t="str">
        <f t="shared" si="44"/>
        <v>N/A</v>
      </c>
      <c r="G120" s="23">
        <v>1079</v>
      </c>
      <c r="H120" s="27" t="str">
        <f t="shared" si="45"/>
        <v>N/A</v>
      </c>
      <c r="I120" s="8">
        <v>2.4420000000000002</v>
      </c>
      <c r="J120" s="8">
        <v>-94.2</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45995</v>
      </c>
      <c r="D122" s="27" t="str">
        <f t="shared" si="43"/>
        <v>N/A</v>
      </c>
      <c r="E122" s="23">
        <v>48125</v>
      </c>
      <c r="F122" s="27" t="str">
        <f t="shared" si="44"/>
        <v>N/A</v>
      </c>
      <c r="G122" s="23">
        <v>2874</v>
      </c>
      <c r="H122" s="27" t="str">
        <f t="shared" si="45"/>
        <v>N/A</v>
      </c>
      <c r="I122" s="8">
        <v>4.6310000000000002</v>
      </c>
      <c r="J122" s="8">
        <v>-94</v>
      </c>
      <c r="K122" s="28" t="s">
        <v>735</v>
      </c>
      <c r="L122" s="105" t="str">
        <f t="shared" si="40"/>
        <v>No</v>
      </c>
    </row>
    <row r="123" spans="1:12" x14ac:dyDescent="0.2">
      <c r="A123" s="128" t="s">
        <v>978</v>
      </c>
      <c r="B123" s="22" t="s">
        <v>213</v>
      </c>
      <c r="C123" s="23">
        <v>34199</v>
      </c>
      <c r="D123" s="27" t="str">
        <f t="shared" si="43"/>
        <v>N/A</v>
      </c>
      <c r="E123" s="23">
        <v>36449</v>
      </c>
      <c r="F123" s="27" t="str">
        <f t="shared" si="44"/>
        <v>N/A</v>
      </c>
      <c r="G123" s="23">
        <v>4606</v>
      </c>
      <c r="H123" s="27" t="str">
        <f t="shared" si="45"/>
        <v>N/A</v>
      </c>
      <c r="I123" s="8">
        <v>6.5789999999999997</v>
      </c>
      <c r="J123" s="8">
        <v>-87.4</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186902</v>
      </c>
      <c r="D125" s="27" t="str">
        <f t="shared" si="43"/>
        <v>N/A</v>
      </c>
      <c r="E125" s="23">
        <v>191278</v>
      </c>
      <c r="F125" s="27" t="str">
        <f t="shared" si="44"/>
        <v>N/A</v>
      </c>
      <c r="G125" s="23">
        <v>11502</v>
      </c>
      <c r="H125" s="27" t="str">
        <f t="shared" si="45"/>
        <v>N/A</v>
      </c>
      <c r="I125" s="8">
        <v>2.3410000000000002</v>
      </c>
      <c r="J125" s="8">
        <v>-94</v>
      </c>
      <c r="K125" s="28" t="s">
        <v>735</v>
      </c>
      <c r="L125" s="105" t="str">
        <f t="shared" si="40"/>
        <v>No</v>
      </c>
    </row>
    <row r="126" spans="1:12" x14ac:dyDescent="0.2">
      <c r="A126" s="128" t="s">
        <v>980</v>
      </c>
      <c r="B126" s="22" t="s">
        <v>213</v>
      </c>
      <c r="C126" s="23">
        <v>106665</v>
      </c>
      <c r="D126" s="27" t="str">
        <f t="shared" si="43"/>
        <v>N/A</v>
      </c>
      <c r="E126" s="23">
        <v>107484</v>
      </c>
      <c r="F126" s="27" t="str">
        <f t="shared" si="44"/>
        <v>N/A</v>
      </c>
      <c r="G126" s="23">
        <v>4650</v>
      </c>
      <c r="H126" s="27" t="str">
        <f t="shared" si="45"/>
        <v>N/A</v>
      </c>
      <c r="I126" s="8">
        <v>0.76780000000000004</v>
      </c>
      <c r="J126" s="8">
        <v>-95.7</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38235</v>
      </c>
      <c r="D128" s="27" t="str">
        <f t="shared" si="43"/>
        <v>N/A</v>
      </c>
      <c r="E128" s="23">
        <v>39020</v>
      </c>
      <c r="F128" s="27" t="str">
        <f t="shared" si="44"/>
        <v>N/A</v>
      </c>
      <c r="G128" s="23">
        <v>2823</v>
      </c>
      <c r="H128" s="27" t="str">
        <f t="shared" si="45"/>
        <v>N/A</v>
      </c>
      <c r="I128" s="8">
        <v>2.0529999999999999</v>
      </c>
      <c r="J128" s="8">
        <v>-92.8</v>
      </c>
      <c r="K128" s="28" t="s">
        <v>735</v>
      </c>
      <c r="L128" s="105" t="str">
        <f t="shared" si="40"/>
        <v>No</v>
      </c>
    </row>
    <row r="129" spans="1:12" x14ac:dyDescent="0.2">
      <c r="A129" s="128" t="s">
        <v>983</v>
      </c>
      <c r="B129" s="22" t="s">
        <v>213</v>
      </c>
      <c r="C129" s="23">
        <v>42002</v>
      </c>
      <c r="D129" s="27" t="str">
        <f t="shared" si="43"/>
        <v>N/A</v>
      </c>
      <c r="E129" s="23">
        <v>44774</v>
      </c>
      <c r="F129" s="27" t="str">
        <f t="shared" si="44"/>
        <v>N/A</v>
      </c>
      <c r="G129" s="23">
        <v>4029</v>
      </c>
      <c r="H129" s="27" t="str">
        <f t="shared" si="45"/>
        <v>N/A</v>
      </c>
      <c r="I129" s="8">
        <v>6.6</v>
      </c>
      <c r="J129" s="8">
        <v>-91</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805512</v>
      </c>
      <c r="D131" s="27" t="str">
        <f t="shared" si="43"/>
        <v>N/A</v>
      </c>
      <c r="E131" s="23">
        <v>794815</v>
      </c>
      <c r="F131" s="27" t="str">
        <f t="shared" si="44"/>
        <v>N/A</v>
      </c>
      <c r="G131" s="23">
        <v>71820</v>
      </c>
      <c r="H131" s="27" t="str">
        <f t="shared" si="45"/>
        <v>N/A</v>
      </c>
      <c r="I131" s="8">
        <v>-1.33</v>
      </c>
      <c r="J131" s="8">
        <v>-91</v>
      </c>
      <c r="K131" s="28" t="s">
        <v>735</v>
      </c>
      <c r="L131" s="105" t="str">
        <f t="shared" si="40"/>
        <v>No</v>
      </c>
    </row>
    <row r="132" spans="1:12" x14ac:dyDescent="0.2">
      <c r="A132" s="128" t="s">
        <v>985</v>
      </c>
      <c r="B132" s="22" t="s">
        <v>213</v>
      </c>
      <c r="C132" s="23">
        <v>292896</v>
      </c>
      <c r="D132" s="27" t="str">
        <f t="shared" si="43"/>
        <v>N/A</v>
      </c>
      <c r="E132" s="23">
        <v>287215</v>
      </c>
      <c r="F132" s="27" t="str">
        <f t="shared" si="44"/>
        <v>N/A</v>
      </c>
      <c r="G132" s="23">
        <v>20722</v>
      </c>
      <c r="H132" s="27" t="str">
        <f t="shared" si="45"/>
        <v>N/A</v>
      </c>
      <c r="I132" s="8">
        <v>-1.94</v>
      </c>
      <c r="J132" s="8">
        <v>-92.8</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362405</v>
      </c>
      <c r="D135" s="27" t="str">
        <f t="shared" si="43"/>
        <v>N/A</v>
      </c>
      <c r="E135" s="23">
        <v>358538</v>
      </c>
      <c r="F135" s="27" t="str">
        <f t="shared" si="44"/>
        <v>N/A</v>
      </c>
      <c r="G135" s="23">
        <v>29143</v>
      </c>
      <c r="H135" s="27" t="str">
        <f t="shared" si="45"/>
        <v>N/A</v>
      </c>
      <c r="I135" s="8">
        <v>-1.07</v>
      </c>
      <c r="J135" s="8">
        <v>-91.9</v>
      </c>
      <c r="K135" s="28" t="s">
        <v>735</v>
      </c>
      <c r="L135" s="105" t="str">
        <f t="shared" si="40"/>
        <v>No</v>
      </c>
    </row>
    <row r="136" spans="1:12" x14ac:dyDescent="0.2">
      <c r="A136" s="128" t="s">
        <v>989</v>
      </c>
      <c r="B136" s="22" t="s">
        <v>213</v>
      </c>
      <c r="C136" s="23">
        <v>127162</v>
      </c>
      <c r="D136" s="27" t="str">
        <f t="shared" si="43"/>
        <v>N/A</v>
      </c>
      <c r="E136" s="23">
        <v>125312</v>
      </c>
      <c r="F136" s="27" t="str">
        <f t="shared" si="44"/>
        <v>N/A</v>
      </c>
      <c r="G136" s="23">
        <v>20548</v>
      </c>
      <c r="H136" s="27" t="str">
        <f t="shared" si="45"/>
        <v>N/A</v>
      </c>
      <c r="I136" s="8">
        <v>-1.45</v>
      </c>
      <c r="J136" s="8">
        <v>-83.6</v>
      </c>
      <c r="K136" s="28" t="s">
        <v>735</v>
      </c>
      <c r="L136" s="105" t="str">
        <f t="shared" si="40"/>
        <v>No</v>
      </c>
    </row>
    <row r="137" spans="1:12" x14ac:dyDescent="0.2">
      <c r="A137" s="128" t="s">
        <v>990</v>
      </c>
      <c r="B137" s="22" t="s">
        <v>213</v>
      </c>
      <c r="C137" s="23">
        <v>22929</v>
      </c>
      <c r="D137" s="27" t="str">
        <f t="shared" si="43"/>
        <v>N/A</v>
      </c>
      <c r="E137" s="23">
        <v>23655</v>
      </c>
      <c r="F137" s="27" t="str">
        <f t="shared" si="44"/>
        <v>N/A</v>
      </c>
      <c r="G137" s="23">
        <v>1407</v>
      </c>
      <c r="H137" s="27" t="str">
        <f t="shared" si="45"/>
        <v>N/A</v>
      </c>
      <c r="I137" s="8">
        <v>3.1659999999999999</v>
      </c>
      <c r="J137" s="8">
        <v>-94.1</v>
      </c>
      <c r="K137" s="28" t="s">
        <v>735</v>
      </c>
      <c r="L137" s="105" t="str">
        <f t="shared" si="40"/>
        <v>No</v>
      </c>
    </row>
    <row r="138" spans="1:12" x14ac:dyDescent="0.2">
      <c r="A138" s="128" t="s">
        <v>991</v>
      </c>
      <c r="B138" s="22" t="s">
        <v>213</v>
      </c>
      <c r="C138" s="23">
        <v>120</v>
      </c>
      <c r="D138" s="27" t="str">
        <f t="shared" si="43"/>
        <v>N/A</v>
      </c>
      <c r="E138" s="23">
        <v>95</v>
      </c>
      <c r="F138" s="27" t="str">
        <f t="shared" si="44"/>
        <v>N/A</v>
      </c>
      <c r="G138" s="23">
        <v>0</v>
      </c>
      <c r="H138" s="27" t="str">
        <f t="shared" si="45"/>
        <v>N/A</v>
      </c>
      <c r="I138" s="8">
        <v>-20.8</v>
      </c>
      <c r="J138" s="8">
        <v>-100</v>
      </c>
      <c r="K138" s="28" t="s">
        <v>735</v>
      </c>
      <c r="L138" s="105" t="str">
        <f t="shared" si="40"/>
        <v>No</v>
      </c>
    </row>
    <row r="139" spans="1:12" x14ac:dyDescent="0.2">
      <c r="A139" s="152" t="s">
        <v>105</v>
      </c>
      <c r="B139" s="22" t="s">
        <v>213</v>
      </c>
      <c r="C139" s="23">
        <v>628662</v>
      </c>
      <c r="D139" s="27" t="str">
        <f t="shared" si="43"/>
        <v>N/A</v>
      </c>
      <c r="E139" s="23">
        <v>563633</v>
      </c>
      <c r="F139" s="27" t="str">
        <f t="shared" si="44"/>
        <v>N/A</v>
      </c>
      <c r="G139" s="23">
        <v>51849</v>
      </c>
      <c r="H139" s="27" t="str">
        <f t="shared" si="45"/>
        <v>N/A</v>
      </c>
      <c r="I139" s="8">
        <v>-10.3</v>
      </c>
      <c r="J139" s="8">
        <v>-90.8</v>
      </c>
      <c r="K139" s="28" t="s">
        <v>735</v>
      </c>
      <c r="L139" s="105" t="str">
        <f t="shared" si="40"/>
        <v>No</v>
      </c>
    </row>
    <row r="140" spans="1:12" x14ac:dyDescent="0.2">
      <c r="A140" s="128" t="s">
        <v>992</v>
      </c>
      <c r="B140" s="22" t="s">
        <v>213</v>
      </c>
      <c r="C140" s="23">
        <v>322989</v>
      </c>
      <c r="D140" s="27" t="str">
        <f t="shared" si="43"/>
        <v>N/A</v>
      </c>
      <c r="E140" s="23">
        <v>308974</v>
      </c>
      <c r="F140" s="27" t="str">
        <f t="shared" si="44"/>
        <v>N/A</v>
      </c>
      <c r="G140" s="23">
        <v>27684</v>
      </c>
      <c r="H140" s="27" t="str">
        <f t="shared" si="45"/>
        <v>N/A</v>
      </c>
      <c r="I140" s="8">
        <v>-4.34</v>
      </c>
      <c r="J140" s="8">
        <v>-91</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63066</v>
      </c>
      <c r="D143" s="27" t="str">
        <f t="shared" si="43"/>
        <v>N/A</v>
      </c>
      <c r="E143" s="23">
        <v>66655</v>
      </c>
      <c r="F143" s="27" t="str">
        <f t="shared" si="44"/>
        <v>N/A</v>
      </c>
      <c r="G143" s="23">
        <v>10832</v>
      </c>
      <c r="H143" s="27" t="str">
        <f t="shared" si="45"/>
        <v>N/A</v>
      </c>
      <c r="I143" s="8">
        <v>5.6909999999999998</v>
      </c>
      <c r="J143" s="8">
        <v>-83.7</v>
      </c>
      <c r="K143" s="28" t="s">
        <v>735</v>
      </c>
      <c r="L143" s="105" t="str">
        <f t="shared" si="40"/>
        <v>No</v>
      </c>
    </row>
    <row r="144" spans="1:12" x14ac:dyDescent="0.2">
      <c r="A144" s="128" t="s">
        <v>996</v>
      </c>
      <c r="B144" s="22" t="s">
        <v>213</v>
      </c>
      <c r="C144" s="23">
        <v>79307</v>
      </c>
      <c r="D144" s="27" t="str">
        <f t="shared" si="43"/>
        <v>N/A</v>
      </c>
      <c r="E144" s="23">
        <v>77950</v>
      </c>
      <c r="F144" s="27" t="str">
        <f t="shared" si="44"/>
        <v>N/A</v>
      </c>
      <c r="G144" s="23">
        <v>13326</v>
      </c>
      <c r="H144" s="27" t="str">
        <f t="shared" si="45"/>
        <v>N/A</v>
      </c>
      <c r="I144" s="8">
        <v>-1.71</v>
      </c>
      <c r="J144" s="8">
        <v>-82.9</v>
      </c>
      <c r="K144" s="28" t="s">
        <v>735</v>
      </c>
      <c r="L144" s="105" t="str">
        <f t="shared" si="40"/>
        <v>No</v>
      </c>
    </row>
    <row r="145" spans="1:12" x14ac:dyDescent="0.2">
      <c r="A145" s="128" t="s">
        <v>997</v>
      </c>
      <c r="B145" s="22" t="s">
        <v>213</v>
      </c>
      <c r="C145" s="23">
        <v>163300</v>
      </c>
      <c r="D145" s="27" t="str">
        <f t="shared" si="43"/>
        <v>N/A</v>
      </c>
      <c r="E145" s="23">
        <v>110054</v>
      </c>
      <c r="F145" s="27" t="str">
        <f t="shared" si="44"/>
        <v>N/A</v>
      </c>
      <c r="G145" s="23">
        <v>11</v>
      </c>
      <c r="H145" s="27" t="str">
        <f t="shared" si="45"/>
        <v>N/A</v>
      </c>
      <c r="I145" s="8">
        <v>-32.6</v>
      </c>
      <c r="J145" s="8">
        <v>-100</v>
      </c>
      <c r="K145" s="28" t="s">
        <v>735</v>
      </c>
      <c r="L145" s="105" t="str">
        <f t="shared" si="40"/>
        <v>No</v>
      </c>
    </row>
    <row r="146" spans="1:12" ht="25.5" x14ac:dyDescent="0.2">
      <c r="A146" s="138" t="s">
        <v>998</v>
      </c>
      <c r="B146" s="1" t="s">
        <v>213</v>
      </c>
      <c r="C146" s="1">
        <v>1404</v>
      </c>
      <c r="D146" s="7" t="str">
        <f t="shared" ref="D146:D151" si="46">IF($B146="N/A","N/A",IF(C146&gt;10,"No",IF(C146&lt;-10,"No","Yes")))</f>
        <v>N/A</v>
      </c>
      <c r="E146" s="1">
        <v>1478</v>
      </c>
      <c r="F146" s="7" t="str">
        <f t="shared" ref="F146:F151" si="47">IF($B146="N/A","N/A",IF(E146&gt;10,"No",IF(E146&lt;-10,"No","Yes")))</f>
        <v>N/A</v>
      </c>
      <c r="G146" s="1">
        <v>1698</v>
      </c>
      <c r="H146" s="7" t="str">
        <f t="shared" ref="H146:H151" si="48">IF($B146="N/A","N/A",IF(G146&gt;10,"No",IF(G146&lt;-10,"No","Yes")))</f>
        <v>N/A</v>
      </c>
      <c r="I146" s="36">
        <v>5.2709999999999999</v>
      </c>
      <c r="J146" s="36">
        <v>14.88</v>
      </c>
      <c r="K146" s="28" t="s">
        <v>734</v>
      </c>
      <c r="L146" s="105" t="str">
        <f t="shared" ref="L146:L151" si="49">IF(J146="Div by 0", "N/A", IF(K146="N/A","N/A", IF(J146&gt;VALUE(MID(K146,1,2)), "No", IF(J146&lt;-1*VALUE(MID(K146,1,2)), "No", "Yes"))))</f>
        <v>Yes</v>
      </c>
    </row>
    <row r="147" spans="1:12" x14ac:dyDescent="0.2">
      <c r="A147" s="151" t="s">
        <v>326</v>
      </c>
      <c r="B147" s="30" t="s">
        <v>213</v>
      </c>
      <c r="C147" s="9">
        <v>8.1655726900000003E-2</v>
      </c>
      <c r="D147" s="7" t="str">
        <f t="shared" si="46"/>
        <v>N/A</v>
      </c>
      <c r="E147" s="9">
        <v>8.9419300899999998E-2</v>
      </c>
      <c r="F147" s="7" t="str">
        <f t="shared" si="47"/>
        <v>N/A</v>
      </c>
      <c r="G147" s="9">
        <v>8.4877846899999998E-2</v>
      </c>
      <c r="H147" s="7" t="str">
        <f t="shared" si="48"/>
        <v>N/A</v>
      </c>
      <c r="I147" s="36">
        <v>9.5079999999999991</v>
      </c>
      <c r="J147" s="36">
        <v>-5.08</v>
      </c>
      <c r="K147" s="28" t="s">
        <v>734</v>
      </c>
      <c r="L147" s="105" t="str">
        <f t="shared" si="49"/>
        <v>Yes</v>
      </c>
    </row>
    <row r="148" spans="1:12" x14ac:dyDescent="0.2">
      <c r="A148" s="128" t="s">
        <v>327</v>
      </c>
      <c r="B148" s="30" t="s">
        <v>213</v>
      </c>
      <c r="C148" s="9">
        <v>0.77894608389999997</v>
      </c>
      <c r="D148" s="7" t="str">
        <f t="shared" si="46"/>
        <v>N/A</v>
      </c>
      <c r="E148" s="9">
        <v>0.75706904740000003</v>
      </c>
      <c r="F148" s="7" t="str">
        <f t="shared" si="47"/>
        <v>N/A</v>
      </c>
      <c r="G148" s="9">
        <v>1.8576936557999999</v>
      </c>
      <c r="H148" s="7" t="str">
        <f t="shared" si="48"/>
        <v>N/A</v>
      </c>
      <c r="I148" s="36">
        <v>-2.81</v>
      </c>
      <c r="J148" s="36">
        <v>145.4</v>
      </c>
      <c r="K148" s="28" t="s">
        <v>734</v>
      </c>
      <c r="L148" s="105" t="str">
        <f t="shared" si="49"/>
        <v>No</v>
      </c>
    </row>
    <row r="149" spans="1:12" x14ac:dyDescent="0.2">
      <c r="A149" s="128" t="s">
        <v>328</v>
      </c>
      <c r="B149" s="30" t="s">
        <v>213</v>
      </c>
      <c r="C149" s="9">
        <v>0.28250098979999999</v>
      </c>
      <c r="D149" s="7" t="str">
        <f t="shared" si="46"/>
        <v>N/A</v>
      </c>
      <c r="E149" s="9">
        <v>0.29119919700000002</v>
      </c>
      <c r="F149" s="7" t="str">
        <f t="shared" si="47"/>
        <v>N/A</v>
      </c>
      <c r="G149" s="9">
        <v>0.64336637109999995</v>
      </c>
      <c r="H149" s="7" t="str">
        <f t="shared" si="48"/>
        <v>N/A</v>
      </c>
      <c r="I149" s="36">
        <v>3.0790000000000002</v>
      </c>
      <c r="J149" s="36">
        <v>120.9</v>
      </c>
      <c r="K149" s="28" t="s">
        <v>734</v>
      </c>
      <c r="L149" s="105" t="str">
        <f t="shared" si="49"/>
        <v>No</v>
      </c>
    </row>
    <row r="150" spans="1:12" x14ac:dyDescent="0.2">
      <c r="A150" s="128" t="s">
        <v>329</v>
      </c>
      <c r="B150" s="30" t="s">
        <v>213</v>
      </c>
      <c r="C150" s="9">
        <v>8.6901249999999999E-3</v>
      </c>
      <c r="D150" s="7" t="str">
        <f t="shared" si="46"/>
        <v>N/A</v>
      </c>
      <c r="E150" s="9">
        <v>9.4361580999999996E-3</v>
      </c>
      <c r="F150" s="7" t="str">
        <f t="shared" si="47"/>
        <v>N/A</v>
      </c>
      <c r="G150" s="9">
        <v>4.1771094000000002E-3</v>
      </c>
      <c r="H150" s="7" t="str">
        <f t="shared" si="48"/>
        <v>N/A</v>
      </c>
      <c r="I150" s="36">
        <v>8.5850000000000009</v>
      </c>
      <c r="J150" s="36">
        <v>-55.7</v>
      </c>
      <c r="K150" s="28" t="s">
        <v>734</v>
      </c>
      <c r="L150" s="105" t="str">
        <f t="shared" si="49"/>
        <v>No</v>
      </c>
    </row>
    <row r="151" spans="1:12" x14ac:dyDescent="0.2">
      <c r="A151" s="128" t="s">
        <v>330</v>
      </c>
      <c r="B151" s="30" t="s">
        <v>213</v>
      </c>
      <c r="C151" s="9">
        <v>6.3627196000000004E-3</v>
      </c>
      <c r="D151" s="7" t="str">
        <f t="shared" si="46"/>
        <v>N/A</v>
      </c>
      <c r="E151" s="9">
        <v>1.1532326900000001E-2</v>
      </c>
      <c r="F151" s="7" t="str">
        <f t="shared" si="47"/>
        <v>N/A</v>
      </c>
      <c r="G151" s="9">
        <v>3.8573549999999998E-3</v>
      </c>
      <c r="H151" s="7" t="str">
        <f t="shared" si="48"/>
        <v>N/A</v>
      </c>
      <c r="I151" s="36">
        <v>81.25</v>
      </c>
      <c r="J151" s="36">
        <v>-66.599999999999994</v>
      </c>
      <c r="K151" s="28" t="s">
        <v>734</v>
      </c>
      <c r="L151" s="105" t="str">
        <f t="shared" si="49"/>
        <v>No</v>
      </c>
    </row>
    <row r="152" spans="1:12" x14ac:dyDescent="0.2">
      <c r="A152" s="138" t="s">
        <v>999</v>
      </c>
      <c r="B152" s="22" t="s">
        <v>213</v>
      </c>
      <c r="C152" s="23">
        <v>200</v>
      </c>
      <c r="D152" s="27" t="str">
        <f t="shared" ref="D152:D158" si="50">IF($B152="N/A","N/A",IF(C152&gt;10,"No",IF(C152&lt;-10,"No","Yes")))</f>
        <v>N/A</v>
      </c>
      <c r="E152" s="23">
        <v>236</v>
      </c>
      <c r="F152" s="27" t="str">
        <f t="shared" ref="F152:F158" si="51">IF($B152="N/A","N/A",IF(E152&gt;10,"No",IF(E152&lt;-10,"No","Yes")))</f>
        <v>N/A</v>
      </c>
      <c r="G152" s="23">
        <v>361</v>
      </c>
      <c r="H152" s="27" t="str">
        <f t="shared" ref="H152:H158" si="52">IF($B152="N/A","N/A",IF(G152&gt;10,"No",IF(G152&lt;-10,"No","Yes")))</f>
        <v>N/A</v>
      </c>
      <c r="I152" s="8">
        <v>18</v>
      </c>
      <c r="J152" s="8">
        <v>52.97</v>
      </c>
      <c r="K152" s="28" t="s">
        <v>734</v>
      </c>
      <c r="L152" s="105" t="str">
        <f t="shared" ref="L152:L159" si="53">IF(J152="Div by 0", "N/A", IF(K152="N/A","N/A", IF(J152&gt;VALUE(MID(K152,1,2)), "No", IF(J152&lt;-1*VALUE(MID(K152,1,2)), "No", "Yes"))))</f>
        <v>No</v>
      </c>
    </row>
    <row r="153" spans="1:12" x14ac:dyDescent="0.2">
      <c r="A153" s="151" t="s">
        <v>1000</v>
      </c>
      <c r="B153" s="22" t="s">
        <v>213</v>
      </c>
      <c r="C153" s="4">
        <v>1.1631869899999999E-2</v>
      </c>
      <c r="D153" s="27" t="str">
        <f t="shared" si="50"/>
        <v>N/A</v>
      </c>
      <c r="E153" s="4">
        <v>1.4278048E-2</v>
      </c>
      <c r="F153" s="27" t="str">
        <f t="shared" si="51"/>
        <v>N/A</v>
      </c>
      <c r="G153" s="4">
        <v>1.8045290200000001E-2</v>
      </c>
      <c r="H153" s="27" t="str">
        <f t="shared" si="52"/>
        <v>N/A</v>
      </c>
      <c r="I153" s="8">
        <v>22.75</v>
      </c>
      <c r="J153" s="8">
        <v>26.38</v>
      </c>
      <c r="K153" s="28" t="s">
        <v>734</v>
      </c>
      <c r="L153" s="105" t="str">
        <f t="shared" si="53"/>
        <v>Yes</v>
      </c>
    </row>
    <row r="154" spans="1:12" x14ac:dyDescent="0.2">
      <c r="A154" s="138" t="s">
        <v>1001</v>
      </c>
      <c r="B154" s="22" t="s">
        <v>213</v>
      </c>
      <c r="C154" s="4">
        <v>1.22028107E-2</v>
      </c>
      <c r="D154" s="27" t="str">
        <f t="shared" si="50"/>
        <v>N/A</v>
      </c>
      <c r="E154" s="4">
        <v>2.22952472E-2</v>
      </c>
      <c r="F154" s="27" t="str">
        <f t="shared" si="51"/>
        <v>N/A</v>
      </c>
      <c r="G154" s="4">
        <v>5.8418039499999998E-2</v>
      </c>
      <c r="H154" s="27" t="str">
        <f t="shared" si="52"/>
        <v>N/A</v>
      </c>
      <c r="I154" s="8">
        <v>82.71</v>
      </c>
      <c r="J154" s="8">
        <v>162</v>
      </c>
      <c r="K154" s="28" t="s">
        <v>734</v>
      </c>
      <c r="L154" s="105" t="str">
        <f t="shared" si="53"/>
        <v>No</v>
      </c>
    </row>
    <row r="155" spans="1:12" x14ac:dyDescent="0.2">
      <c r="A155" s="138" t="s">
        <v>1002</v>
      </c>
      <c r="B155" s="22" t="s">
        <v>213</v>
      </c>
      <c r="C155" s="4">
        <v>5.3503975299999999E-2</v>
      </c>
      <c r="D155" s="27" t="str">
        <f t="shared" si="50"/>
        <v>N/A</v>
      </c>
      <c r="E155" s="4">
        <v>5.7507920400000002E-2</v>
      </c>
      <c r="F155" s="27" t="str">
        <f t="shared" si="51"/>
        <v>N/A</v>
      </c>
      <c r="G155" s="4">
        <v>6.9553121199999998E-2</v>
      </c>
      <c r="H155" s="27" t="str">
        <f t="shared" si="52"/>
        <v>N/A</v>
      </c>
      <c r="I155" s="8">
        <v>7.4829999999999997</v>
      </c>
      <c r="J155" s="8">
        <v>20.95</v>
      </c>
      <c r="K155" s="28" t="s">
        <v>734</v>
      </c>
      <c r="L155" s="105" t="str">
        <f t="shared" si="53"/>
        <v>Yes</v>
      </c>
    </row>
    <row r="156" spans="1:12" x14ac:dyDescent="0.2">
      <c r="A156" s="138" t="s">
        <v>1003</v>
      </c>
      <c r="B156" s="22" t="s">
        <v>213</v>
      </c>
      <c r="C156" s="4">
        <v>2.2346036000000001E-3</v>
      </c>
      <c r="D156" s="27" t="str">
        <f t="shared" si="50"/>
        <v>N/A</v>
      </c>
      <c r="E156" s="4">
        <v>2.6421243000000001E-3</v>
      </c>
      <c r="F156" s="27" t="str">
        <f t="shared" si="51"/>
        <v>N/A</v>
      </c>
      <c r="G156" s="4">
        <v>0</v>
      </c>
      <c r="H156" s="27" t="str">
        <f t="shared" si="52"/>
        <v>N/A</v>
      </c>
      <c r="I156" s="8">
        <v>18.239999999999998</v>
      </c>
      <c r="J156" s="8">
        <v>-100</v>
      </c>
      <c r="K156" s="28" t="s">
        <v>734</v>
      </c>
      <c r="L156" s="105" t="str">
        <f t="shared" si="53"/>
        <v>No</v>
      </c>
    </row>
    <row r="157" spans="1:12" x14ac:dyDescent="0.2">
      <c r="A157" s="138" t="s">
        <v>1004</v>
      </c>
      <c r="B157" s="22" t="s">
        <v>213</v>
      </c>
      <c r="C157" s="4">
        <v>1.11347592E-2</v>
      </c>
      <c r="D157" s="27" t="str">
        <f t="shared" si="50"/>
        <v>N/A</v>
      </c>
      <c r="E157" s="4">
        <v>1.4548473899999999E-2</v>
      </c>
      <c r="F157" s="27" t="str">
        <f t="shared" si="51"/>
        <v>N/A</v>
      </c>
      <c r="G157" s="4">
        <v>0</v>
      </c>
      <c r="H157" s="27" t="str">
        <f t="shared" si="52"/>
        <v>N/A</v>
      </c>
      <c r="I157" s="8">
        <v>30.66</v>
      </c>
      <c r="J157" s="8">
        <v>-100</v>
      </c>
      <c r="K157" s="28" t="s">
        <v>734</v>
      </c>
      <c r="L157" s="105" t="str">
        <f t="shared" si="53"/>
        <v>No</v>
      </c>
    </row>
    <row r="158" spans="1:12" x14ac:dyDescent="0.2">
      <c r="A158" s="128" t="s">
        <v>1005</v>
      </c>
      <c r="B158" s="22" t="s">
        <v>213</v>
      </c>
      <c r="C158" s="23">
        <v>27</v>
      </c>
      <c r="D158" s="27" t="str">
        <f t="shared" si="50"/>
        <v>N/A</v>
      </c>
      <c r="E158" s="23">
        <v>44</v>
      </c>
      <c r="F158" s="27" t="str">
        <f t="shared" si="51"/>
        <v>N/A</v>
      </c>
      <c r="G158" s="23">
        <v>79</v>
      </c>
      <c r="H158" s="27" t="str">
        <f t="shared" si="52"/>
        <v>N/A</v>
      </c>
      <c r="I158" s="8">
        <v>62.96</v>
      </c>
      <c r="J158" s="8">
        <v>79.55</v>
      </c>
      <c r="K158" s="28" t="s">
        <v>734</v>
      </c>
      <c r="L158" s="105" t="str">
        <f t="shared" si="53"/>
        <v>No</v>
      </c>
    </row>
    <row r="159" spans="1:12" ht="25.5" x14ac:dyDescent="0.2">
      <c r="A159" s="138" t="s">
        <v>1006</v>
      </c>
      <c r="B159" s="22" t="s">
        <v>213</v>
      </c>
      <c r="C159" s="23">
        <v>200</v>
      </c>
      <c r="D159" s="27" t="str">
        <f>IF($B159="N/A","N/A",IF(C159&gt;10,"No",IF(C159&lt;-10,"No","Yes")))</f>
        <v>N/A</v>
      </c>
      <c r="E159" s="23">
        <v>236</v>
      </c>
      <c r="F159" s="27" t="str">
        <f>IF($B159="N/A","N/A",IF(E159&gt;10,"No",IF(E159&lt;-10,"No","Yes")))</f>
        <v>N/A</v>
      </c>
      <c r="G159" s="23">
        <v>361</v>
      </c>
      <c r="H159" s="27" t="str">
        <f>IF($B159="N/A","N/A",IF(G159&gt;10,"No",IF(G159&lt;-10,"No","Yes")))</f>
        <v>N/A</v>
      </c>
      <c r="I159" s="8">
        <v>18</v>
      </c>
      <c r="J159" s="8">
        <v>52.97</v>
      </c>
      <c r="K159" s="28" t="s">
        <v>734</v>
      </c>
      <c r="L159" s="105" t="str">
        <f t="shared" si="53"/>
        <v>No</v>
      </c>
    </row>
    <row r="160" spans="1:12" x14ac:dyDescent="0.2">
      <c r="A160" s="137" t="s">
        <v>1007</v>
      </c>
      <c r="B160" s="22" t="s">
        <v>213</v>
      </c>
      <c r="C160" s="23">
        <v>0</v>
      </c>
      <c r="D160" s="27" t="str">
        <f t="shared" ref="D160:D234" si="54">IF($B160="N/A","N/A",IF(C160&gt;10,"No",IF(C160&lt;-10,"No","Yes")))</f>
        <v>N/A</v>
      </c>
      <c r="E160" s="23">
        <v>0</v>
      </c>
      <c r="F160" s="27" t="str">
        <f t="shared" ref="F160:F234" si="55">IF($B160="N/A","N/A",IF(E160&gt;10,"No",IF(E160&lt;-10,"No","Yes")))</f>
        <v>N/A</v>
      </c>
      <c r="G160" s="23">
        <v>0</v>
      </c>
      <c r="H160" s="27" t="str">
        <f t="shared" ref="H160:H223" si="56">IF($B160="N/A","N/A",IF(G160&gt;10,"No",IF(G160&lt;-10,"No","Yes")))</f>
        <v>N/A</v>
      </c>
      <c r="I160" s="8" t="s">
        <v>1748</v>
      </c>
      <c r="J160" s="8" t="s">
        <v>1748</v>
      </c>
      <c r="K160" s="28" t="s">
        <v>734</v>
      </c>
      <c r="L160" s="105" t="str">
        <f t="shared" ref="L160:L223" si="57">IF(J160="Div by 0", "N/A", IF(K160="N/A","N/A", IF(J160&gt;VALUE(MID(K160,1,2)), "No", IF(J160&lt;-1*VALUE(MID(K160,1,2)), "No", "Yes"))))</f>
        <v>N/A</v>
      </c>
    </row>
    <row r="161" spans="1:12" x14ac:dyDescent="0.2">
      <c r="A161" s="153" t="s">
        <v>71</v>
      </c>
      <c r="B161" s="22" t="s">
        <v>213</v>
      </c>
      <c r="C161" s="4">
        <v>0</v>
      </c>
      <c r="D161" s="27" t="str">
        <f t="shared" si="54"/>
        <v>N/A</v>
      </c>
      <c r="E161" s="4">
        <v>0</v>
      </c>
      <c r="F161" s="27" t="str">
        <f t="shared" si="55"/>
        <v>N/A</v>
      </c>
      <c r="G161" s="4">
        <v>0</v>
      </c>
      <c r="H161" s="27" t="str">
        <f t="shared" si="56"/>
        <v>N/A</v>
      </c>
      <c r="I161" s="8" t="s">
        <v>1748</v>
      </c>
      <c r="J161" s="8" t="s">
        <v>1748</v>
      </c>
      <c r="K161" s="28" t="s">
        <v>734</v>
      </c>
      <c r="L161" s="105" t="str">
        <f t="shared" si="57"/>
        <v>N/A</v>
      </c>
    </row>
    <row r="162" spans="1:12" x14ac:dyDescent="0.2">
      <c r="A162" s="137" t="s">
        <v>111</v>
      </c>
      <c r="B162" s="22" t="s">
        <v>213</v>
      </c>
      <c r="C162" s="4">
        <v>0</v>
      </c>
      <c r="D162" s="27" t="str">
        <f t="shared" si="54"/>
        <v>N/A</v>
      </c>
      <c r="E162" s="4">
        <v>0</v>
      </c>
      <c r="F162" s="27" t="str">
        <f t="shared" si="55"/>
        <v>N/A</v>
      </c>
      <c r="G162" s="4">
        <v>0</v>
      </c>
      <c r="H162" s="27" t="str">
        <f t="shared" si="56"/>
        <v>N/A</v>
      </c>
      <c r="I162" s="8" t="s">
        <v>1748</v>
      </c>
      <c r="J162" s="8" t="s">
        <v>1748</v>
      </c>
      <c r="K162" s="28" t="s">
        <v>734</v>
      </c>
      <c r="L162" s="105" t="str">
        <f t="shared" si="57"/>
        <v>N/A</v>
      </c>
    </row>
    <row r="163" spans="1:12" x14ac:dyDescent="0.2">
      <c r="A163" s="137" t="s">
        <v>112</v>
      </c>
      <c r="B163" s="22" t="s">
        <v>213</v>
      </c>
      <c r="C163" s="4">
        <v>0</v>
      </c>
      <c r="D163" s="27" t="str">
        <f t="shared" si="54"/>
        <v>N/A</v>
      </c>
      <c r="E163" s="4">
        <v>0</v>
      </c>
      <c r="F163" s="27" t="str">
        <f t="shared" si="55"/>
        <v>N/A</v>
      </c>
      <c r="G163" s="4">
        <v>0</v>
      </c>
      <c r="H163" s="27" t="str">
        <f t="shared" si="56"/>
        <v>N/A</v>
      </c>
      <c r="I163" s="8" t="s">
        <v>1748</v>
      </c>
      <c r="J163" s="8" t="s">
        <v>1748</v>
      </c>
      <c r="K163" s="28" t="s">
        <v>734</v>
      </c>
      <c r="L163" s="105" t="str">
        <f t="shared" si="57"/>
        <v>N/A</v>
      </c>
    </row>
    <row r="164" spans="1:12" x14ac:dyDescent="0.2">
      <c r="A164" s="137" t="s">
        <v>113</v>
      </c>
      <c r="B164" s="22" t="s">
        <v>213</v>
      </c>
      <c r="C164" s="4">
        <v>0</v>
      </c>
      <c r="D164" s="27" t="str">
        <f t="shared" si="54"/>
        <v>N/A</v>
      </c>
      <c r="E164" s="4">
        <v>0</v>
      </c>
      <c r="F164" s="27" t="str">
        <f t="shared" si="55"/>
        <v>N/A</v>
      </c>
      <c r="G164" s="4">
        <v>0</v>
      </c>
      <c r="H164" s="27" t="str">
        <f t="shared" si="56"/>
        <v>N/A</v>
      </c>
      <c r="I164" s="8" t="s">
        <v>1748</v>
      </c>
      <c r="J164" s="8" t="s">
        <v>1748</v>
      </c>
      <c r="K164" s="28" t="s">
        <v>734</v>
      </c>
      <c r="L164" s="105" t="str">
        <f t="shared" si="57"/>
        <v>N/A</v>
      </c>
    </row>
    <row r="165" spans="1:12" x14ac:dyDescent="0.2">
      <c r="A165" s="137" t="s">
        <v>114</v>
      </c>
      <c r="B165" s="22" t="s">
        <v>213</v>
      </c>
      <c r="C165" s="4">
        <v>0</v>
      </c>
      <c r="D165" s="27" t="str">
        <f t="shared" si="54"/>
        <v>N/A</v>
      </c>
      <c r="E165" s="4">
        <v>0</v>
      </c>
      <c r="F165" s="27" t="str">
        <f t="shared" si="55"/>
        <v>N/A</v>
      </c>
      <c r="G165" s="4">
        <v>0</v>
      </c>
      <c r="H165" s="27" t="str">
        <f t="shared" si="56"/>
        <v>N/A</v>
      </c>
      <c r="I165" s="8" t="s">
        <v>1748</v>
      </c>
      <c r="J165" s="8" t="s">
        <v>1748</v>
      </c>
      <c r="K165" s="28" t="s">
        <v>734</v>
      </c>
      <c r="L165" s="105" t="str">
        <f t="shared" si="57"/>
        <v>N/A</v>
      </c>
    </row>
    <row r="166" spans="1:12" x14ac:dyDescent="0.2">
      <c r="A166" s="137" t="s">
        <v>426</v>
      </c>
      <c r="B166" s="22" t="s">
        <v>213</v>
      </c>
      <c r="C166" s="23">
        <v>0</v>
      </c>
      <c r="D166" s="27" t="str">
        <f>IF($B166="N/A","N/A",IF(C166&gt;10,"No",IF(C166&lt;-10,"No","Yes")))</f>
        <v>N/A</v>
      </c>
      <c r="E166" s="23">
        <v>0</v>
      </c>
      <c r="F166" s="27" t="str">
        <f>IF($B166="N/A","N/A",IF(E166&gt;10,"No",IF(E166&lt;-10,"No","Yes")))</f>
        <v>N/A</v>
      </c>
      <c r="G166" s="23">
        <v>0</v>
      </c>
      <c r="H166" s="27" t="str">
        <f>IF($B166="N/A","N/A",IF(G166&gt;10,"No",IF(G166&lt;-10,"No","Yes")))</f>
        <v>N/A</v>
      </c>
      <c r="I166" s="8" t="s">
        <v>1748</v>
      </c>
      <c r="J166" s="8" t="s">
        <v>1748</v>
      </c>
      <c r="K166" s="28" t="s">
        <v>734</v>
      </c>
      <c r="L166" s="105" t="str">
        <f t="shared" si="57"/>
        <v>N/A</v>
      </c>
    </row>
    <row r="167" spans="1:12" x14ac:dyDescent="0.2">
      <c r="A167" s="137" t="s">
        <v>427</v>
      </c>
      <c r="B167" s="22" t="s">
        <v>213</v>
      </c>
      <c r="C167" s="23">
        <v>0</v>
      </c>
      <c r="D167" s="27" t="str">
        <f>IF($B167="N/A","N/A",IF(C167&gt;10,"No",IF(C167&lt;-10,"No","Yes")))</f>
        <v>N/A</v>
      </c>
      <c r="E167" s="23">
        <v>0</v>
      </c>
      <c r="F167" s="27" t="str">
        <f>IF($B167="N/A","N/A",IF(E167&gt;10,"No",IF(E167&lt;-10,"No","Yes")))</f>
        <v>N/A</v>
      </c>
      <c r="G167" s="23">
        <v>0</v>
      </c>
      <c r="H167" s="27" t="str">
        <f>IF($B167="N/A","N/A",IF(G167&gt;10,"No",IF(G167&lt;-10,"No","Yes")))</f>
        <v>N/A</v>
      </c>
      <c r="I167" s="8" t="s">
        <v>1748</v>
      </c>
      <c r="J167" s="8" t="s">
        <v>1748</v>
      </c>
      <c r="K167" s="28" t="s">
        <v>734</v>
      </c>
      <c r="L167" s="105" t="str">
        <f t="shared" si="57"/>
        <v>N/A</v>
      </c>
    </row>
    <row r="168" spans="1:12" x14ac:dyDescent="0.2">
      <c r="A168" s="137" t="s">
        <v>428</v>
      </c>
      <c r="B168" s="22" t="s">
        <v>213</v>
      </c>
      <c r="C168" s="23">
        <v>0</v>
      </c>
      <c r="D168" s="27" t="str">
        <f>IF($B168="N/A","N/A",IF(C168&gt;10,"No",IF(C168&lt;-10,"No","Yes")))</f>
        <v>N/A</v>
      </c>
      <c r="E168" s="23">
        <v>0</v>
      </c>
      <c r="F168" s="27" t="str">
        <f>IF($B168="N/A","N/A",IF(E168&gt;10,"No",IF(E168&lt;-10,"No","Yes")))</f>
        <v>N/A</v>
      </c>
      <c r="G168" s="23">
        <v>0</v>
      </c>
      <c r="H168" s="27" t="str">
        <f>IF($B168="N/A","N/A",IF(G168&gt;10,"No",IF(G168&lt;-10,"No","Yes")))</f>
        <v>N/A</v>
      </c>
      <c r="I168" s="8" t="s">
        <v>1748</v>
      </c>
      <c r="J168" s="8" t="s">
        <v>1748</v>
      </c>
      <c r="K168" s="28" t="s">
        <v>734</v>
      </c>
      <c r="L168" s="105" t="str">
        <f t="shared" si="57"/>
        <v>N/A</v>
      </c>
    </row>
    <row r="169" spans="1:12" x14ac:dyDescent="0.2">
      <c r="A169" s="137" t="s">
        <v>429</v>
      </c>
      <c r="B169" s="22" t="s">
        <v>213</v>
      </c>
      <c r="C169" s="23">
        <v>0</v>
      </c>
      <c r="D169" s="27" t="str">
        <f>IF($B169="N/A","N/A",IF(C169&gt;10,"No",IF(C169&lt;-10,"No","Yes")))</f>
        <v>N/A</v>
      </c>
      <c r="E169" s="23">
        <v>0</v>
      </c>
      <c r="F169" s="27" t="str">
        <f>IF($B169="N/A","N/A",IF(E169&gt;10,"No",IF(E169&lt;-10,"No","Yes")))</f>
        <v>N/A</v>
      </c>
      <c r="G169" s="23">
        <v>0</v>
      </c>
      <c r="H169" s="27" t="str">
        <f>IF($B169="N/A","N/A",IF(G169&gt;10,"No",IF(G169&lt;-10,"No","Yes")))</f>
        <v>N/A</v>
      </c>
      <c r="I169" s="8" t="s">
        <v>1748</v>
      </c>
      <c r="J169" s="8" t="s">
        <v>1748</v>
      </c>
      <c r="K169" s="28" t="s">
        <v>734</v>
      </c>
      <c r="L169" s="105" t="str">
        <f t="shared" si="57"/>
        <v>N/A</v>
      </c>
    </row>
    <row r="170" spans="1:12" x14ac:dyDescent="0.2">
      <c r="A170" s="137" t="s">
        <v>1734</v>
      </c>
      <c r="B170" s="22" t="s">
        <v>213</v>
      </c>
      <c r="C170" s="23">
        <v>0</v>
      </c>
      <c r="D170" s="27" t="str">
        <f>IF($B170="N/A","N/A",IF(C170&gt;10,"No",IF(C170&lt;-10,"No","Yes")))</f>
        <v>N/A</v>
      </c>
      <c r="E170" s="23">
        <v>0</v>
      </c>
      <c r="F170" s="27" t="str">
        <f>IF($B170="N/A","N/A",IF(E170&gt;10,"No",IF(E170&lt;-10,"No","Yes")))</f>
        <v>N/A</v>
      </c>
      <c r="G170" s="23">
        <v>0</v>
      </c>
      <c r="H170" s="27" t="str">
        <f>IF($B170="N/A","N/A",IF(G170&gt;10,"No",IF(G170&lt;-10,"No","Yes")))</f>
        <v>N/A</v>
      </c>
      <c r="I170" s="8" t="s">
        <v>1748</v>
      </c>
      <c r="J170" s="8" t="s">
        <v>1748</v>
      </c>
      <c r="K170" s="28" t="s">
        <v>734</v>
      </c>
      <c r="L170" s="105" t="str">
        <f t="shared" si="57"/>
        <v>N/A</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0</v>
      </c>
      <c r="D201" s="7" t="str">
        <f t="shared" si="54"/>
        <v>N/A</v>
      </c>
      <c r="E201" s="1">
        <v>0</v>
      </c>
      <c r="F201" s="7" t="str">
        <f t="shared" si="55"/>
        <v>N/A</v>
      </c>
      <c r="G201" s="1">
        <v>0</v>
      </c>
      <c r="H201" s="7" t="str">
        <f t="shared" si="56"/>
        <v>N/A</v>
      </c>
      <c r="I201" s="36" t="s">
        <v>1748</v>
      </c>
      <c r="J201" s="36" t="s">
        <v>1748</v>
      </c>
      <c r="K201" s="30" t="s">
        <v>734</v>
      </c>
      <c r="L201" s="158" t="str">
        <f t="shared" si="57"/>
        <v>N/A</v>
      </c>
    </row>
    <row r="202" spans="1:12" x14ac:dyDescent="0.2">
      <c r="A202" s="137" t="s">
        <v>1034</v>
      </c>
      <c r="B202" s="22" t="s">
        <v>213</v>
      </c>
      <c r="C202" s="23">
        <v>0</v>
      </c>
      <c r="D202" s="27" t="str">
        <f t="shared" si="54"/>
        <v>N/A</v>
      </c>
      <c r="E202" s="23">
        <v>0</v>
      </c>
      <c r="F202" s="27" t="str">
        <f t="shared" si="55"/>
        <v>N/A</v>
      </c>
      <c r="G202" s="23">
        <v>0</v>
      </c>
      <c r="H202" s="27" t="str">
        <f t="shared" si="56"/>
        <v>N/A</v>
      </c>
      <c r="I202" s="8" t="s">
        <v>1748</v>
      </c>
      <c r="J202" s="8" t="s">
        <v>1748</v>
      </c>
      <c r="K202" s="28" t="s">
        <v>734</v>
      </c>
      <c r="L202" s="105" t="str">
        <f t="shared" si="57"/>
        <v>N/A</v>
      </c>
    </row>
    <row r="203" spans="1:12" x14ac:dyDescent="0.2">
      <c r="A203" s="137" t="s">
        <v>1035</v>
      </c>
      <c r="B203" s="22" t="s">
        <v>213</v>
      </c>
      <c r="C203" s="23">
        <v>0</v>
      </c>
      <c r="D203" s="27" t="str">
        <f t="shared" si="54"/>
        <v>N/A</v>
      </c>
      <c r="E203" s="23">
        <v>0</v>
      </c>
      <c r="F203" s="27" t="str">
        <f t="shared" si="55"/>
        <v>N/A</v>
      </c>
      <c r="G203" s="23">
        <v>0</v>
      </c>
      <c r="H203" s="27" t="str">
        <f t="shared" si="56"/>
        <v>N/A</v>
      </c>
      <c r="I203" s="8" t="s">
        <v>1748</v>
      </c>
      <c r="J203" s="8" t="s">
        <v>1748</v>
      </c>
      <c r="K203" s="28" t="s">
        <v>734</v>
      </c>
      <c r="L203" s="105" t="str">
        <f t="shared" si="57"/>
        <v>N/A</v>
      </c>
    </row>
    <row r="204" spans="1:12" ht="25.5" x14ac:dyDescent="0.2">
      <c r="A204" s="137" t="s">
        <v>1036</v>
      </c>
      <c r="B204" s="22" t="s">
        <v>213</v>
      </c>
      <c r="C204" s="23">
        <v>0</v>
      </c>
      <c r="D204" s="27" t="str">
        <f t="shared" si="54"/>
        <v>N/A</v>
      </c>
      <c r="E204" s="23">
        <v>0</v>
      </c>
      <c r="F204" s="27" t="str">
        <f t="shared" si="55"/>
        <v>N/A</v>
      </c>
      <c r="G204" s="23">
        <v>0</v>
      </c>
      <c r="H204" s="27" t="str">
        <f t="shared" si="56"/>
        <v>N/A</v>
      </c>
      <c r="I204" s="8" t="s">
        <v>1748</v>
      </c>
      <c r="J204" s="8" t="s">
        <v>1748</v>
      </c>
      <c r="K204" s="28" t="s">
        <v>734</v>
      </c>
      <c r="L204" s="105" t="str">
        <f t="shared" si="57"/>
        <v>N/A</v>
      </c>
    </row>
    <row r="205" spans="1:12" ht="25.5" x14ac:dyDescent="0.2">
      <c r="A205" s="137" t="s">
        <v>1037</v>
      </c>
      <c r="B205" s="22" t="s">
        <v>213</v>
      </c>
      <c r="C205" s="23">
        <v>0</v>
      </c>
      <c r="D205" s="27" t="str">
        <f t="shared" si="54"/>
        <v>N/A</v>
      </c>
      <c r="E205" s="23">
        <v>0</v>
      </c>
      <c r="F205" s="27" t="str">
        <f t="shared" si="55"/>
        <v>N/A</v>
      </c>
      <c r="G205" s="23">
        <v>0</v>
      </c>
      <c r="H205" s="27" t="str">
        <f t="shared" si="56"/>
        <v>N/A</v>
      </c>
      <c r="I205" s="8" t="s">
        <v>1748</v>
      </c>
      <c r="J205" s="8" t="s">
        <v>1748</v>
      </c>
      <c r="K205" s="28" t="s">
        <v>734</v>
      </c>
      <c r="L205" s="105" t="str">
        <f t="shared" si="57"/>
        <v>N/A</v>
      </c>
    </row>
    <row r="206" spans="1:12" ht="25.5" x14ac:dyDescent="0.2">
      <c r="A206" s="137" t="s">
        <v>1740</v>
      </c>
      <c r="B206" s="22" t="s">
        <v>213</v>
      </c>
      <c r="C206" s="23">
        <v>0</v>
      </c>
      <c r="D206" s="27" t="str">
        <f t="shared" si="54"/>
        <v>N/A</v>
      </c>
      <c r="E206" s="23">
        <v>0</v>
      </c>
      <c r="F206" s="27" t="str">
        <f t="shared" si="55"/>
        <v>N/A</v>
      </c>
      <c r="G206" s="23">
        <v>0</v>
      </c>
      <c r="H206" s="27" t="str">
        <f t="shared" si="56"/>
        <v>N/A</v>
      </c>
      <c r="I206" s="8" t="s">
        <v>1748</v>
      </c>
      <c r="J206" s="8" t="s">
        <v>1748</v>
      </c>
      <c r="K206" s="28" t="s">
        <v>734</v>
      </c>
      <c r="L206" s="105" t="str">
        <f t="shared" si="57"/>
        <v>N/A</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t="s">
        <v>1748</v>
      </c>
      <c r="D231" s="27" t="str">
        <f>IF($B231="N/A","N/A",IF(C231&lt;15,"Yes","No"))</f>
        <v>No</v>
      </c>
      <c r="E231" s="4" t="s">
        <v>1748</v>
      </c>
      <c r="F231" s="27" t="str">
        <f>IF($B231="N/A","N/A",IF(E231&lt;15,"Yes","No"))</f>
        <v>No</v>
      </c>
      <c r="G231" s="4" t="s">
        <v>1748</v>
      </c>
      <c r="H231" s="27" t="str">
        <f>IF($B231="N/A","N/A",IF(G231&lt;15,"Yes","No"))</f>
        <v>No</v>
      </c>
      <c r="I231" s="8" t="s">
        <v>1748</v>
      </c>
      <c r="J231" s="8" t="s">
        <v>1748</v>
      </c>
      <c r="K231" s="28" t="s">
        <v>734</v>
      </c>
      <c r="L231" s="105" t="str">
        <f t="shared" si="59"/>
        <v>N/A</v>
      </c>
    </row>
    <row r="232" spans="1:12" x14ac:dyDescent="0.2">
      <c r="A232" s="138" t="s">
        <v>1059</v>
      </c>
      <c r="B232" s="22" t="s">
        <v>213</v>
      </c>
      <c r="C232" s="23">
        <v>0</v>
      </c>
      <c r="D232" s="27" t="str">
        <f t="shared" ref="D232" si="60">IF($B232="N/A","N/A",IF(C232&gt;10,"No",IF(C232&lt;-10,"No","Yes")))</f>
        <v>N/A</v>
      </c>
      <c r="E232" s="23">
        <v>0</v>
      </c>
      <c r="F232" s="27" t="str">
        <f t="shared" ref="F232" si="61">IF($B232="N/A","N/A",IF(E232&gt;10,"No",IF(E232&lt;-10,"No","Yes")))</f>
        <v>N/A</v>
      </c>
      <c r="G232" s="23">
        <v>0</v>
      </c>
      <c r="H232" s="27" t="str">
        <f t="shared" ref="H232" si="62">IF($B232="N/A","N/A",IF(G232&gt;10,"No",IF(G232&lt;-10,"No","Yes")))</f>
        <v>N/A</v>
      </c>
      <c r="I232" s="8" t="s">
        <v>1748</v>
      </c>
      <c r="J232" s="8" t="s">
        <v>1748</v>
      </c>
      <c r="K232" s="28" t="s">
        <v>734</v>
      </c>
      <c r="L232" s="105" t="str">
        <f t="shared" si="59"/>
        <v>N/A</v>
      </c>
    </row>
    <row r="233" spans="1:12" ht="25.5" x14ac:dyDescent="0.2">
      <c r="A233" s="138" t="s">
        <v>1060</v>
      </c>
      <c r="B233" s="22" t="s">
        <v>279</v>
      </c>
      <c r="C233" s="4" t="s">
        <v>1748</v>
      </c>
      <c r="D233" s="27" t="str">
        <f>IF($B233="N/A","N/A",IF(C233&lt;10,"Yes","No"))</f>
        <v>No</v>
      </c>
      <c r="E233" s="4" t="s">
        <v>1748</v>
      </c>
      <c r="F233" s="27" t="str">
        <f>IF($B233="N/A","N/A",IF(E233&lt;10,"Yes","No"))</f>
        <v>No</v>
      </c>
      <c r="G233" s="4" t="s">
        <v>1748</v>
      </c>
      <c r="H233" s="27" t="str">
        <f>IF($B233="N/A","N/A",IF(G233&lt;10,"Yes","No"))</f>
        <v>No</v>
      </c>
      <c r="I233" s="8" t="s">
        <v>1748</v>
      </c>
      <c r="J233" s="8" t="s">
        <v>1748</v>
      </c>
      <c r="K233" s="28" t="s">
        <v>734</v>
      </c>
      <c r="L233" s="105" t="str">
        <f t="shared" si="59"/>
        <v>N/A</v>
      </c>
    </row>
    <row r="234" spans="1:12" x14ac:dyDescent="0.2">
      <c r="A234" s="128" t="s">
        <v>72</v>
      </c>
      <c r="B234" s="22" t="s">
        <v>213</v>
      </c>
      <c r="C234" s="4" t="s">
        <v>1748</v>
      </c>
      <c r="D234" s="27" t="str">
        <f t="shared" si="54"/>
        <v>N/A</v>
      </c>
      <c r="E234" s="4" t="s">
        <v>1748</v>
      </c>
      <c r="F234" s="27" t="str">
        <f t="shared" si="55"/>
        <v>N/A</v>
      </c>
      <c r="G234" s="4" t="s">
        <v>1748</v>
      </c>
      <c r="H234" s="27" t="str">
        <f>IF($B234="N/A","N/A",IF(G234&gt;10,"No",IF(G234&lt;-10,"No","Yes")))</f>
        <v>N/A</v>
      </c>
      <c r="I234" s="8" t="s">
        <v>1748</v>
      </c>
      <c r="J234" s="8" t="s">
        <v>1748</v>
      </c>
      <c r="K234" s="28" t="s">
        <v>734</v>
      </c>
      <c r="L234" s="105" t="str">
        <f t="shared" si="59"/>
        <v>N/A</v>
      </c>
    </row>
    <row r="235" spans="1:12" ht="25.5" x14ac:dyDescent="0.2">
      <c r="A235" s="138" t="s">
        <v>1061</v>
      </c>
      <c r="B235" s="22" t="s">
        <v>289</v>
      </c>
      <c r="C235" s="5" t="s">
        <v>1748</v>
      </c>
      <c r="D235" s="27" t="str">
        <f>IF($B235="N/A","N/A",IF(C235&lt;15,"Yes","No"))</f>
        <v>No</v>
      </c>
      <c r="E235" s="5" t="s">
        <v>1748</v>
      </c>
      <c r="F235" s="27" t="str">
        <f>IF($B235="N/A","N/A",IF(E235&lt;15,"Yes","No"))</f>
        <v>No</v>
      </c>
      <c r="G235" s="5" t="s">
        <v>1748</v>
      </c>
      <c r="H235" s="27" t="str">
        <f>IF($B235="N/A","N/A",IF(G235&lt;15,"Yes","No"))</f>
        <v>No</v>
      </c>
      <c r="I235" s="8" t="s">
        <v>1748</v>
      </c>
      <c r="J235" s="8" t="s">
        <v>1748</v>
      </c>
      <c r="K235" s="28" t="s">
        <v>734</v>
      </c>
      <c r="L235" s="105" t="str">
        <f t="shared" si="59"/>
        <v>N/A</v>
      </c>
    </row>
    <row r="236" spans="1:12" ht="25.5" x14ac:dyDescent="0.2">
      <c r="A236" s="138"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1748</v>
      </c>
      <c r="J236" s="8" t="s">
        <v>1748</v>
      </c>
      <c r="K236" s="28" t="s">
        <v>734</v>
      </c>
      <c r="L236" s="105" t="str">
        <f>IF(J236="Div by 0", "N/A", IF(K236="N/A","N/A", IF(J236&gt;VALUE(MID(K236,1,2)), "No", IF(J236&lt;-1*VALUE(MID(K236,1,2)), "No", "Yes"))))</f>
        <v>N/A</v>
      </c>
    </row>
    <row r="237" spans="1:12" x14ac:dyDescent="0.2">
      <c r="A237" s="138" t="s">
        <v>1062</v>
      </c>
      <c r="B237" s="22" t="s">
        <v>213</v>
      </c>
      <c r="C237" s="23">
        <v>0</v>
      </c>
      <c r="D237" s="27" t="str">
        <f t="shared" ref="D237:D242" si="63">IF($B237="N/A","N/A",IF(C237&gt;10,"No",IF(C237&lt;-10,"No","Yes")))</f>
        <v>N/A</v>
      </c>
      <c r="E237" s="23">
        <v>0</v>
      </c>
      <c r="F237" s="27" t="str">
        <f t="shared" ref="F237:F242" si="64">IF($B237="N/A","N/A",IF(E237&gt;10,"No",IF(E237&lt;-10,"No","Yes")))</f>
        <v>N/A</v>
      </c>
      <c r="G237" s="23">
        <v>0</v>
      </c>
      <c r="H237" s="27" t="str">
        <f>IF($B237="N/A","N/A",IF(G237&gt;10,"No",IF(G237&lt;-10,"No","Yes")))</f>
        <v>N/A</v>
      </c>
      <c r="I237" s="8" t="s">
        <v>1748</v>
      </c>
      <c r="J237" s="8" t="s">
        <v>1748</v>
      </c>
      <c r="K237" s="28" t="s">
        <v>734</v>
      </c>
      <c r="L237" s="105" t="str">
        <f>IF(J237="Div by 0", "N/A", IF(OR(J237="N/A",K237="N/A"),"N/A", IF(J237&gt;VALUE(MID(K237,1,2)), "No", IF(J237&lt;-1*VALUE(MID(K237,1,2)), "No", "Yes"))))</f>
        <v>N/A</v>
      </c>
    </row>
    <row r="238" spans="1:12" ht="25.5" x14ac:dyDescent="0.2">
      <c r="A238" s="138" t="s">
        <v>1063</v>
      </c>
      <c r="B238" s="22" t="s">
        <v>213</v>
      </c>
      <c r="C238" s="4" t="s">
        <v>1748</v>
      </c>
      <c r="D238" s="27" t="str">
        <f t="shared" si="63"/>
        <v>N/A</v>
      </c>
      <c r="E238" s="4" t="s">
        <v>1748</v>
      </c>
      <c r="F238" s="27" t="str">
        <f t="shared" si="64"/>
        <v>N/A</v>
      </c>
      <c r="G238" s="4" t="s">
        <v>1748</v>
      </c>
      <c r="H238" s="27" t="str">
        <f t="shared" ref="H238:H242" si="65">IF($B238="N/A","N/A",IF(G238&gt;10,"No",IF(G238&lt;-10,"No","Yes")))</f>
        <v>N/A</v>
      </c>
      <c r="I238" s="8" t="s">
        <v>1748</v>
      </c>
      <c r="J238" s="8" t="s">
        <v>1748</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t="s">
        <v>1748</v>
      </c>
      <c r="D242" s="27" t="str">
        <f t="shared" si="63"/>
        <v>N/A</v>
      </c>
      <c r="E242" s="4" t="s">
        <v>1748</v>
      </c>
      <c r="F242" s="27" t="str">
        <f t="shared" si="64"/>
        <v>N/A</v>
      </c>
      <c r="G242" s="4" t="s">
        <v>1748</v>
      </c>
      <c r="H242" s="27" t="str">
        <f t="shared" si="65"/>
        <v>N/A</v>
      </c>
      <c r="I242" s="8" t="s">
        <v>1748</v>
      </c>
      <c r="J242" s="8" t="s">
        <v>1748</v>
      </c>
      <c r="K242" s="28" t="s">
        <v>213</v>
      </c>
      <c r="L242" s="105" t="str">
        <f t="shared" si="66"/>
        <v>N/A</v>
      </c>
    </row>
    <row r="243" spans="1:12" x14ac:dyDescent="0.2">
      <c r="A243" s="151" t="s">
        <v>1068</v>
      </c>
      <c r="B243" s="22" t="s">
        <v>213</v>
      </c>
      <c r="C243" s="23">
        <v>1719414</v>
      </c>
      <c r="D243" s="27" t="str">
        <f>IF($B243="N/A","N/A",IF(C243&gt;10,"No",IF(C243&lt;-10,"No","Yes")))</f>
        <v>N/A</v>
      </c>
      <c r="E243" s="23">
        <v>1652887</v>
      </c>
      <c r="F243" s="27" t="str">
        <f>IF($B243="N/A","N/A",IF(E243&gt;10,"No",IF(E243&lt;-10,"No","Yes")))</f>
        <v>N/A</v>
      </c>
      <c r="G243" s="23">
        <v>2000522</v>
      </c>
      <c r="H243" s="27" t="str">
        <f>IF($B243="N/A","N/A",IF(G243&gt;10,"No",IF(G243&lt;-10,"No","Yes")))</f>
        <v>N/A</v>
      </c>
      <c r="I243" s="8">
        <v>-3.87</v>
      </c>
      <c r="J243" s="8">
        <v>21.03</v>
      </c>
      <c r="K243" s="28" t="s">
        <v>734</v>
      </c>
      <c r="L243" s="105" t="str">
        <f t="shared" ref="L243:L276" si="67">IF(J243="Div by 0", "N/A", IF(K243="N/A","N/A", IF(J243&gt;VALUE(MID(K243,1,2)), "No", IF(J243&lt;-1*VALUE(MID(K243,1,2)), "No", "Yes"))))</f>
        <v>Yes</v>
      </c>
    </row>
    <row r="244" spans="1:12" x14ac:dyDescent="0.2">
      <c r="A244" s="128" t="s">
        <v>1069</v>
      </c>
      <c r="B244" s="22" t="s">
        <v>213</v>
      </c>
      <c r="C244" s="4">
        <v>100</v>
      </c>
      <c r="D244" s="27" t="str">
        <f>IF($B244="N/A","N/A",IF(C244&gt;10,"No",IF(C244&lt;-10,"No","Yes")))</f>
        <v>N/A</v>
      </c>
      <c r="E244" s="4">
        <v>100</v>
      </c>
      <c r="F244" s="27" t="str">
        <f>IF($B244="N/A","N/A",IF(E244&gt;10,"No",IF(E244&lt;-10,"No","Yes")))</f>
        <v>N/A</v>
      </c>
      <c r="G244" s="4">
        <v>100</v>
      </c>
      <c r="H244" s="27" t="str">
        <f>IF($B244="N/A","N/A",IF(G244&gt;10,"No",IF(G244&lt;-10,"No","Yes")))</f>
        <v>N/A</v>
      </c>
      <c r="I244" s="8">
        <v>0</v>
      </c>
      <c r="J244" s="8">
        <v>0</v>
      </c>
      <c r="K244" s="28" t="s">
        <v>734</v>
      </c>
      <c r="L244" s="105" t="str">
        <f t="shared" si="67"/>
        <v>Yes</v>
      </c>
    </row>
    <row r="245" spans="1:12" x14ac:dyDescent="0.2">
      <c r="A245" s="128" t="s">
        <v>1070</v>
      </c>
      <c r="B245" s="22" t="s">
        <v>213</v>
      </c>
      <c r="C245" s="4">
        <v>100</v>
      </c>
      <c r="D245" s="27" t="str">
        <f>IF($B245="N/A","N/A",IF(C245&gt;10,"No",IF(C245&lt;-10,"No","Yes")))</f>
        <v>N/A</v>
      </c>
      <c r="E245" s="4">
        <v>100</v>
      </c>
      <c r="F245" s="27" t="str">
        <f>IF($B245="N/A","N/A",IF(E245&gt;10,"No",IF(E245&lt;-10,"No","Yes")))</f>
        <v>N/A</v>
      </c>
      <c r="G245" s="4">
        <v>100</v>
      </c>
      <c r="H245" s="27" t="str">
        <f>IF($B245="N/A","N/A",IF(G245&gt;10,"No",IF(G245&lt;-10,"No","Yes")))</f>
        <v>N/A</v>
      </c>
      <c r="I245" s="8">
        <v>0</v>
      </c>
      <c r="J245" s="8">
        <v>0</v>
      </c>
      <c r="K245" s="28" t="s">
        <v>734</v>
      </c>
      <c r="L245" s="105" t="str">
        <f t="shared" si="67"/>
        <v>Yes</v>
      </c>
    </row>
    <row r="246" spans="1:12" x14ac:dyDescent="0.2">
      <c r="A246" s="128" t="s">
        <v>1071</v>
      </c>
      <c r="B246" s="22" t="s">
        <v>213</v>
      </c>
      <c r="C246" s="4">
        <v>100</v>
      </c>
      <c r="D246" s="27" t="str">
        <f t="shared" ref="D246:D274" si="68">IF($B246="N/A","N/A",IF(C246&gt;10,"No",IF(C246&lt;-10,"No","Yes")))</f>
        <v>N/A</v>
      </c>
      <c r="E246" s="4">
        <v>100</v>
      </c>
      <c r="F246" s="27" t="str">
        <f t="shared" ref="F246:F274" si="69">IF($B246="N/A","N/A",IF(E246&gt;10,"No",IF(E246&lt;-10,"No","Yes")))</f>
        <v>N/A</v>
      </c>
      <c r="G246" s="4">
        <v>100</v>
      </c>
      <c r="H246" s="27" t="str">
        <f t="shared" ref="H246:H274" si="70">IF($B246="N/A","N/A",IF(G246&gt;10,"No",IF(G246&lt;-10,"No","Yes")))</f>
        <v>N/A</v>
      </c>
      <c r="I246" s="8">
        <v>0</v>
      </c>
      <c r="J246" s="8">
        <v>0</v>
      </c>
      <c r="K246" s="28" t="s">
        <v>734</v>
      </c>
      <c r="L246" s="105" t="str">
        <f t="shared" si="67"/>
        <v>Yes</v>
      </c>
    </row>
    <row r="247" spans="1:12" x14ac:dyDescent="0.2">
      <c r="A247" s="128" t="s">
        <v>1072</v>
      </c>
      <c r="B247" s="22" t="s">
        <v>213</v>
      </c>
      <c r="C247" s="4">
        <v>100</v>
      </c>
      <c r="D247" s="27" t="str">
        <f t="shared" si="68"/>
        <v>N/A</v>
      </c>
      <c r="E247" s="4">
        <v>100</v>
      </c>
      <c r="F247" s="27" t="str">
        <f t="shared" si="69"/>
        <v>N/A</v>
      </c>
      <c r="G247" s="4">
        <v>100</v>
      </c>
      <c r="H247" s="27" t="str">
        <f t="shared" si="70"/>
        <v>N/A</v>
      </c>
      <c r="I247" s="8">
        <v>0</v>
      </c>
      <c r="J247" s="8">
        <v>0</v>
      </c>
      <c r="K247" s="28" t="s">
        <v>734</v>
      </c>
      <c r="L247" s="105" t="str">
        <f t="shared" si="67"/>
        <v>Yes</v>
      </c>
    </row>
    <row r="248" spans="1:12" x14ac:dyDescent="0.2">
      <c r="A248" s="128" t="s">
        <v>1073</v>
      </c>
      <c r="B248" s="22" t="s">
        <v>213</v>
      </c>
      <c r="C248" s="4">
        <v>82.210741566999999</v>
      </c>
      <c r="D248" s="27" t="str">
        <f t="shared" si="68"/>
        <v>N/A</v>
      </c>
      <c r="E248" s="4">
        <v>81.300960078000003</v>
      </c>
      <c r="F248" s="27" t="str">
        <f t="shared" si="69"/>
        <v>N/A</v>
      </c>
      <c r="G248" s="4">
        <v>84.404270484999998</v>
      </c>
      <c r="H248" s="27" t="str">
        <f t="shared" si="70"/>
        <v>N/A</v>
      </c>
      <c r="I248" s="8">
        <v>-1.1100000000000001</v>
      </c>
      <c r="J248" s="8">
        <v>3.8170000000000002</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170943</v>
      </c>
      <c r="D263" s="27" t="str">
        <f t="shared" si="68"/>
        <v>N/A</v>
      </c>
      <c r="E263" s="23">
        <v>110379</v>
      </c>
      <c r="F263" s="27" t="str">
        <f t="shared" si="69"/>
        <v>N/A</v>
      </c>
      <c r="G263" s="23">
        <v>90</v>
      </c>
      <c r="H263" s="27" t="str">
        <f t="shared" si="70"/>
        <v>N/A</v>
      </c>
      <c r="I263" s="8">
        <v>-35.4</v>
      </c>
      <c r="J263" s="8">
        <v>-99.9</v>
      </c>
      <c r="K263" s="28" t="s">
        <v>734</v>
      </c>
      <c r="L263" s="105" t="str">
        <f t="shared" si="67"/>
        <v>No</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1856201</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9430</v>
      </c>
      <c r="D273" s="27" t="str">
        <f t="shared" si="68"/>
        <v>N/A</v>
      </c>
      <c r="E273" s="23">
        <v>10569</v>
      </c>
      <c r="F273" s="27" t="str">
        <f t="shared" si="69"/>
        <v>N/A</v>
      </c>
      <c r="G273" s="23">
        <v>0</v>
      </c>
      <c r="H273" s="27" t="str">
        <f t="shared" si="70"/>
        <v>N/A</v>
      </c>
      <c r="I273" s="8">
        <v>12.08</v>
      </c>
      <c r="J273" s="8">
        <v>-100</v>
      </c>
      <c r="K273" s="28" t="s">
        <v>734</v>
      </c>
      <c r="L273" s="105" t="str">
        <f t="shared" si="67"/>
        <v>No</v>
      </c>
    </row>
    <row r="274" spans="1:12" x14ac:dyDescent="0.2">
      <c r="A274" s="155" t="s">
        <v>153</v>
      </c>
      <c r="B274" s="22" t="s">
        <v>213</v>
      </c>
      <c r="C274" s="23">
        <v>1</v>
      </c>
      <c r="D274" s="27" t="str">
        <f t="shared" si="68"/>
        <v>N/A</v>
      </c>
      <c r="E274" s="23">
        <v>1</v>
      </c>
      <c r="F274" s="27" t="str">
        <f t="shared" si="69"/>
        <v>N/A</v>
      </c>
      <c r="G274" s="23">
        <v>1</v>
      </c>
      <c r="H274" s="27" t="str">
        <f t="shared" si="70"/>
        <v>N/A</v>
      </c>
      <c r="I274" s="8">
        <v>0</v>
      </c>
      <c r="J274" s="8">
        <v>0</v>
      </c>
      <c r="K274" s="28" t="s">
        <v>734</v>
      </c>
      <c r="L274" s="105" t="str">
        <f t="shared" si="67"/>
        <v>Yes</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2</v>
      </c>
      <c r="H276" s="27" t="str">
        <f t="shared" si="73"/>
        <v>No</v>
      </c>
      <c r="I276" s="8" t="s">
        <v>1748</v>
      </c>
      <c r="J276" s="8" t="s">
        <v>1748</v>
      </c>
      <c r="K276" s="28" t="s">
        <v>734</v>
      </c>
      <c r="L276" s="105" t="str">
        <f t="shared" si="67"/>
        <v>N/A</v>
      </c>
    </row>
    <row r="277" spans="1:12" x14ac:dyDescent="0.2">
      <c r="A277" s="138" t="s">
        <v>688</v>
      </c>
      <c r="B277" s="1" t="s">
        <v>213</v>
      </c>
      <c r="C277" s="1">
        <v>1578126</v>
      </c>
      <c r="D277" s="7" t="str">
        <f t="shared" ref="D277:D284" si="74">IF($B277="N/A","N/A",IF(C277&gt;10,"No",IF(C277&lt;-10,"No","Yes")))</f>
        <v>N/A</v>
      </c>
      <c r="E277" s="1">
        <v>1505138</v>
      </c>
      <c r="F277" s="7" t="str">
        <f t="shared" ref="F277:F278" si="75">IF($B277="N/A","N/A",IF(E277&gt;10,"No",IF(E277&lt;-10,"No","Yes")))</f>
        <v>N/A</v>
      </c>
      <c r="G277" s="1">
        <v>1797441</v>
      </c>
      <c r="H277" s="7" t="str">
        <f t="shared" ref="H277:H278" si="76">IF($B277="N/A","N/A",IF(G277&gt;10,"No",IF(G277&lt;-10,"No","Yes")))</f>
        <v>N/A</v>
      </c>
      <c r="I277" s="8">
        <v>-4.62</v>
      </c>
      <c r="J277" s="8">
        <v>19.420000000000002</v>
      </c>
      <c r="K277" s="1" t="s">
        <v>213</v>
      </c>
      <c r="L277" s="105" t="str">
        <f t="shared" ref="L277:L278" si="77">IF(J277="Div by 0", "N/A", IF(K277="N/A","N/A", IF(J277&gt;VALUE(MID(K277,1,2)), "No", IF(J277&lt;-1*VALUE(MID(K277,1,2)), "No", "Yes"))))</f>
        <v>N/A</v>
      </c>
    </row>
    <row r="278" spans="1:12" x14ac:dyDescent="0.2">
      <c r="A278" s="138" t="s">
        <v>689</v>
      </c>
      <c r="B278" s="1" t="s">
        <v>213</v>
      </c>
      <c r="C278" s="1">
        <v>1239912.5833000001</v>
      </c>
      <c r="D278" s="7" t="str">
        <f t="shared" si="74"/>
        <v>N/A</v>
      </c>
      <c r="E278" s="1">
        <v>1220465.0833000001</v>
      </c>
      <c r="F278" s="7" t="str">
        <f t="shared" si="75"/>
        <v>N/A</v>
      </c>
      <c r="G278" s="1">
        <v>1266276.5</v>
      </c>
      <c r="H278" s="7" t="str">
        <f t="shared" si="76"/>
        <v>N/A</v>
      </c>
      <c r="I278" s="8">
        <v>-1.57</v>
      </c>
      <c r="J278" s="8">
        <v>3.754</v>
      </c>
      <c r="K278" s="1" t="s">
        <v>213</v>
      </c>
      <c r="L278" s="105" t="str">
        <f t="shared" si="77"/>
        <v>N/A</v>
      </c>
    </row>
    <row r="279" spans="1:12" x14ac:dyDescent="0.2">
      <c r="A279" s="138" t="s">
        <v>690</v>
      </c>
      <c r="B279" s="1" t="s">
        <v>213</v>
      </c>
      <c r="C279" s="1">
        <v>97508</v>
      </c>
      <c r="D279" s="7" t="str">
        <f t="shared" si="74"/>
        <v>N/A</v>
      </c>
      <c r="E279" s="1">
        <v>100369</v>
      </c>
      <c r="F279" s="7" t="str">
        <f t="shared" ref="F279:F284" si="78">IF($B279="N/A","N/A",IF(E279&gt;10,"No",IF(E279&lt;-10,"No","Yes")))</f>
        <v>N/A</v>
      </c>
      <c r="G279" s="1">
        <v>10872</v>
      </c>
      <c r="H279" s="7" t="str">
        <f t="shared" ref="H279:H284" si="79">IF($B279="N/A","N/A",IF(G279&gt;10,"No",IF(G279&lt;-10,"No","Yes")))</f>
        <v>N/A</v>
      </c>
      <c r="I279" s="8">
        <v>2.9340000000000002</v>
      </c>
      <c r="J279" s="8">
        <v>-89.2</v>
      </c>
      <c r="K279" s="1" t="s">
        <v>213</v>
      </c>
      <c r="L279" s="105" t="str">
        <f t="shared" ref="L279:L285" si="80">IF(J279="Div by 0", "N/A", IF(K279="N/A","N/A", IF(J279&gt;VALUE(MID(K279,1,2)), "No", IF(J279&lt;-1*VALUE(MID(K279,1,2)), "No", "Yes"))))</f>
        <v>N/A</v>
      </c>
    </row>
    <row r="280" spans="1:12" x14ac:dyDescent="0.2">
      <c r="A280" s="138" t="s">
        <v>691</v>
      </c>
      <c r="B280" s="1" t="s">
        <v>213</v>
      </c>
      <c r="C280" s="1">
        <v>99121</v>
      </c>
      <c r="D280" s="7" t="str">
        <f t="shared" si="74"/>
        <v>N/A</v>
      </c>
      <c r="E280" s="1">
        <v>102092</v>
      </c>
      <c r="F280" s="7" t="str">
        <f t="shared" si="78"/>
        <v>N/A</v>
      </c>
      <c r="G280" s="1">
        <v>98852</v>
      </c>
      <c r="H280" s="7" t="str">
        <f t="shared" si="79"/>
        <v>N/A</v>
      </c>
      <c r="I280" s="8">
        <v>2.9969999999999999</v>
      </c>
      <c r="J280" s="8">
        <v>-3.17</v>
      </c>
      <c r="K280" s="1" t="s">
        <v>213</v>
      </c>
      <c r="L280" s="105" t="str">
        <f t="shared" si="80"/>
        <v>N/A</v>
      </c>
    </row>
    <row r="281" spans="1:12" x14ac:dyDescent="0.2">
      <c r="A281" s="138" t="s">
        <v>692</v>
      </c>
      <c r="B281" s="1" t="s">
        <v>213</v>
      </c>
      <c r="C281" s="1">
        <v>59809.416666999998</v>
      </c>
      <c r="D281" s="7" t="str">
        <f t="shared" si="74"/>
        <v>N/A</v>
      </c>
      <c r="E281" s="1">
        <v>72715.166666999998</v>
      </c>
      <c r="F281" s="7" t="str">
        <f t="shared" si="78"/>
        <v>N/A</v>
      </c>
      <c r="G281" s="1">
        <v>59685.833333000002</v>
      </c>
      <c r="H281" s="7" t="str">
        <f t="shared" si="79"/>
        <v>N/A</v>
      </c>
      <c r="I281" s="8">
        <v>21.58</v>
      </c>
      <c r="J281" s="8">
        <v>-17.899999999999999</v>
      </c>
      <c r="K281" s="1" t="s">
        <v>213</v>
      </c>
      <c r="L281" s="105" t="str">
        <f t="shared" si="80"/>
        <v>N/A</v>
      </c>
    </row>
    <row r="282" spans="1:12" x14ac:dyDescent="0.2">
      <c r="A282" s="138" t="s">
        <v>693</v>
      </c>
      <c r="B282" s="1" t="s">
        <v>213</v>
      </c>
      <c r="C282" s="1">
        <v>40670</v>
      </c>
      <c r="D282" s="7" t="str">
        <f t="shared" si="74"/>
        <v>N/A</v>
      </c>
      <c r="E282" s="1">
        <v>43831</v>
      </c>
      <c r="F282" s="7" t="str">
        <f t="shared" si="78"/>
        <v>N/A</v>
      </c>
      <c r="G282" s="1">
        <v>41045</v>
      </c>
      <c r="H282" s="7" t="str">
        <f t="shared" si="79"/>
        <v>N/A</v>
      </c>
      <c r="I282" s="8">
        <v>7.7720000000000002</v>
      </c>
      <c r="J282" s="8">
        <v>-6.36</v>
      </c>
      <c r="K282" s="1" t="s">
        <v>213</v>
      </c>
      <c r="L282" s="105" t="str">
        <f t="shared" si="80"/>
        <v>N/A</v>
      </c>
    </row>
    <row r="283" spans="1:12" x14ac:dyDescent="0.2">
      <c r="A283" s="138" t="s">
        <v>694</v>
      </c>
      <c r="B283" s="1" t="s">
        <v>213</v>
      </c>
      <c r="C283" s="1">
        <v>46923</v>
      </c>
      <c r="D283" s="7" t="str">
        <f t="shared" si="74"/>
        <v>N/A</v>
      </c>
      <c r="E283" s="1">
        <v>49278</v>
      </c>
      <c r="F283" s="7" t="str">
        <f t="shared" si="78"/>
        <v>N/A</v>
      </c>
      <c r="G283" s="1">
        <v>55297</v>
      </c>
      <c r="H283" s="7" t="str">
        <f t="shared" si="79"/>
        <v>N/A</v>
      </c>
      <c r="I283" s="8">
        <v>5.0190000000000001</v>
      </c>
      <c r="J283" s="8">
        <v>12.21</v>
      </c>
      <c r="K283" s="1" t="s">
        <v>213</v>
      </c>
      <c r="L283" s="105" t="str">
        <f t="shared" si="80"/>
        <v>N/A</v>
      </c>
    </row>
    <row r="284" spans="1:12" ht="25.5" x14ac:dyDescent="0.2">
      <c r="A284" s="138" t="s">
        <v>695</v>
      </c>
      <c r="B284" s="1" t="s">
        <v>213</v>
      </c>
      <c r="C284" s="1">
        <v>36908.833333000002</v>
      </c>
      <c r="D284" s="7" t="str">
        <f t="shared" si="74"/>
        <v>N/A</v>
      </c>
      <c r="E284" s="1">
        <v>41653.083333000002</v>
      </c>
      <c r="F284" s="7" t="str">
        <f t="shared" si="78"/>
        <v>N/A</v>
      </c>
      <c r="G284" s="1">
        <v>42746.916666999998</v>
      </c>
      <c r="H284" s="7" t="str">
        <f t="shared" si="79"/>
        <v>N/A</v>
      </c>
      <c r="I284" s="8">
        <v>12.85</v>
      </c>
      <c r="J284" s="8">
        <v>2.6259999999999999</v>
      </c>
      <c r="K284" s="1" t="s">
        <v>213</v>
      </c>
      <c r="L284" s="105" t="str">
        <f t="shared" si="80"/>
        <v>N/A</v>
      </c>
    </row>
    <row r="285" spans="1:12" x14ac:dyDescent="0.2">
      <c r="A285" s="138" t="s">
        <v>402</v>
      </c>
      <c r="B285" s="22" t="s">
        <v>290</v>
      </c>
      <c r="C285" s="4">
        <v>22.145505829000001</v>
      </c>
      <c r="D285" s="27" t="str">
        <f>IF($B285="N/A","N/A",IF(C285&lt;=40,"Yes","No"))</f>
        <v>Yes</v>
      </c>
      <c r="E285" s="4">
        <v>22.793861451000001</v>
      </c>
      <c r="F285" s="27" t="str">
        <f>IF($B285="N/A","N/A",IF(E285&lt;=40,"Yes","No"))</f>
        <v>Yes</v>
      </c>
      <c r="G285" s="4">
        <v>19.379131256000001</v>
      </c>
      <c r="H285" s="27" t="str">
        <f>IF($B285="N/A","N/A",IF(G285&lt;=40,"Yes","No"))</f>
        <v>Yes</v>
      </c>
      <c r="I285" s="8">
        <v>2.9279999999999999</v>
      </c>
      <c r="J285" s="8">
        <v>-15</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2840</v>
      </c>
      <c r="D290" s="7" t="str">
        <f t="shared" si="81"/>
        <v>N/A</v>
      </c>
      <c r="E290" s="1">
        <v>3246</v>
      </c>
      <c r="F290" s="7" t="str">
        <f t="shared" ref="F290:F304" si="88">IF($B290="N/A","N/A",IF(E290&gt;10,"No",IF(E290&lt;-10,"No","Yes")))</f>
        <v>N/A</v>
      </c>
      <c r="G290" s="1">
        <v>148971</v>
      </c>
      <c r="H290" s="7" t="str">
        <f t="shared" ref="H290:H304" si="89">IF($B290="N/A","N/A",IF(G290&gt;10,"No",IF(G290&lt;-10,"No","Yes")))</f>
        <v>N/A</v>
      </c>
      <c r="I290" s="8">
        <v>14.3</v>
      </c>
      <c r="J290" s="8">
        <v>4489</v>
      </c>
      <c r="K290" s="1" t="s">
        <v>213</v>
      </c>
      <c r="L290" s="105" t="str">
        <f t="shared" ref="L290:L301" si="90">IF(J290="Div by 0", "N/A", IF(K290="N/A","N/A", IF(J290&gt;VALUE(MID(K290,1,2)), "No", IF(J290&lt;-1*VALUE(MID(K290,1,2)), "No", "Yes"))))</f>
        <v>N/A</v>
      </c>
    </row>
    <row r="291" spans="1:12" x14ac:dyDescent="0.2">
      <c r="A291" s="138" t="s">
        <v>700</v>
      </c>
      <c r="B291" s="1" t="s">
        <v>213</v>
      </c>
      <c r="C291" s="1">
        <v>9428</v>
      </c>
      <c r="D291" s="7" t="str">
        <f t="shared" si="81"/>
        <v>N/A</v>
      </c>
      <c r="E291" s="1">
        <v>10568</v>
      </c>
      <c r="F291" s="7" t="str">
        <f t="shared" si="88"/>
        <v>N/A</v>
      </c>
      <c r="G291" s="1">
        <v>238762</v>
      </c>
      <c r="H291" s="7" t="str">
        <f t="shared" si="89"/>
        <v>N/A</v>
      </c>
      <c r="I291" s="8">
        <v>12.09</v>
      </c>
      <c r="J291" s="8">
        <v>2159</v>
      </c>
      <c r="K291" s="1" t="s">
        <v>213</v>
      </c>
      <c r="L291" s="105" t="str">
        <f t="shared" si="90"/>
        <v>N/A</v>
      </c>
    </row>
    <row r="292" spans="1:12" x14ac:dyDescent="0.2">
      <c r="A292" s="138" t="s">
        <v>718</v>
      </c>
      <c r="B292" s="22" t="s">
        <v>213</v>
      </c>
      <c r="C292" s="9">
        <v>0</v>
      </c>
      <c r="D292" s="7" t="str">
        <f t="shared" si="81"/>
        <v>N/A</v>
      </c>
      <c r="E292" s="9">
        <v>0</v>
      </c>
      <c r="F292" s="7" t="str">
        <f t="shared" si="88"/>
        <v>N/A</v>
      </c>
      <c r="G292" s="9">
        <v>48.845712466999998</v>
      </c>
      <c r="H292" s="7" t="str">
        <f t="shared" si="89"/>
        <v>N/A</v>
      </c>
      <c r="I292" s="8" t="s">
        <v>1748</v>
      </c>
      <c r="J292" s="8" t="s">
        <v>1748</v>
      </c>
      <c r="K292" s="22" t="s">
        <v>213</v>
      </c>
      <c r="L292" s="105" t="str">
        <f t="shared" si="90"/>
        <v>N/A</v>
      </c>
    </row>
    <row r="293" spans="1:12" x14ac:dyDescent="0.2">
      <c r="A293" s="138" t="s">
        <v>711</v>
      </c>
      <c r="B293" s="1" t="s">
        <v>213</v>
      </c>
      <c r="C293" s="1">
        <v>4162.1666667</v>
      </c>
      <c r="D293" s="7" t="str">
        <f t="shared" si="81"/>
        <v>N/A</v>
      </c>
      <c r="E293" s="1">
        <v>4914.9166667</v>
      </c>
      <c r="F293" s="7" t="str">
        <f t="shared" si="88"/>
        <v>N/A</v>
      </c>
      <c r="G293" s="1">
        <v>57209.25</v>
      </c>
      <c r="H293" s="7" t="str">
        <f t="shared" si="89"/>
        <v>N/A</v>
      </c>
      <c r="I293" s="8">
        <v>18.09</v>
      </c>
      <c r="J293" s="8">
        <v>1064</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141288</v>
      </c>
      <c r="D309" s="1" t="s">
        <v>213</v>
      </c>
      <c r="E309" s="1">
        <v>147749</v>
      </c>
      <c r="F309" s="1" t="s">
        <v>213</v>
      </c>
      <c r="G309" s="1">
        <v>202490</v>
      </c>
      <c r="H309" s="1" t="s">
        <v>213</v>
      </c>
      <c r="I309" s="8">
        <v>4.5730000000000004</v>
      </c>
      <c r="J309" s="8">
        <v>37.049999999999997</v>
      </c>
      <c r="K309" s="1" t="s">
        <v>213</v>
      </c>
      <c r="L309" s="105" t="str">
        <f>IF(J309="Div by 0", "N/A", IF(K309="N/A","N/A", IF(J309&gt;VALUE(MID(K309,1,2)), "No", IF(J309&lt;-1*VALUE(MID(K309,1,2)), "No", "Yes"))))</f>
        <v>N/A</v>
      </c>
    </row>
    <row r="310" spans="1:12" x14ac:dyDescent="0.2">
      <c r="A310" s="157" t="s">
        <v>73</v>
      </c>
      <c r="B310" s="22" t="s">
        <v>213</v>
      </c>
      <c r="C310" s="23">
        <v>1356605</v>
      </c>
      <c r="D310" s="27" t="str">
        <f>IF($B310="N/A","N/A",IF(C310&gt;10,"No",IF(C310&lt;-10,"No","Yes")))</f>
        <v>N/A</v>
      </c>
      <c r="E310" s="23">
        <v>1329250</v>
      </c>
      <c r="F310" s="27" t="str">
        <f>IF($B310="N/A","N/A",IF(E310&gt;10,"No",IF(E310&lt;-10,"No","Yes")))</f>
        <v>N/A</v>
      </c>
      <c r="G310" s="23">
        <v>1330356</v>
      </c>
      <c r="H310" s="27" t="str">
        <f>IF($B310="N/A","N/A",IF(G310&gt;10,"No",IF(G310&lt;-10,"No","Yes")))</f>
        <v>N/A</v>
      </c>
      <c r="I310" s="8">
        <v>-2.02</v>
      </c>
      <c r="J310" s="8">
        <v>8.3199999999999996E-2</v>
      </c>
      <c r="K310" s="28" t="s">
        <v>736</v>
      </c>
      <c r="L310" s="105" t="str">
        <f t="shared" ref="L310:L339" si="92">IF(J310="Div by 0", "N/A", IF(K310="N/A","N/A", IF(J310&gt;VALUE(MID(K310,1,2)), "No", IF(J310&lt;-1*VALUE(MID(K310,1,2)), "No", "Yes"))))</f>
        <v>Yes</v>
      </c>
    </row>
    <row r="311" spans="1:12" x14ac:dyDescent="0.2">
      <c r="A311" s="156" t="s">
        <v>182</v>
      </c>
      <c r="B311" s="22" t="s">
        <v>213</v>
      </c>
      <c r="C311" s="23">
        <v>79456</v>
      </c>
      <c r="D311" s="7" t="str">
        <f t="shared" ref="D311:D314" si="93">IF($B311="N/A","N/A",IF(C311&gt;10,"No",IF(C311&lt;-10,"No","Yes")))</f>
        <v>N/A</v>
      </c>
      <c r="E311" s="23">
        <v>89888</v>
      </c>
      <c r="F311" s="7" t="str">
        <f t="shared" ref="F311:F314" si="94">IF($B311="N/A","N/A",IF(E311&gt;10,"No",IF(E311&lt;-10,"No","Yes")))</f>
        <v>N/A</v>
      </c>
      <c r="G311" s="23">
        <v>100004</v>
      </c>
      <c r="H311" s="7" t="str">
        <f t="shared" ref="H311:H314" si="95">IF($B311="N/A","N/A",IF(G311&gt;10,"No",IF(G311&lt;-10,"No","Yes")))</f>
        <v>N/A</v>
      </c>
      <c r="I311" s="8">
        <v>13.13</v>
      </c>
      <c r="J311" s="8">
        <v>11.25</v>
      </c>
      <c r="K311" s="28" t="s">
        <v>736</v>
      </c>
      <c r="L311" s="105" t="str">
        <f>IF(J311="Div by 0", "N/A", IF(OR(J311="N/A",K311="N/A"),"N/A", IF(J311&gt;VALUE(MID(K311,1,2)), "No", IF(J311&lt;-1*VALUE(MID(K311,1,2)), "No", "Yes"))))</f>
        <v>Yes</v>
      </c>
    </row>
    <row r="312" spans="1:12" x14ac:dyDescent="0.2">
      <c r="A312" s="156" t="s">
        <v>183</v>
      </c>
      <c r="B312" s="22" t="s">
        <v>213</v>
      </c>
      <c r="C312" s="23">
        <v>164733</v>
      </c>
      <c r="D312" s="7" t="str">
        <f t="shared" si="93"/>
        <v>N/A</v>
      </c>
      <c r="E312" s="23">
        <v>172524</v>
      </c>
      <c r="F312" s="7" t="str">
        <f t="shared" si="94"/>
        <v>N/A</v>
      </c>
      <c r="G312" s="23">
        <v>179041</v>
      </c>
      <c r="H312" s="7" t="str">
        <f t="shared" si="95"/>
        <v>N/A</v>
      </c>
      <c r="I312" s="8">
        <v>4.7290000000000001</v>
      </c>
      <c r="J312" s="8">
        <v>3.7770000000000001</v>
      </c>
      <c r="K312" s="28" t="s">
        <v>736</v>
      </c>
      <c r="L312" s="105" t="str">
        <f t="shared" ref="L312:L314" si="96">IF(J312="Div by 0", "N/A", IF(OR(J312="N/A",K312="N/A"),"N/A", IF(J312&gt;VALUE(MID(K312,1,2)), "No", IF(J312&lt;-1*VALUE(MID(K312,1,2)), "No", "Yes"))))</f>
        <v>Yes</v>
      </c>
    </row>
    <row r="313" spans="1:12" x14ac:dyDescent="0.2">
      <c r="A313" s="156" t="s">
        <v>184</v>
      </c>
      <c r="B313" s="22" t="s">
        <v>213</v>
      </c>
      <c r="C313" s="23">
        <v>651995</v>
      </c>
      <c r="D313" s="7" t="str">
        <f t="shared" si="93"/>
        <v>N/A</v>
      </c>
      <c r="E313" s="23">
        <v>645135</v>
      </c>
      <c r="F313" s="7" t="str">
        <f t="shared" si="94"/>
        <v>N/A</v>
      </c>
      <c r="G313" s="23">
        <v>675087</v>
      </c>
      <c r="H313" s="7" t="str">
        <f t="shared" si="95"/>
        <v>N/A</v>
      </c>
      <c r="I313" s="8">
        <v>-1.05</v>
      </c>
      <c r="J313" s="8">
        <v>4.6429999999999998</v>
      </c>
      <c r="K313" s="28" t="s">
        <v>736</v>
      </c>
      <c r="L313" s="105" t="str">
        <f t="shared" si="96"/>
        <v>Yes</v>
      </c>
    </row>
    <row r="314" spans="1:12" x14ac:dyDescent="0.2">
      <c r="A314" s="152" t="s">
        <v>185</v>
      </c>
      <c r="B314" s="22" t="s">
        <v>213</v>
      </c>
      <c r="C314" s="23">
        <v>460421</v>
      </c>
      <c r="D314" s="7" t="str">
        <f t="shared" si="93"/>
        <v>N/A</v>
      </c>
      <c r="E314" s="23">
        <v>421703</v>
      </c>
      <c r="F314" s="7" t="str">
        <f t="shared" si="94"/>
        <v>N/A</v>
      </c>
      <c r="G314" s="23">
        <v>376224</v>
      </c>
      <c r="H314" s="7" t="str">
        <f t="shared" si="95"/>
        <v>N/A</v>
      </c>
      <c r="I314" s="8">
        <v>-8.41</v>
      </c>
      <c r="J314" s="8">
        <v>-10.8</v>
      </c>
      <c r="K314" s="28" t="s">
        <v>736</v>
      </c>
      <c r="L314" s="105" t="str">
        <f t="shared" si="96"/>
        <v>Yes</v>
      </c>
    </row>
    <row r="315" spans="1:12" x14ac:dyDescent="0.2">
      <c r="A315" s="156" t="s">
        <v>1099</v>
      </c>
      <c r="B315" s="9" t="s">
        <v>213</v>
      </c>
      <c r="C315" s="23">
        <v>671947</v>
      </c>
      <c r="D315" s="5" t="str">
        <f t="shared" ref="D315:F318" si="97">IF($B315="N/A","N/A",IF(C315&lt;0,"No","Yes"))</f>
        <v>N/A</v>
      </c>
      <c r="E315" s="23">
        <v>665394</v>
      </c>
      <c r="F315" s="5" t="str">
        <f t="shared" si="97"/>
        <v>N/A</v>
      </c>
      <c r="G315" s="23">
        <v>694173</v>
      </c>
      <c r="H315" s="5" t="str">
        <f t="shared" ref="H315:H318" si="98">IF($B315="N/A","N/A",IF(G315&lt;0,"No","Yes"))</f>
        <v>N/A</v>
      </c>
      <c r="I315" s="8">
        <v>-0.97499999999999998</v>
      </c>
      <c r="J315" s="8">
        <v>4.3250000000000002</v>
      </c>
      <c r="K315" s="1" t="s">
        <v>735</v>
      </c>
      <c r="L315" s="105" t="str">
        <f>IF(J315="Div by 0", "N/A", IF(OR(J315="N/A",K315="N/A"),"N/A", IF(J315&gt;VALUE(MID(K315,1,2)), "No", IF(J315&lt;-1*VALUE(MID(K315,1,2)), "No", "Yes"))))</f>
        <v>Yes</v>
      </c>
    </row>
    <row r="316" spans="1:12" x14ac:dyDescent="0.2">
      <c r="A316" s="156" t="s">
        <v>430</v>
      </c>
      <c r="B316" s="9" t="s">
        <v>213</v>
      </c>
      <c r="C316" s="23">
        <v>42820</v>
      </c>
      <c r="D316" s="5" t="str">
        <f t="shared" si="97"/>
        <v>N/A</v>
      </c>
      <c r="E316" s="23">
        <v>39380</v>
      </c>
      <c r="F316" s="5" t="str">
        <f t="shared" si="97"/>
        <v>N/A</v>
      </c>
      <c r="G316" s="23">
        <v>29093</v>
      </c>
      <c r="H316" s="5" t="str">
        <f t="shared" si="98"/>
        <v>N/A</v>
      </c>
      <c r="I316" s="8">
        <v>-8.0299999999999994</v>
      </c>
      <c r="J316" s="8">
        <v>-26.1</v>
      </c>
      <c r="K316" s="1" t="s">
        <v>735</v>
      </c>
      <c r="L316" s="105" t="str">
        <f t="shared" ref="L316:L318" si="99">IF(J316="Div by 0", "N/A", IF(OR(J316="N/A",K316="N/A"),"N/A", IF(J316&gt;VALUE(MID(K316,1,2)), "No", IF(J316&lt;-1*VALUE(MID(K316,1,2)), "No", "Yes"))))</f>
        <v>No</v>
      </c>
    </row>
    <row r="317" spans="1:12" x14ac:dyDescent="0.2">
      <c r="A317" s="156" t="s">
        <v>431</v>
      </c>
      <c r="B317" s="9" t="s">
        <v>213</v>
      </c>
      <c r="C317" s="23">
        <v>539624</v>
      </c>
      <c r="D317" s="5" t="str">
        <f t="shared" si="97"/>
        <v>N/A</v>
      </c>
      <c r="E317" s="23">
        <v>509969</v>
      </c>
      <c r="F317" s="5" t="str">
        <f t="shared" si="97"/>
        <v>N/A</v>
      </c>
      <c r="G317" s="23">
        <v>482482</v>
      </c>
      <c r="H317" s="5" t="str">
        <f t="shared" si="98"/>
        <v>N/A</v>
      </c>
      <c r="I317" s="8">
        <v>-5.5</v>
      </c>
      <c r="J317" s="8">
        <v>-5.39</v>
      </c>
      <c r="K317" s="1" t="s">
        <v>735</v>
      </c>
      <c r="L317" s="105" t="str">
        <f t="shared" si="99"/>
        <v>Yes</v>
      </c>
    </row>
    <row r="318" spans="1:12" x14ac:dyDescent="0.2">
      <c r="A318" s="156" t="s">
        <v>1100</v>
      </c>
      <c r="B318" s="9" t="s">
        <v>213</v>
      </c>
      <c r="C318" s="23">
        <v>89238</v>
      </c>
      <c r="D318" s="5" t="str">
        <f t="shared" si="97"/>
        <v>N/A</v>
      </c>
      <c r="E318" s="23">
        <v>98810</v>
      </c>
      <c r="F318" s="5" t="str">
        <f t="shared" si="97"/>
        <v>N/A</v>
      </c>
      <c r="G318" s="23">
        <v>108087</v>
      </c>
      <c r="H318" s="5" t="str">
        <f t="shared" si="98"/>
        <v>N/A</v>
      </c>
      <c r="I318" s="8">
        <v>10.73</v>
      </c>
      <c r="J318" s="8">
        <v>9.3889999999999993</v>
      </c>
      <c r="K318" s="1" t="s">
        <v>735</v>
      </c>
      <c r="L318" s="105" t="str">
        <f t="shared" si="99"/>
        <v>Yes</v>
      </c>
    </row>
    <row r="319" spans="1:12" x14ac:dyDescent="0.2">
      <c r="A319" s="156" t="s">
        <v>98</v>
      </c>
      <c r="B319" s="22" t="s">
        <v>291</v>
      </c>
      <c r="C319" s="4">
        <v>92.124531458999996</v>
      </c>
      <c r="D319" s="27" t="str">
        <f>IF($B319="N/A","N/A",IF(C319&gt;80,"Yes","No"))</f>
        <v>Yes</v>
      </c>
      <c r="E319" s="4">
        <v>91.026744405000002</v>
      </c>
      <c r="F319" s="27" t="str">
        <f>IF($B319="N/A","N/A",IF(E319&gt;80,"Yes","No"))</f>
        <v>Yes</v>
      </c>
      <c r="G319" s="4">
        <v>90.495551567000007</v>
      </c>
      <c r="H319" s="27" t="str">
        <f>IF($B319="N/A","N/A",IF(G319&gt;80,"Yes","No"))</f>
        <v>Yes</v>
      </c>
      <c r="I319" s="8">
        <v>-1.19</v>
      </c>
      <c r="J319" s="8">
        <v>-0.58399999999999996</v>
      </c>
      <c r="K319" s="28" t="s">
        <v>736</v>
      </c>
      <c r="L319" s="105" t="str">
        <f t="shared" si="92"/>
        <v>Yes</v>
      </c>
    </row>
    <row r="320" spans="1:12" x14ac:dyDescent="0.2">
      <c r="A320" s="156" t="s">
        <v>332</v>
      </c>
      <c r="B320" s="22" t="s">
        <v>278</v>
      </c>
      <c r="C320" s="4">
        <v>4.8644962976999997</v>
      </c>
      <c r="D320" s="27" t="str">
        <f>IF($B320="N/A","N/A",IF(C320&gt;=5,"No",IF(C320&lt;0,"No","Yes")))</f>
        <v>Yes</v>
      </c>
      <c r="E320" s="4">
        <v>5.4409629490000002</v>
      </c>
      <c r="F320" s="27" t="str">
        <f>IF($B320="N/A","N/A",IF(E320&gt;=5,"No",IF(E320&lt;0,"No","Yes")))</f>
        <v>No</v>
      </c>
      <c r="G320" s="4">
        <v>6.1117475321999999</v>
      </c>
      <c r="H320" s="27" t="str">
        <f>IF($B320="N/A","N/A",IF(G320&gt;=5,"No",IF(G320&lt;0,"No","Yes")))</f>
        <v>No</v>
      </c>
      <c r="I320" s="8">
        <v>11.85</v>
      </c>
      <c r="J320" s="8">
        <v>12.33</v>
      </c>
      <c r="K320" s="28" t="s">
        <v>736</v>
      </c>
      <c r="L320" s="105" t="str">
        <f t="shared" si="92"/>
        <v>Yes</v>
      </c>
    </row>
    <row r="321" spans="1:12" x14ac:dyDescent="0.2">
      <c r="A321" s="156" t="s">
        <v>340</v>
      </c>
      <c r="B321" s="30" t="s">
        <v>278</v>
      </c>
      <c r="C321" s="4">
        <v>2.693193671</v>
      </c>
      <c r="D321" s="27" t="str">
        <f>IF($B321="N/A","N/A",IF(C321&gt;=5,"No",IF(C321&lt;0,"No","Yes")))</f>
        <v>Yes</v>
      </c>
      <c r="E321" s="4">
        <v>3.1590746662</v>
      </c>
      <c r="F321" s="27" t="str">
        <f>IF($B321="N/A","N/A",IF(E321&gt;=5,"No",IF(E321&lt;0,"No","Yes")))</f>
        <v>Yes</v>
      </c>
      <c r="G321" s="4">
        <v>3.3927009011</v>
      </c>
      <c r="H321" s="27" t="str">
        <f>IF($B321="N/A","N/A",IF(G321&gt;=5,"No",IF(G321&lt;0,"No","Yes")))</f>
        <v>Yes</v>
      </c>
      <c r="I321" s="8">
        <v>17.3</v>
      </c>
      <c r="J321" s="8">
        <v>7.3949999999999996</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0.3177785722</v>
      </c>
      <c r="D324" s="27" t="str">
        <f>IF($B324="N/A","N/A",IF(C324&gt;=5,"No",IF(C324&lt;0,"No","Yes")))</f>
        <v>Yes</v>
      </c>
      <c r="E324" s="4">
        <v>0.37321798010000001</v>
      </c>
      <c r="F324" s="27" t="str">
        <f>IF($B324="N/A","N/A",IF(E324&gt;=5,"No",IF(E324&lt;0,"No","Yes")))</f>
        <v>Yes</v>
      </c>
      <c r="G324" s="4">
        <v>0</v>
      </c>
      <c r="H324" s="27" t="str">
        <f>IF($B324="N/A","N/A",IF(G324&gt;=5,"No",IF(G324&lt;0,"No","Yes")))</f>
        <v>Yes</v>
      </c>
      <c r="I324" s="8">
        <v>17.45</v>
      </c>
      <c r="J324" s="8">
        <v>-100</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4.2917429908000004</v>
      </c>
      <c r="D334" s="27" t="str">
        <f>IF($B334="N/A","N/A",IF(C334&gt;15,"No",IF(C334&lt;2,"No","Yes")))</f>
        <v>Yes</v>
      </c>
      <c r="E334" s="4">
        <v>4.4124130149000003</v>
      </c>
      <c r="F334" s="27" t="str">
        <f>IF($B334="N/A","N/A",IF(E334&gt;15,"No",IF(E334&lt;2,"No","Yes")))</f>
        <v>Yes</v>
      </c>
      <c r="G334" s="4">
        <v>5.1788393483000004</v>
      </c>
      <c r="H334" s="27" t="str">
        <f>IF($B334="N/A","N/A",IF(G334&gt;15,"No",IF(G334&lt;2,"No","Yes")))</f>
        <v>Yes</v>
      </c>
      <c r="I334" s="8">
        <v>2.8119999999999998</v>
      </c>
      <c r="J334" s="8">
        <v>17.37</v>
      </c>
      <c r="K334" s="28" t="s">
        <v>736</v>
      </c>
      <c r="L334" s="105" t="str">
        <f t="shared" si="92"/>
        <v>No</v>
      </c>
    </row>
    <row r="335" spans="1:12" x14ac:dyDescent="0.2">
      <c r="A335" s="156" t="s">
        <v>1106</v>
      </c>
      <c r="B335" s="22" t="s">
        <v>213</v>
      </c>
      <c r="C335" s="23">
        <v>43588</v>
      </c>
      <c r="D335" s="27" t="str">
        <f>IF($B335="N/A","N/A",IF(C335&gt;10,"No",IF(C335&lt;-10,"No","Yes")))</f>
        <v>N/A</v>
      </c>
      <c r="E335" s="23">
        <v>40349</v>
      </c>
      <c r="F335" s="27" t="str">
        <f>IF($B335="N/A","N/A",IF(E335&gt;10,"No",IF(E335&lt;-10,"No","Yes")))</f>
        <v>N/A</v>
      </c>
      <c r="G335" s="23">
        <v>33091</v>
      </c>
      <c r="H335" s="27" t="str">
        <f>IF($B335="N/A","N/A",IF(G335&gt;10,"No",IF(G335&lt;-10,"No","Yes")))</f>
        <v>N/A</v>
      </c>
      <c r="I335" s="8">
        <v>-7.43</v>
      </c>
      <c r="J335" s="8">
        <v>-18</v>
      </c>
      <c r="K335" s="28" t="s">
        <v>736</v>
      </c>
      <c r="L335" s="105" t="str">
        <f t="shared" si="92"/>
        <v>No</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1448</v>
      </c>
      <c r="D338" s="27" t="str">
        <f>IF($B338="N/A","N/A",IF(C338&gt;10,"No",IF(C338&lt;-10,"No","Yes")))</f>
        <v>N/A</v>
      </c>
      <c r="E338" s="23">
        <v>11680</v>
      </c>
      <c r="F338" s="27" t="str">
        <f>IF($B338="N/A","N/A",IF(E338&gt;10,"No",IF(E338&lt;-10,"No","Yes")))</f>
        <v>N/A</v>
      </c>
      <c r="G338" s="23">
        <v>149</v>
      </c>
      <c r="H338" s="27" t="str">
        <f>IF($B338="N/A","N/A",IF(G338&gt;10,"No",IF(G338&lt;-10,"No","Yes")))</f>
        <v>N/A</v>
      </c>
      <c r="I338" s="8">
        <v>706.6</v>
      </c>
      <c r="J338" s="8">
        <v>-98.7</v>
      </c>
      <c r="K338" s="28" t="s">
        <v>736</v>
      </c>
      <c r="L338" s="105" t="str">
        <f t="shared" si="92"/>
        <v>No</v>
      </c>
    </row>
    <row r="339" spans="1:12" x14ac:dyDescent="0.2">
      <c r="A339" s="159" t="s">
        <v>1662</v>
      </c>
      <c r="B339" s="113" t="s">
        <v>213</v>
      </c>
      <c r="C339" s="160">
        <v>48</v>
      </c>
      <c r="D339" s="145" t="str">
        <f>IF($B339="N/A","N/A",IF(C339&gt;10,"No",IF(C339&lt;-10,"No","Yes")))</f>
        <v>N/A</v>
      </c>
      <c r="E339" s="160">
        <v>331</v>
      </c>
      <c r="F339" s="145" t="str">
        <f>IF($B339="N/A","N/A",IF(E339&gt;10,"No",IF(E339&lt;-10,"No","Yes")))</f>
        <v>N/A</v>
      </c>
      <c r="G339" s="160">
        <v>11</v>
      </c>
      <c r="H339" s="145" t="str">
        <f>IF($B339="N/A","N/A",IF(G339&gt;10,"No",IF(G339&lt;-10,"No","Yes")))</f>
        <v>N/A</v>
      </c>
      <c r="I339" s="146">
        <v>589.6</v>
      </c>
      <c r="J339" s="146">
        <v>-98.5</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8099434356</v>
      </c>
      <c r="D6" s="7" t="str">
        <f t="shared" ref="D6:D12" si="0">IF($B6="N/A","N/A",IF(C6&gt;10,"No",IF(C6&lt;-10,"No","Yes")))</f>
        <v>N/A</v>
      </c>
      <c r="E6" s="10">
        <v>8113463620</v>
      </c>
      <c r="F6" s="7" t="str">
        <f t="shared" ref="F6:F12" si="1">IF($B6="N/A","N/A",IF(E6&gt;10,"No",IF(E6&lt;-10,"No","Yes")))</f>
        <v>N/A</v>
      </c>
      <c r="G6" s="10">
        <v>8418174378</v>
      </c>
      <c r="H6" s="7" t="str">
        <f t="shared" ref="H6:H12" si="2">IF($B6="N/A","N/A",IF(G6&gt;10,"No",IF(G6&lt;-10,"No","Yes")))</f>
        <v>N/A</v>
      </c>
      <c r="I6" s="8">
        <v>0.17319999999999999</v>
      </c>
      <c r="J6" s="8">
        <v>3.7559999999999998</v>
      </c>
      <c r="K6" s="30" t="s">
        <v>734</v>
      </c>
      <c r="L6" s="105" t="str">
        <f t="shared" ref="L6:L13" si="3">IF(J6="Div by 0", "N/A", IF(K6="N/A","N/A", IF(J6&gt;VALUE(MID(K6,1,2)), "No", IF(J6&lt;-1*VALUE(MID(K6,1,2)), "No", "Yes"))))</f>
        <v>Yes</v>
      </c>
    </row>
    <row r="7" spans="1:12" x14ac:dyDescent="0.2">
      <c r="A7" s="137" t="s">
        <v>1107</v>
      </c>
      <c r="B7" s="30" t="s">
        <v>213</v>
      </c>
      <c r="C7" s="10">
        <v>4710.5783459000004</v>
      </c>
      <c r="D7" s="7" t="str">
        <f t="shared" si="0"/>
        <v>N/A</v>
      </c>
      <c r="E7" s="10">
        <v>4908.6620076999998</v>
      </c>
      <c r="F7" s="7" t="str">
        <f t="shared" si="1"/>
        <v>N/A</v>
      </c>
      <c r="G7" s="10">
        <v>4207.9889039</v>
      </c>
      <c r="H7" s="7" t="str">
        <f t="shared" si="2"/>
        <v>N/A</v>
      </c>
      <c r="I7" s="8">
        <v>4.2050000000000001</v>
      </c>
      <c r="J7" s="8">
        <v>-14.3</v>
      </c>
      <c r="K7" s="30" t="s">
        <v>734</v>
      </c>
      <c r="L7" s="105" t="str">
        <f t="shared" si="3"/>
        <v>Yes</v>
      </c>
    </row>
    <row r="8" spans="1:12" x14ac:dyDescent="0.2">
      <c r="A8" s="137" t="s">
        <v>719</v>
      </c>
      <c r="B8" s="30" t="s">
        <v>213</v>
      </c>
      <c r="C8" s="10">
        <v>1361</v>
      </c>
      <c r="D8" s="7" t="str">
        <f t="shared" si="0"/>
        <v>N/A</v>
      </c>
      <c r="E8" s="10">
        <v>1366</v>
      </c>
      <c r="F8" s="7" t="str">
        <f t="shared" si="1"/>
        <v>N/A</v>
      </c>
      <c r="G8" s="10">
        <v>1026</v>
      </c>
      <c r="H8" s="7" t="str">
        <f t="shared" si="2"/>
        <v>N/A</v>
      </c>
      <c r="I8" s="8">
        <v>0.3674</v>
      </c>
      <c r="J8" s="8">
        <v>-24.9</v>
      </c>
      <c r="K8" s="30" t="s">
        <v>734</v>
      </c>
      <c r="L8" s="105" t="str">
        <f t="shared" si="3"/>
        <v>Yes</v>
      </c>
    </row>
    <row r="9" spans="1:12" x14ac:dyDescent="0.2">
      <c r="A9" s="137" t="s">
        <v>720</v>
      </c>
      <c r="B9" s="30" t="s">
        <v>213</v>
      </c>
      <c r="C9" s="10">
        <v>2003</v>
      </c>
      <c r="D9" s="7" t="str">
        <f t="shared" si="0"/>
        <v>N/A</v>
      </c>
      <c r="E9" s="10">
        <v>2011</v>
      </c>
      <c r="F9" s="7" t="str">
        <f t="shared" si="1"/>
        <v>N/A</v>
      </c>
      <c r="G9" s="10">
        <v>1622</v>
      </c>
      <c r="H9" s="7" t="str">
        <f t="shared" si="2"/>
        <v>N/A</v>
      </c>
      <c r="I9" s="8">
        <v>0.39939999999999998</v>
      </c>
      <c r="J9" s="8">
        <v>-19.3</v>
      </c>
      <c r="K9" s="30" t="s">
        <v>734</v>
      </c>
      <c r="L9" s="105" t="str">
        <f t="shared" si="3"/>
        <v>Yes</v>
      </c>
    </row>
    <row r="10" spans="1:12" x14ac:dyDescent="0.2">
      <c r="A10" s="137" t="s">
        <v>721</v>
      </c>
      <c r="B10" s="30" t="s">
        <v>213</v>
      </c>
      <c r="C10" s="10">
        <v>4201</v>
      </c>
      <c r="D10" s="7" t="str">
        <f t="shared" si="0"/>
        <v>N/A</v>
      </c>
      <c r="E10" s="10">
        <v>4299</v>
      </c>
      <c r="F10" s="7" t="str">
        <f t="shared" si="1"/>
        <v>N/A</v>
      </c>
      <c r="G10" s="10">
        <v>3324</v>
      </c>
      <c r="H10" s="7" t="str">
        <f t="shared" si="2"/>
        <v>N/A</v>
      </c>
      <c r="I10" s="8">
        <v>2.3330000000000002</v>
      </c>
      <c r="J10" s="8">
        <v>-22.7</v>
      </c>
      <c r="K10" s="30" t="s">
        <v>734</v>
      </c>
      <c r="L10" s="105" t="str">
        <f t="shared" si="3"/>
        <v>Yes</v>
      </c>
    </row>
    <row r="11" spans="1:12" x14ac:dyDescent="0.2">
      <c r="A11" s="137" t="s">
        <v>722</v>
      </c>
      <c r="B11" s="30" t="s">
        <v>213</v>
      </c>
      <c r="C11" s="10">
        <v>12348</v>
      </c>
      <c r="D11" s="7" t="str">
        <f t="shared" si="0"/>
        <v>N/A</v>
      </c>
      <c r="E11" s="10">
        <v>14013</v>
      </c>
      <c r="F11" s="7" t="str">
        <f t="shared" si="1"/>
        <v>N/A</v>
      </c>
      <c r="G11" s="10">
        <v>12808</v>
      </c>
      <c r="H11" s="7" t="str">
        <f t="shared" si="2"/>
        <v>N/A</v>
      </c>
      <c r="I11" s="8">
        <v>13.48</v>
      </c>
      <c r="J11" s="8">
        <v>-8.6</v>
      </c>
      <c r="K11" s="30" t="s">
        <v>734</v>
      </c>
      <c r="L11" s="105" t="str">
        <f t="shared" si="3"/>
        <v>Yes</v>
      </c>
    </row>
    <row r="12" spans="1:12" x14ac:dyDescent="0.2">
      <c r="A12" s="137" t="s">
        <v>723</v>
      </c>
      <c r="B12" s="30" t="s">
        <v>213</v>
      </c>
      <c r="C12" s="10">
        <v>37689</v>
      </c>
      <c r="D12" s="7" t="str">
        <f t="shared" si="0"/>
        <v>N/A</v>
      </c>
      <c r="E12" s="10">
        <v>39949</v>
      </c>
      <c r="F12" s="7" t="str">
        <f t="shared" si="1"/>
        <v>N/A</v>
      </c>
      <c r="G12" s="10">
        <v>43521</v>
      </c>
      <c r="H12" s="7" t="str">
        <f t="shared" si="2"/>
        <v>N/A</v>
      </c>
      <c r="I12" s="8">
        <v>5.9960000000000004</v>
      </c>
      <c r="J12" s="8">
        <v>8.9410000000000007</v>
      </c>
      <c r="K12" s="30" t="s">
        <v>734</v>
      </c>
      <c r="L12" s="105" t="str">
        <f t="shared" si="3"/>
        <v>Yes</v>
      </c>
    </row>
    <row r="13" spans="1:12" x14ac:dyDescent="0.2">
      <c r="A13" s="137" t="s">
        <v>74</v>
      </c>
      <c r="B13" s="30" t="s">
        <v>213</v>
      </c>
      <c r="C13" s="10">
        <v>10641510</v>
      </c>
      <c r="D13" s="7" t="str">
        <f>IF($B13="N/A","N/A",IF(C13&gt;10,"No",IF(C13&lt;-10,"No","Yes")))</f>
        <v>N/A</v>
      </c>
      <c r="E13" s="10">
        <v>4852898</v>
      </c>
      <c r="F13" s="7" t="str">
        <f>IF($B13="N/A","N/A",IF(E13&gt;10,"No",IF(E13&lt;-10,"No","Yes")))</f>
        <v>N/A</v>
      </c>
      <c r="G13" s="10">
        <v>8276892</v>
      </c>
      <c r="H13" s="7" t="str">
        <f>IF($B13="N/A","N/A",IF(G13&gt;10,"No",IF(G13&lt;-10,"No","Yes")))</f>
        <v>N/A</v>
      </c>
      <c r="I13" s="8">
        <v>-54.4</v>
      </c>
      <c r="J13" s="8">
        <v>70.56</v>
      </c>
      <c r="K13" s="30" t="s">
        <v>734</v>
      </c>
      <c r="L13" s="105" t="str">
        <f t="shared" si="3"/>
        <v>No</v>
      </c>
    </row>
    <row r="14" spans="1:12" x14ac:dyDescent="0.2">
      <c r="A14" s="153" t="s">
        <v>157</v>
      </c>
      <c r="B14" s="22" t="s">
        <v>213</v>
      </c>
      <c r="C14" s="4">
        <v>7.2333946332999997</v>
      </c>
      <c r="D14" s="27" t="str">
        <f t="shared" ref="D14:D18" si="4">IF($B14="N/A","N/A",IF(C14&gt;10,"No",IF(C14&lt;-10,"No","Yes")))</f>
        <v>N/A</v>
      </c>
      <c r="E14" s="4">
        <v>7.8771870066999998</v>
      </c>
      <c r="F14" s="27" t="str">
        <f t="shared" ref="F14:F18" si="5">IF($B14="N/A","N/A",IF(E14&gt;10,"No",IF(E14&lt;-10,"No","Yes")))</f>
        <v>N/A</v>
      </c>
      <c r="G14" s="4">
        <v>8.4303496787000007</v>
      </c>
      <c r="H14" s="27" t="str">
        <f t="shared" ref="H14:H18" si="6">IF($B14="N/A","N/A",IF(G14&gt;10,"No",IF(G14&lt;-10,"No","Yes")))</f>
        <v>N/A</v>
      </c>
      <c r="I14" s="8">
        <v>8.9</v>
      </c>
      <c r="J14" s="8">
        <v>7.0220000000000002</v>
      </c>
      <c r="K14" s="28" t="s">
        <v>734</v>
      </c>
      <c r="L14" s="105" t="str">
        <f t="shared" ref="L14:L18" si="7">IF(J14="Div by 0", "N/A", IF(K14="N/A","N/A", IF(J14&gt;VALUE(MID(K14,1,2)), "No", IF(J14&lt;-1*VALUE(MID(K14,1,2)), "No", "Yes"))))</f>
        <v>Yes</v>
      </c>
    </row>
    <row r="15" spans="1:12" x14ac:dyDescent="0.2">
      <c r="A15" s="137" t="s">
        <v>417</v>
      </c>
      <c r="B15" s="22" t="s">
        <v>213</v>
      </c>
      <c r="C15" s="4">
        <v>29.296914723</v>
      </c>
      <c r="D15" s="27" t="str">
        <f t="shared" si="4"/>
        <v>N/A</v>
      </c>
      <c r="E15" s="4">
        <v>29.276567695000001</v>
      </c>
      <c r="F15" s="27" t="str">
        <f t="shared" si="5"/>
        <v>N/A</v>
      </c>
      <c r="G15" s="4">
        <v>22.619464891</v>
      </c>
      <c r="H15" s="27" t="str">
        <f t="shared" si="6"/>
        <v>N/A</v>
      </c>
      <c r="I15" s="8">
        <v>-6.9000000000000006E-2</v>
      </c>
      <c r="J15" s="8">
        <v>-22.7</v>
      </c>
      <c r="K15" s="28" t="s">
        <v>734</v>
      </c>
      <c r="L15" s="105" t="str">
        <f t="shared" si="7"/>
        <v>Yes</v>
      </c>
    </row>
    <row r="16" spans="1:12" x14ac:dyDescent="0.2">
      <c r="A16" s="137" t="s">
        <v>418</v>
      </c>
      <c r="B16" s="22" t="s">
        <v>213</v>
      </c>
      <c r="C16" s="4">
        <v>6.9351852843000001</v>
      </c>
      <c r="D16" s="27" t="str">
        <f t="shared" si="4"/>
        <v>N/A</v>
      </c>
      <c r="E16" s="4">
        <v>7.5068748105000003</v>
      </c>
      <c r="F16" s="27" t="str">
        <f t="shared" si="5"/>
        <v>N/A</v>
      </c>
      <c r="G16" s="4">
        <v>10.972004868999999</v>
      </c>
      <c r="H16" s="27" t="str">
        <f t="shared" si="6"/>
        <v>N/A</v>
      </c>
      <c r="I16" s="8">
        <v>8.2430000000000003</v>
      </c>
      <c r="J16" s="8">
        <v>46.16</v>
      </c>
      <c r="K16" s="28" t="s">
        <v>734</v>
      </c>
      <c r="L16" s="105" t="str">
        <f t="shared" si="7"/>
        <v>No</v>
      </c>
    </row>
    <row r="17" spans="1:12" x14ac:dyDescent="0.2">
      <c r="A17" s="137" t="s">
        <v>419</v>
      </c>
      <c r="B17" s="22" t="s">
        <v>213</v>
      </c>
      <c r="C17" s="4">
        <v>2.0750777144999999</v>
      </c>
      <c r="D17" s="27" t="str">
        <f t="shared" si="4"/>
        <v>N/A</v>
      </c>
      <c r="E17" s="4">
        <v>1.9093751376000001</v>
      </c>
      <c r="F17" s="27" t="str">
        <f t="shared" si="5"/>
        <v>N/A</v>
      </c>
      <c r="G17" s="4">
        <v>2.8627123364</v>
      </c>
      <c r="H17" s="27" t="str">
        <f t="shared" si="6"/>
        <v>N/A</v>
      </c>
      <c r="I17" s="8">
        <v>-7.99</v>
      </c>
      <c r="J17" s="8">
        <v>49.93</v>
      </c>
      <c r="K17" s="28" t="s">
        <v>734</v>
      </c>
      <c r="L17" s="105" t="str">
        <f t="shared" si="7"/>
        <v>No</v>
      </c>
    </row>
    <row r="18" spans="1:12" x14ac:dyDescent="0.2">
      <c r="A18" s="137" t="s">
        <v>420</v>
      </c>
      <c r="B18" s="22" t="s">
        <v>213</v>
      </c>
      <c r="C18" s="4">
        <v>10.480194445</v>
      </c>
      <c r="D18" s="27" t="str">
        <f t="shared" si="4"/>
        <v>N/A</v>
      </c>
      <c r="E18" s="4">
        <v>12.501752027</v>
      </c>
      <c r="F18" s="27" t="str">
        <f t="shared" si="5"/>
        <v>N/A</v>
      </c>
      <c r="G18" s="4">
        <v>15.981021813</v>
      </c>
      <c r="H18" s="27" t="str">
        <f t="shared" si="6"/>
        <v>N/A</v>
      </c>
      <c r="I18" s="8">
        <v>19.29</v>
      </c>
      <c r="J18" s="8">
        <v>27.83</v>
      </c>
      <c r="K18" s="28" t="s">
        <v>734</v>
      </c>
      <c r="L18" s="105" t="str">
        <f t="shared" si="7"/>
        <v>Yes</v>
      </c>
    </row>
    <row r="19" spans="1:12" x14ac:dyDescent="0.2">
      <c r="A19" s="137" t="s">
        <v>75</v>
      </c>
      <c r="B19" s="30" t="s">
        <v>213</v>
      </c>
      <c r="C19" s="23">
        <v>97</v>
      </c>
      <c r="D19" s="27" t="str">
        <f t="shared" ref="D19:D50" si="8">IF($B19="N/A","N/A",IF(C19&gt;10,"No",IF(C19&lt;-10,"No","Yes")))</f>
        <v>N/A</v>
      </c>
      <c r="E19" s="23">
        <v>109</v>
      </c>
      <c r="F19" s="27" t="str">
        <f t="shared" ref="F19:F50" si="9">IF($B19="N/A","N/A",IF(E19&gt;10,"No",IF(E19&lt;-10,"No","Yes")))</f>
        <v>N/A</v>
      </c>
      <c r="G19" s="23">
        <v>56</v>
      </c>
      <c r="H19" s="27" t="str">
        <f t="shared" ref="H19:H50" si="10">IF($B19="N/A","N/A",IF(G19&gt;10,"No",IF(G19&lt;-10,"No","Yes")))</f>
        <v>N/A</v>
      </c>
      <c r="I19" s="8">
        <v>12.37</v>
      </c>
      <c r="J19" s="8">
        <v>-48.6</v>
      </c>
      <c r="K19" s="30" t="s">
        <v>213</v>
      </c>
      <c r="L19" s="105" t="str">
        <f t="shared" ref="L19:L25" si="11">IF(J19="Div by 0", "N/A", IF(K19="N/A","N/A", IF(J19&gt;VALUE(MID(K19,1,2)), "No", IF(J19&lt;-1*VALUE(MID(K19,1,2)), "No", "Yes"))))</f>
        <v>N/A</v>
      </c>
    </row>
    <row r="20" spans="1:12" x14ac:dyDescent="0.2">
      <c r="A20" s="137" t="s">
        <v>76</v>
      </c>
      <c r="B20" s="30" t="s">
        <v>213</v>
      </c>
      <c r="C20" s="23">
        <v>212</v>
      </c>
      <c r="D20" s="27" t="str">
        <f t="shared" si="8"/>
        <v>N/A</v>
      </c>
      <c r="E20" s="23">
        <v>278</v>
      </c>
      <c r="F20" s="27" t="str">
        <f t="shared" si="9"/>
        <v>N/A</v>
      </c>
      <c r="G20" s="23">
        <v>253</v>
      </c>
      <c r="H20" s="27" t="str">
        <f t="shared" si="10"/>
        <v>N/A</v>
      </c>
      <c r="I20" s="8">
        <v>31.13</v>
      </c>
      <c r="J20" s="8">
        <v>-8.99</v>
      </c>
      <c r="K20" s="30" t="s">
        <v>213</v>
      </c>
      <c r="L20" s="105" t="str">
        <f t="shared" si="11"/>
        <v>N/A</v>
      </c>
    </row>
    <row r="21" spans="1:12" x14ac:dyDescent="0.2">
      <c r="A21" s="153" t="s">
        <v>1107</v>
      </c>
      <c r="B21" s="30" t="s">
        <v>213</v>
      </c>
      <c r="C21" s="10">
        <v>4710.5783459000004</v>
      </c>
      <c r="D21" s="7" t="str">
        <f t="shared" si="8"/>
        <v>N/A</v>
      </c>
      <c r="E21" s="10">
        <v>4908.6620076999998</v>
      </c>
      <c r="F21" s="7" t="str">
        <f t="shared" si="9"/>
        <v>N/A</v>
      </c>
      <c r="G21" s="10">
        <v>4207.9889039</v>
      </c>
      <c r="H21" s="7" t="str">
        <f t="shared" si="10"/>
        <v>N/A</v>
      </c>
      <c r="I21" s="8">
        <v>4.2050000000000001</v>
      </c>
      <c r="J21" s="8">
        <v>-14.3</v>
      </c>
      <c r="K21" s="30" t="s">
        <v>734</v>
      </c>
      <c r="L21" s="105" t="str">
        <f t="shared" si="11"/>
        <v>Yes</v>
      </c>
    </row>
    <row r="22" spans="1:12" x14ac:dyDescent="0.2">
      <c r="A22" s="137" t="s">
        <v>1689</v>
      </c>
      <c r="B22" s="30" t="s">
        <v>213</v>
      </c>
      <c r="C22" s="10">
        <v>8409.1019646999994</v>
      </c>
      <c r="D22" s="7" t="str">
        <f t="shared" si="8"/>
        <v>N/A</v>
      </c>
      <c r="E22" s="10">
        <v>8690.3613963000007</v>
      </c>
      <c r="F22" s="7" t="str">
        <f t="shared" si="9"/>
        <v>N/A</v>
      </c>
      <c r="G22" s="10">
        <v>6373.3272579000004</v>
      </c>
      <c r="H22" s="7" t="str">
        <f t="shared" si="10"/>
        <v>N/A</v>
      </c>
      <c r="I22" s="8">
        <v>3.3450000000000002</v>
      </c>
      <c r="J22" s="8">
        <v>-26.7</v>
      </c>
      <c r="K22" s="30" t="s">
        <v>734</v>
      </c>
      <c r="L22" s="105" t="str">
        <f t="shared" si="11"/>
        <v>Yes</v>
      </c>
    </row>
    <row r="23" spans="1:12" x14ac:dyDescent="0.2">
      <c r="A23" s="137" t="s">
        <v>1108</v>
      </c>
      <c r="B23" s="30" t="s">
        <v>213</v>
      </c>
      <c r="C23" s="10">
        <v>14698.795674000001</v>
      </c>
      <c r="D23" s="7" t="str">
        <f t="shared" si="8"/>
        <v>N/A</v>
      </c>
      <c r="E23" s="10">
        <v>14760.583193</v>
      </c>
      <c r="F23" s="7" t="str">
        <f t="shared" si="9"/>
        <v>N/A</v>
      </c>
      <c r="G23" s="10">
        <v>5846.1950096</v>
      </c>
      <c r="H23" s="7" t="str">
        <f t="shared" si="10"/>
        <v>N/A</v>
      </c>
      <c r="I23" s="8">
        <v>0.4204</v>
      </c>
      <c r="J23" s="8">
        <v>-60.4</v>
      </c>
      <c r="K23" s="30" t="s">
        <v>734</v>
      </c>
      <c r="L23" s="105" t="str">
        <f t="shared" si="11"/>
        <v>No</v>
      </c>
    </row>
    <row r="24" spans="1:12" x14ac:dyDescent="0.2">
      <c r="A24" s="137" t="s">
        <v>1109</v>
      </c>
      <c r="B24" s="30" t="s">
        <v>213</v>
      </c>
      <c r="C24" s="10">
        <v>2400.7224808999999</v>
      </c>
      <c r="D24" s="7" t="str">
        <f t="shared" si="8"/>
        <v>N/A</v>
      </c>
      <c r="E24" s="10">
        <v>2529.2973232999998</v>
      </c>
      <c r="F24" s="7" t="str">
        <f t="shared" si="9"/>
        <v>N/A</v>
      </c>
      <c r="G24" s="10">
        <v>1380.4022417000001</v>
      </c>
      <c r="H24" s="7" t="str">
        <f t="shared" si="10"/>
        <v>N/A</v>
      </c>
      <c r="I24" s="8">
        <v>5.3559999999999999</v>
      </c>
      <c r="J24" s="8">
        <v>-45.4</v>
      </c>
      <c r="K24" s="30" t="s">
        <v>734</v>
      </c>
      <c r="L24" s="105" t="str">
        <f t="shared" si="11"/>
        <v>No</v>
      </c>
    </row>
    <row r="25" spans="1:12" x14ac:dyDescent="0.2">
      <c r="A25" s="137" t="s">
        <v>1110</v>
      </c>
      <c r="B25" s="30" t="s">
        <v>213</v>
      </c>
      <c r="C25" s="10">
        <v>4122.1753676999997</v>
      </c>
      <c r="D25" s="7" t="str">
        <f t="shared" si="8"/>
        <v>N/A</v>
      </c>
      <c r="E25" s="10">
        <v>4228.3879120000001</v>
      </c>
      <c r="F25" s="7" t="str">
        <f t="shared" si="9"/>
        <v>N/A</v>
      </c>
      <c r="G25" s="10">
        <v>2002.3082219999999</v>
      </c>
      <c r="H25" s="7" t="str">
        <f t="shared" si="10"/>
        <v>N/A</v>
      </c>
      <c r="I25" s="8">
        <v>2.577</v>
      </c>
      <c r="J25" s="8">
        <v>-52.6</v>
      </c>
      <c r="K25" s="30" t="s">
        <v>734</v>
      </c>
      <c r="L25" s="105" t="str">
        <f t="shared" si="11"/>
        <v>No</v>
      </c>
    </row>
    <row r="26" spans="1:12" x14ac:dyDescent="0.2">
      <c r="A26" s="128" t="s">
        <v>1111</v>
      </c>
      <c r="B26" s="30" t="s">
        <v>213</v>
      </c>
      <c r="C26" s="10">
        <v>4812.7537891000002</v>
      </c>
      <c r="D26" s="7" t="str">
        <f t="shared" si="8"/>
        <v>N/A</v>
      </c>
      <c r="E26" s="10">
        <v>5016.3919499000003</v>
      </c>
      <c r="F26" s="7" t="str">
        <f t="shared" si="9"/>
        <v>N/A</v>
      </c>
      <c r="G26" s="10">
        <v>4337.6543905999997</v>
      </c>
      <c r="H26" s="7" t="str">
        <f t="shared" si="10"/>
        <v>N/A</v>
      </c>
      <c r="I26" s="8">
        <v>4.2309999999999999</v>
      </c>
      <c r="J26" s="8">
        <v>-13.5</v>
      </c>
      <c r="K26" s="30" t="s">
        <v>734</v>
      </c>
      <c r="L26" s="105" t="str">
        <f>IF(J26="Div by 0", "N/A", IF(OR(J26="N/A",K26="N/A"),"N/A", IF(J26&gt;VALUE(MID(K26,1,2)), "No", IF(J26&lt;-1*VALUE(MID(K26,1,2)), "No", "Yes"))))</f>
        <v>Yes</v>
      </c>
    </row>
    <row r="27" spans="1:12" x14ac:dyDescent="0.2">
      <c r="A27" s="128" t="s">
        <v>1112</v>
      </c>
      <c r="B27" s="30" t="s">
        <v>213</v>
      </c>
      <c r="C27" s="10">
        <v>4582.1592775999998</v>
      </c>
      <c r="D27" s="7" t="str">
        <f t="shared" si="8"/>
        <v>N/A</v>
      </c>
      <c r="E27" s="10">
        <v>4769.9373488000001</v>
      </c>
      <c r="F27" s="7" t="str">
        <f t="shared" si="9"/>
        <v>N/A</v>
      </c>
      <c r="G27" s="10">
        <v>4052.5570582</v>
      </c>
      <c r="H27" s="7" t="str">
        <f t="shared" si="10"/>
        <v>N/A</v>
      </c>
      <c r="I27" s="8">
        <v>4.0979999999999999</v>
      </c>
      <c r="J27" s="8">
        <v>-15</v>
      </c>
      <c r="K27" s="30" t="s">
        <v>734</v>
      </c>
      <c r="L27" s="105" t="str">
        <f>IF(J27="Div by 0", "N/A", IF(OR(J27="N/A",K27="N/A"),"N/A", IF(J27&gt;VALUE(MID(K27,1,2)), "No", IF(J27&lt;-1*VALUE(MID(K27,1,2)), "No", "Yes"))))</f>
        <v>Yes</v>
      </c>
    </row>
    <row r="28" spans="1:12" x14ac:dyDescent="0.2">
      <c r="A28" s="153" t="s">
        <v>1113</v>
      </c>
      <c r="B28" s="30" t="s">
        <v>213</v>
      </c>
      <c r="C28" s="10">
        <v>7856.2911315000001</v>
      </c>
      <c r="D28" s="7" t="str">
        <f t="shared" si="8"/>
        <v>N/A</v>
      </c>
      <c r="E28" s="10">
        <v>8111.5570509999998</v>
      </c>
      <c r="F28" s="7" t="str">
        <f t="shared" si="9"/>
        <v>N/A</v>
      </c>
      <c r="G28" s="10">
        <v>8692.8001416000006</v>
      </c>
      <c r="H28" s="7" t="str">
        <f t="shared" si="10"/>
        <v>N/A</v>
      </c>
      <c r="I28" s="8">
        <v>3.2490000000000001</v>
      </c>
      <c r="J28" s="8">
        <v>7.1660000000000004</v>
      </c>
      <c r="K28" s="30" t="s">
        <v>734</v>
      </c>
      <c r="L28" s="105" t="str">
        <f>IF(J28="Div by 0", "N/A", IF(K28="N/A","N/A", IF(J28&gt;VALUE(MID(K28,1,2)), "No", IF(J28&lt;-1*VALUE(MID(K28,1,2)), "No", "Yes"))))</f>
        <v>Yes</v>
      </c>
    </row>
    <row r="29" spans="1:12" x14ac:dyDescent="0.2">
      <c r="A29" s="128" t="s">
        <v>1114</v>
      </c>
      <c r="B29" s="30" t="s">
        <v>213</v>
      </c>
      <c r="C29" s="10">
        <v>7714.8220159000002</v>
      </c>
      <c r="D29" s="7" t="str">
        <f t="shared" si="8"/>
        <v>N/A</v>
      </c>
      <c r="E29" s="10">
        <v>8022.5536282000003</v>
      </c>
      <c r="F29" s="7" t="str">
        <f t="shared" si="9"/>
        <v>N/A</v>
      </c>
      <c r="G29" s="10">
        <v>6352.3640108</v>
      </c>
      <c r="H29" s="7" t="str">
        <f t="shared" si="10"/>
        <v>N/A</v>
      </c>
      <c r="I29" s="8">
        <v>3.9889999999999999</v>
      </c>
      <c r="J29" s="8">
        <v>-20.8</v>
      </c>
      <c r="K29" s="30" t="s">
        <v>734</v>
      </c>
      <c r="L29" s="105" t="str">
        <f>IF(J29="Div by 0", "N/A", IF(K29="N/A","N/A", IF(J29&gt;VALUE(MID(K29,1,2)), "No", IF(J29&lt;-1*VALUE(MID(K29,1,2)), "No", "Yes"))))</f>
        <v>Yes</v>
      </c>
    </row>
    <row r="30" spans="1:12" x14ac:dyDescent="0.2">
      <c r="A30" s="128" t="s">
        <v>1115</v>
      </c>
      <c r="B30" s="30" t="s">
        <v>213</v>
      </c>
      <c r="C30" s="10">
        <v>8337.0434114</v>
      </c>
      <c r="D30" s="7" t="str">
        <f t="shared" si="8"/>
        <v>N/A</v>
      </c>
      <c r="E30" s="10">
        <v>8566.4916388000001</v>
      </c>
      <c r="F30" s="7" t="str">
        <f t="shared" si="9"/>
        <v>N/A</v>
      </c>
      <c r="G30" s="10">
        <v>3203.5802229000001</v>
      </c>
      <c r="H30" s="7" t="str">
        <f t="shared" si="10"/>
        <v>N/A</v>
      </c>
      <c r="I30" s="8">
        <v>2.7519999999999998</v>
      </c>
      <c r="J30" s="8">
        <v>-62.6</v>
      </c>
      <c r="K30" s="30" t="s">
        <v>734</v>
      </c>
      <c r="L30" s="105" t="str">
        <f>IF(J30="Div by 0", "N/A", IF(K30="N/A","N/A", IF(J30&gt;VALUE(MID(K30,1,2)), "No", IF(J30&lt;-1*VALUE(MID(K30,1,2)), "No", "Yes"))))</f>
        <v>No</v>
      </c>
    </row>
    <row r="31" spans="1:12" x14ac:dyDescent="0.2">
      <c r="A31" s="128" t="s">
        <v>1116</v>
      </c>
      <c r="B31" s="30" t="s">
        <v>213</v>
      </c>
      <c r="C31" s="10">
        <v>7842.1668232000002</v>
      </c>
      <c r="D31" s="7" t="str">
        <f t="shared" si="8"/>
        <v>N/A</v>
      </c>
      <c r="E31" s="10">
        <v>8076.7424645999999</v>
      </c>
      <c r="F31" s="7" t="str">
        <f t="shared" si="9"/>
        <v>N/A</v>
      </c>
      <c r="G31" s="10">
        <v>8736.2003256000007</v>
      </c>
      <c r="H31" s="7" t="str">
        <f t="shared" si="10"/>
        <v>N/A</v>
      </c>
      <c r="I31" s="8">
        <v>2.9910000000000001</v>
      </c>
      <c r="J31" s="8">
        <v>8.1649999999999991</v>
      </c>
      <c r="K31" s="30" t="s">
        <v>734</v>
      </c>
      <c r="L31" s="105" t="str">
        <f>IF(J31="Div by 0", "N/A", IF(OR(J31="N/A",K31="N/A"),"N/A", IF(J31&gt;VALUE(MID(K31,1,2)), "No", IF(J31&lt;-1*VALUE(MID(K31,1,2)), "No", "Yes"))))</f>
        <v>Yes</v>
      </c>
    </row>
    <row r="32" spans="1:12" x14ac:dyDescent="0.2">
      <c r="A32" s="128" t="s">
        <v>1117</v>
      </c>
      <c r="B32" s="30" t="s">
        <v>213</v>
      </c>
      <c r="C32" s="10">
        <v>7876.7297765000003</v>
      </c>
      <c r="D32" s="7" t="str">
        <f t="shared" si="8"/>
        <v>N/A</v>
      </c>
      <c r="E32" s="10">
        <v>8161.668079</v>
      </c>
      <c r="F32" s="7" t="str">
        <f t="shared" si="9"/>
        <v>N/A</v>
      </c>
      <c r="G32" s="10">
        <v>8632.1471796999995</v>
      </c>
      <c r="H32" s="7" t="str">
        <f t="shared" si="10"/>
        <v>N/A</v>
      </c>
      <c r="I32" s="8">
        <v>3.617</v>
      </c>
      <c r="J32" s="8">
        <v>5.7640000000000002</v>
      </c>
      <c r="K32" s="30" t="s">
        <v>734</v>
      </c>
      <c r="L32" s="105" t="str">
        <f>IF(J32="Div by 0", "N/A", IF(OR(J32="N/A",K32="N/A"),"N/A", IF(J32&gt;VALUE(MID(K32,1,2)), "No", IF(J32&lt;-1*VALUE(MID(K32,1,2)), "No", "Yes"))))</f>
        <v>Yes</v>
      </c>
    </row>
    <row r="33" spans="1:12" x14ac:dyDescent="0.2">
      <c r="A33" s="128" t="s">
        <v>1692</v>
      </c>
      <c r="B33" s="30" t="s">
        <v>213</v>
      </c>
      <c r="C33" s="10">
        <v>13482.789116</v>
      </c>
      <c r="D33" s="7" t="str">
        <f t="shared" si="8"/>
        <v>N/A</v>
      </c>
      <c r="E33" s="10">
        <v>8177.5172413999999</v>
      </c>
      <c r="F33" s="7" t="str">
        <f t="shared" si="9"/>
        <v>N/A</v>
      </c>
      <c r="G33" s="10">
        <v>3945.8229065999999</v>
      </c>
      <c r="H33" s="7" t="str">
        <f t="shared" si="10"/>
        <v>N/A</v>
      </c>
      <c r="I33" s="8">
        <v>-39.299999999999997</v>
      </c>
      <c r="J33" s="8">
        <v>-51.7</v>
      </c>
      <c r="K33" s="30" t="s">
        <v>734</v>
      </c>
      <c r="L33" s="105" t="str">
        <f t="shared" ref="L33:L45" si="12">IF(J33="Div by 0", "N/A", IF(K33="N/A","N/A", IF(J33&gt;VALUE(MID(K33,1,2)), "No", IF(J33&lt;-1*VALUE(MID(K33,1,2)), "No", "Yes"))))</f>
        <v>No</v>
      </c>
    </row>
    <row r="34" spans="1:12" x14ac:dyDescent="0.2">
      <c r="A34" s="128" t="s">
        <v>1693</v>
      </c>
      <c r="B34" s="30" t="s">
        <v>213</v>
      </c>
      <c r="C34" s="10">
        <v>2878.8260362000001</v>
      </c>
      <c r="D34" s="7" t="str">
        <f t="shared" si="8"/>
        <v>N/A</v>
      </c>
      <c r="E34" s="10">
        <v>3746.8027562000002</v>
      </c>
      <c r="F34" s="7" t="str">
        <f t="shared" si="9"/>
        <v>N/A</v>
      </c>
      <c r="G34" s="10">
        <v>2428.0991214999999</v>
      </c>
      <c r="H34" s="7" t="str">
        <f t="shared" si="10"/>
        <v>N/A</v>
      </c>
      <c r="I34" s="8">
        <v>30.15</v>
      </c>
      <c r="J34" s="8">
        <v>-35.200000000000003</v>
      </c>
      <c r="K34" s="30" t="s">
        <v>734</v>
      </c>
      <c r="L34" s="105" t="str">
        <f t="shared" si="12"/>
        <v>No</v>
      </c>
    </row>
    <row r="35" spans="1:12" x14ac:dyDescent="0.2">
      <c r="A35" s="128" t="s">
        <v>1694</v>
      </c>
      <c r="B35" s="30" t="s">
        <v>213</v>
      </c>
      <c r="C35" s="10">
        <v>8034.6334488000002</v>
      </c>
      <c r="D35" s="7" t="str">
        <f t="shared" si="8"/>
        <v>N/A</v>
      </c>
      <c r="E35" s="10">
        <v>8288.8571869999996</v>
      </c>
      <c r="F35" s="7" t="str">
        <f t="shared" si="9"/>
        <v>N/A</v>
      </c>
      <c r="G35" s="10">
        <v>8495.1329987000008</v>
      </c>
      <c r="H35" s="7" t="str">
        <f t="shared" si="10"/>
        <v>N/A</v>
      </c>
      <c r="I35" s="8">
        <v>3.1640000000000001</v>
      </c>
      <c r="J35" s="8">
        <v>2.4889999999999999</v>
      </c>
      <c r="K35" s="30" t="s">
        <v>734</v>
      </c>
      <c r="L35" s="105" t="str">
        <f t="shared" si="12"/>
        <v>Yes</v>
      </c>
    </row>
    <row r="36" spans="1:12" x14ac:dyDescent="0.2">
      <c r="A36" s="128" t="s">
        <v>1695</v>
      </c>
      <c r="B36" s="30" t="s">
        <v>213</v>
      </c>
      <c r="C36" s="10">
        <v>176.30311183000001</v>
      </c>
      <c r="D36" s="7" t="str">
        <f t="shared" si="8"/>
        <v>N/A</v>
      </c>
      <c r="E36" s="10">
        <v>145.43950149</v>
      </c>
      <c r="F36" s="7" t="str">
        <f t="shared" si="9"/>
        <v>N/A</v>
      </c>
      <c r="G36" s="10">
        <v>75.313454480000004</v>
      </c>
      <c r="H36" s="7" t="str">
        <f t="shared" si="10"/>
        <v>N/A</v>
      </c>
      <c r="I36" s="8">
        <v>-17.5</v>
      </c>
      <c r="J36" s="8">
        <v>-48.2</v>
      </c>
      <c r="K36" s="30" t="s">
        <v>734</v>
      </c>
      <c r="L36" s="105" t="str">
        <f t="shared" si="12"/>
        <v>No</v>
      </c>
    </row>
    <row r="37" spans="1:12" x14ac:dyDescent="0.2">
      <c r="A37" s="128" t="s">
        <v>1696</v>
      </c>
      <c r="B37" s="30" t="s">
        <v>213</v>
      </c>
      <c r="C37" s="10" t="s">
        <v>1748</v>
      </c>
      <c r="D37" s="7" t="str">
        <f t="shared" si="8"/>
        <v>N/A</v>
      </c>
      <c r="E37" s="10" t="s">
        <v>1748</v>
      </c>
      <c r="F37" s="7" t="str">
        <f t="shared" si="9"/>
        <v>N/A</v>
      </c>
      <c r="G37" s="10">
        <v>37782.419934999998</v>
      </c>
      <c r="H37" s="7" t="str">
        <f t="shared" si="10"/>
        <v>N/A</v>
      </c>
      <c r="I37" s="8" t="s">
        <v>1748</v>
      </c>
      <c r="J37" s="8" t="s">
        <v>1748</v>
      </c>
      <c r="K37" s="30" t="s">
        <v>734</v>
      </c>
      <c r="L37" s="105" t="str">
        <f t="shared" si="12"/>
        <v>N/A</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106.83138639000001</v>
      </c>
      <c r="D39" s="7" t="str">
        <f t="shared" si="8"/>
        <v>N/A</v>
      </c>
      <c r="E39" s="10">
        <v>106.28891724</v>
      </c>
      <c r="F39" s="7" t="str">
        <f t="shared" si="9"/>
        <v>N/A</v>
      </c>
      <c r="G39" s="10">
        <v>34.601024842999998</v>
      </c>
      <c r="H39" s="7" t="str">
        <f t="shared" si="10"/>
        <v>N/A</v>
      </c>
      <c r="I39" s="8">
        <v>-0.50800000000000001</v>
      </c>
      <c r="J39" s="8">
        <v>-67.400000000000006</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15137.480662</v>
      </c>
      <c r="D41" s="7" t="str">
        <f t="shared" si="8"/>
        <v>N/A</v>
      </c>
      <c r="E41" s="10">
        <v>16020.614829</v>
      </c>
      <c r="F41" s="7" t="str">
        <f t="shared" si="9"/>
        <v>N/A</v>
      </c>
      <c r="G41" s="10">
        <v>18470.137577000001</v>
      </c>
      <c r="H41" s="7" t="str">
        <f t="shared" si="10"/>
        <v>N/A</v>
      </c>
      <c r="I41" s="8">
        <v>5.8339999999999996</v>
      </c>
      <c r="J41" s="8">
        <v>15.29</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10114.695352000001</v>
      </c>
      <c r="D44" s="7" t="str">
        <f t="shared" si="8"/>
        <v>N/A</v>
      </c>
      <c r="E44" s="10">
        <v>10512.982736</v>
      </c>
      <c r="F44" s="7" t="str">
        <f t="shared" si="9"/>
        <v>N/A</v>
      </c>
      <c r="G44" s="10">
        <v>10800.959054999999</v>
      </c>
      <c r="H44" s="7" t="str">
        <f t="shared" si="10"/>
        <v>N/A</v>
      </c>
      <c r="I44" s="8">
        <v>3.9380000000000002</v>
      </c>
      <c r="J44" s="8">
        <v>2.7389999999999999</v>
      </c>
      <c r="K44" s="30" t="s">
        <v>734</v>
      </c>
      <c r="L44" s="105" t="str">
        <f t="shared" si="12"/>
        <v>Yes</v>
      </c>
    </row>
    <row r="45" spans="1:12" ht="25.5" x14ac:dyDescent="0.2">
      <c r="A45" s="128" t="s">
        <v>1119</v>
      </c>
      <c r="B45" s="30" t="s">
        <v>213</v>
      </c>
      <c r="C45" s="10">
        <v>473.96927082000002</v>
      </c>
      <c r="D45" s="7" t="str">
        <f t="shared" si="8"/>
        <v>N/A</v>
      </c>
      <c r="E45" s="10">
        <v>581.21912034000002</v>
      </c>
      <c r="F45" s="7" t="str">
        <f t="shared" si="9"/>
        <v>N/A</v>
      </c>
      <c r="G45" s="10">
        <v>348.99140918000001</v>
      </c>
      <c r="H45" s="7" t="str">
        <f t="shared" si="10"/>
        <v>N/A</v>
      </c>
      <c r="I45" s="8">
        <v>22.63</v>
      </c>
      <c r="J45" s="8">
        <v>-40</v>
      </c>
      <c r="K45" s="30" t="s">
        <v>734</v>
      </c>
      <c r="L45" s="105" t="str">
        <f t="shared" si="12"/>
        <v>No</v>
      </c>
    </row>
    <row r="46" spans="1:12" x14ac:dyDescent="0.2">
      <c r="A46" s="128" t="s">
        <v>1120</v>
      </c>
      <c r="B46" s="22" t="s">
        <v>213</v>
      </c>
      <c r="C46" s="29">
        <v>48292.876067999998</v>
      </c>
      <c r="D46" s="27" t="str">
        <f t="shared" si="8"/>
        <v>N/A</v>
      </c>
      <c r="E46" s="29">
        <v>49215.288904000001</v>
      </c>
      <c r="F46" s="27" t="str">
        <f t="shared" si="9"/>
        <v>N/A</v>
      </c>
      <c r="G46" s="29">
        <v>49073.873379999997</v>
      </c>
      <c r="H46" s="27" t="str">
        <f t="shared" si="10"/>
        <v>N/A</v>
      </c>
      <c r="I46" s="8">
        <v>1.91</v>
      </c>
      <c r="J46" s="8">
        <v>-0.28699999999999998</v>
      </c>
      <c r="K46" s="28" t="s">
        <v>734</v>
      </c>
      <c r="L46" s="105" t="str">
        <f>IF(J46="Div by 0", "N/A", IF(K46="N/A","N/A", IF(J46&gt;VALUE(MID(K46,1,2)), "No", IF(J46&lt;-1*VALUE(MID(K46,1,2)), "No", "Yes"))))</f>
        <v>Yes</v>
      </c>
    </row>
    <row r="47" spans="1:12" x14ac:dyDescent="0.2">
      <c r="A47" s="162" t="s">
        <v>1121</v>
      </c>
      <c r="B47" s="22" t="s">
        <v>213</v>
      </c>
      <c r="C47" s="29">
        <v>176111.685</v>
      </c>
      <c r="D47" s="27" t="str">
        <f t="shared" si="8"/>
        <v>N/A</v>
      </c>
      <c r="E47" s="29">
        <v>118497.63559000001</v>
      </c>
      <c r="F47" s="27" t="str">
        <f t="shared" si="9"/>
        <v>N/A</v>
      </c>
      <c r="G47" s="29">
        <v>56597.493074999998</v>
      </c>
      <c r="H47" s="27" t="str">
        <f t="shared" si="10"/>
        <v>N/A</v>
      </c>
      <c r="I47" s="8">
        <v>-32.700000000000003</v>
      </c>
      <c r="J47" s="8">
        <v>-52.2</v>
      </c>
      <c r="K47" s="28" t="s">
        <v>734</v>
      </c>
      <c r="L47" s="105" t="str">
        <f>IF(J47="Div by 0", "N/A", IF(K47="N/A","N/A", IF(J47&gt;VALUE(MID(K47,1,2)), "No", IF(J47&lt;-1*VALUE(MID(K47,1,2)), "No", "Yes"))))</f>
        <v>No</v>
      </c>
    </row>
    <row r="48" spans="1:12" ht="25.5" x14ac:dyDescent="0.2">
      <c r="A48" s="128" t="s">
        <v>1122</v>
      </c>
      <c r="B48" s="22" t="s">
        <v>213</v>
      </c>
      <c r="C48" s="29">
        <v>156334.77778</v>
      </c>
      <c r="D48" s="27" t="str">
        <f t="shared" si="8"/>
        <v>N/A</v>
      </c>
      <c r="E48" s="29">
        <v>173558.68182</v>
      </c>
      <c r="F48" s="27" t="str">
        <f t="shared" si="9"/>
        <v>N/A</v>
      </c>
      <c r="G48" s="29">
        <v>85321.544303999995</v>
      </c>
      <c r="H48" s="27" t="str">
        <f t="shared" si="10"/>
        <v>N/A</v>
      </c>
      <c r="I48" s="8">
        <v>11.02</v>
      </c>
      <c r="J48" s="8">
        <v>-50.8</v>
      </c>
      <c r="K48" s="28" t="s">
        <v>734</v>
      </c>
      <c r="L48" s="105" t="str">
        <f>IF(J48="Div by 0", "N/A", IF(K48="N/A","N/A", IF(J48&gt;VALUE(MID(K48,1,2)), "No", IF(J48&lt;-1*VALUE(MID(K48,1,2)), "No", "Yes"))))</f>
        <v>No</v>
      </c>
    </row>
    <row r="49" spans="1:12" x14ac:dyDescent="0.2">
      <c r="A49" s="151" t="s">
        <v>1123</v>
      </c>
      <c r="B49" s="22" t="s">
        <v>213</v>
      </c>
      <c r="C49" s="29" t="s">
        <v>1748</v>
      </c>
      <c r="D49" s="27" t="str">
        <f t="shared" si="8"/>
        <v>N/A</v>
      </c>
      <c r="E49" s="29" t="s">
        <v>1748</v>
      </c>
      <c r="F49" s="27" t="str">
        <f t="shared" si="9"/>
        <v>N/A</v>
      </c>
      <c r="G49" s="29" t="s">
        <v>1748</v>
      </c>
      <c r="H49" s="27" t="str">
        <f t="shared" si="10"/>
        <v>N/A</v>
      </c>
      <c r="I49" s="8" t="s">
        <v>1748</v>
      </c>
      <c r="J49" s="8" t="s">
        <v>1748</v>
      </c>
      <c r="K49" s="28" t="s">
        <v>734</v>
      </c>
      <c r="L49" s="105" t="str">
        <f t="shared" ref="L49:L59" si="13">IF(J49="Div by 0", "N/A", IF(K49="N/A","N/A", IF(J49&gt;VALUE(MID(K49,1,2)), "No", IF(J49&lt;-1*VALUE(MID(K49,1,2)), "No", "Yes"))))</f>
        <v>N/A</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t="s">
        <v>1748</v>
      </c>
      <c r="D55" s="27" t="str">
        <f t="shared" si="14"/>
        <v>N/A</v>
      </c>
      <c r="E55" s="29" t="s">
        <v>1748</v>
      </c>
      <c r="F55" s="27" t="str">
        <f t="shared" si="15"/>
        <v>N/A</v>
      </c>
      <c r="G55" s="29" t="s">
        <v>1748</v>
      </c>
      <c r="H55" s="27" t="str">
        <f t="shared" si="16"/>
        <v>N/A</v>
      </c>
      <c r="I55" s="8" t="s">
        <v>1748</v>
      </c>
      <c r="J55" s="8" t="s">
        <v>1748</v>
      </c>
      <c r="K55" s="28" t="s">
        <v>734</v>
      </c>
      <c r="L55" s="105" t="str">
        <f t="shared" si="13"/>
        <v>N/A</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0</v>
      </c>
      <c r="D60" s="27" t="str">
        <f t="shared" si="14"/>
        <v>N/A</v>
      </c>
      <c r="E60" s="29">
        <v>0</v>
      </c>
      <c r="F60" s="27" t="str">
        <f t="shared" si="15"/>
        <v>N/A</v>
      </c>
      <c r="G60" s="29">
        <v>0</v>
      </c>
      <c r="H60" s="27" t="str">
        <f t="shared" si="16"/>
        <v>N/A</v>
      </c>
      <c r="I60" s="8" t="s">
        <v>1748</v>
      </c>
      <c r="J60" s="8" t="s">
        <v>1748</v>
      </c>
      <c r="K60" s="28" t="s">
        <v>734</v>
      </c>
      <c r="L60" s="105" t="str">
        <f t="shared" ref="L60:L70" si="17">IF(J60="Div by 0", "N/A", IF(K60="N/A","N/A", IF(J60&gt;VALUE(MID(K60,1,2)), "No", IF(J60&lt;-1*VALUE(MID(K60,1,2)), "No", "Yes"))))</f>
        <v>N/A</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0</v>
      </c>
      <c r="D66" s="27" t="str">
        <f t="shared" si="14"/>
        <v>N/A</v>
      </c>
      <c r="E66" s="29">
        <v>0</v>
      </c>
      <c r="F66" s="27" t="str">
        <f t="shared" si="15"/>
        <v>N/A</v>
      </c>
      <c r="G66" s="29">
        <v>0</v>
      </c>
      <c r="H66" s="27" t="str">
        <f t="shared" si="16"/>
        <v>N/A</v>
      </c>
      <c r="I66" s="8" t="s">
        <v>1748</v>
      </c>
      <c r="J66" s="8" t="s">
        <v>1748</v>
      </c>
      <c r="K66" s="28" t="s">
        <v>734</v>
      </c>
      <c r="L66" s="105" t="str">
        <f t="shared" si="17"/>
        <v>N/A</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t="s">
        <v>1748</v>
      </c>
      <c r="D71" s="27" t="str">
        <f t="shared" si="14"/>
        <v>N/A</v>
      </c>
      <c r="E71" s="29" t="s">
        <v>1748</v>
      </c>
      <c r="F71" s="27" t="str">
        <f t="shared" si="15"/>
        <v>N/A</v>
      </c>
      <c r="G71" s="29" t="s">
        <v>1748</v>
      </c>
      <c r="H71" s="27" t="str">
        <f t="shared" si="16"/>
        <v>N/A</v>
      </c>
      <c r="I71" s="8" t="s">
        <v>1748</v>
      </c>
      <c r="J71" s="8" t="s">
        <v>1748</v>
      </c>
      <c r="K71" s="28" t="s">
        <v>734</v>
      </c>
      <c r="L71" s="105" t="str">
        <f t="shared" ref="L71:L81" si="18">IF(J71="Div by 0", "N/A", IF(K71="N/A","N/A", IF(J71&gt;VALUE(MID(K71,1,2)), "No", IF(J71&lt;-1*VALUE(MID(K71,1,2)), "No", "Yes"))))</f>
        <v>N/A</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t="s">
        <v>1748</v>
      </c>
      <c r="D77" s="27" t="str">
        <f t="shared" si="14"/>
        <v>N/A</v>
      </c>
      <c r="E77" s="29" t="s">
        <v>1748</v>
      </c>
      <c r="F77" s="27" t="str">
        <f t="shared" si="15"/>
        <v>N/A</v>
      </c>
      <c r="G77" s="29" t="s">
        <v>1748</v>
      </c>
      <c r="H77" s="27" t="str">
        <f t="shared" si="16"/>
        <v>N/A</v>
      </c>
      <c r="I77" s="8" t="s">
        <v>1748</v>
      </c>
      <c r="J77" s="8" t="s">
        <v>1748</v>
      </c>
      <c r="K77" s="28" t="s">
        <v>734</v>
      </c>
      <c r="L77" s="105" t="str">
        <f t="shared" si="18"/>
        <v>N/A</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0</v>
      </c>
      <c r="D82" s="27" t="str">
        <f t="shared" si="14"/>
        <v>N/A</v>
      </c>
      <c r="E82" s="29">
        <v>0</v>
      </c>
      <c r="F82" s="27" t="str">
        <f t="shared" si="15"/>
        <v>N/A</v>
      </c>
      <c r="G82" s="29">
        <v>0</v>
      </c>
      <c r="H82" s="27" t="str">
        <f t="shared" si="16"/>
        <v>N/A</v>
      </c>
      <c r="I82" s="8" t="s">
        <v>1748</v>
      </c>
      <c r="J82" s="8" t="s">
        <v>1748</v>
      </c>
      <c r="K82" s="28" t="s">
        <v>734</v>
      </c>
      <c r="L82" s="105" t="str">
        <f t="shared" ref="L82:L138" si="19">IF(J82="Div by 0", "N/A", IF(K82="N/A","N/A", IF(J82&gt;VALUE(MID(K82,1,2)), "No", IF(J82&lt;-1*VALUE(MID(K82,1,2)), "No", "Yes"))))</f>
        <v>N/A</v>
      </c>
    </row>
    <row r="83" spans="1:12" x14ac:dyDescent="0.2">
      <c r="A83" s="128" t="s">
        <v>363</v>
      </c>
      <c r="B83" s="22" t="s">
        <v>213</v>
      </c>
      <c r="C83" s="23">
        <v>0</v>
      </c>
      <c r="D83" s="27" t="str">
        <f t="shared" ref="D83:D114" si="20">IF($B83="N/A","N/A",IF(C83&gt;10,"No",IF(C83&lt;-10,"No","Yes")))</f>
        <v>N/A</v>
      </c>
      <c r="E83" s="23">
        <v>0</v>
      </c>
      <c r="F83" s="27" t="str">
        <f t="shared" ref="F83:F114" si="21">IF($B83="N/A","N/A",IF(E83&gt;10,"No",IF(E83&lt;-10,"No","Yes")))</f>
        <v>N/A</v>
      </c>
      <c r="G83" s="23">
        <v>0</v>
      </c>
      <c r="H83" s="27" t="str">
        <f t="shared" ref="H83:H114" si="22">IF($B83="N/A","N/A",IF(G83&gt;10,"No",IF(G83&lt;-10,"No","Yes")))</f>
        <v>N/A</v>
      </c>
      <c r="I83" s="8" t="s">
        <v>1748</v>
      </c>
      <c r="J83" s="8" t="s">
        <v>1748</v>
      </c>
      <c r="K83" s="28" t="s">
        <v>734</v>
      </c>
      <c r="L83" s="105" t="str">
        <f t="shared" si="19"/>
        <v>N/A</v>
      </c>
    </row>
    <row r="84" spans="1:12" x14ac:dyDescent="0.2">
      <c r="A84" s="128" t="s">
        <v>358</v>
      </c>
      <c r="B84" s="22" t="s">
        <v>213</v>
      </c>
      <c r="C84" s="29" t="s">
        <v>1748</v>
      </c>
      <c r="D84" s="27" t="str">
        <f t="shared" si="20"/>
        <v>N/A</v>
      </c>
      <c r="E84" s="29" t="s">
        <v>1748</v>
      </c>
      <c r="F84" s="27" t="str">
        <f t="shared" si="21"/>
        <v>N/A</v>
      </c>
      <c r="G84" s="29" t="s">
        <v>1748</v>
      </c>
      <c r="H84" s="27" t="str">
        <f t="shared" si="22"/>
        <v>N/A</v>
      </c>
      <c r="I84" s="8" t="s">
        <v>1748</v>
      </c>
      <c r="J84" s="8" t="s">
        <v>1748</v>
      </c>
      <c r="K84" s="28" t="s">
        <v>734</v>
      </c>
      <c r="L84" s="105" t="str">
        <f t="shared" si="19"/>
        <v>N/A</v>
      </c>
    </row>
    <row r="85" spans="1:12" ht="25.5" x14ac:dyDescent="0.2">
      <c r="A85" s="128" t="s">
        <v>1155</v>
      </c>
      <c r="B85" s="22" t="s">
        <v>213</v>
      </c>
      <c r="C85" s="29">
        <v>0</v>
      </c>
      <c r="D85" s="27" t="str">
        <f t="shared" si="20"/>
        <v>N/A</v>
      </c>
      <c r="E85" s="29">
        <v>0</v>
      </c>
      <c r="F85" s="27" t="str">
        <f t="shared" si="21"/>
        <v>N/A</v>
      </c>
      <c r="G85" s="29">
        <v>0</v>
      </c>
      <c r="H85" s="27" t="str">
        <f t="shared" si="22"/>
        <v>N/A</v>
      </c>
      <c r="I85" s="8" t="s">
        <v>1748</v>
      </c>
      <c r="J85" s="8" t="s">
        <v>1748</v>
      </c>
      <c r="K85" s="28" t="s">
        <v>734</v>
      </c>
      <c r="L85" s="105" t="str">
        <f t="shared" si="19"/>
        <v>N/A</v>
      </c>
    </row>
    <row r="86" spans="1:12" x14ac:dyDescent="0.2">
      <c r="A86" s="128" t="s">
        <v>724</v>
      </c>
      <c r="B86" s="22" t="s">
        <v>213</v>
      </c>
      <c r="C86" s="23">
        <v>0</v>
      </c>
      <c r="D86" s="27" t="str">
        <f t="shared" si="20"/>
        <v>N/A</v>
      </c>
      <c r="E86" s="23">
        <v>0</v>
      </c>
      <c r="F86" s="27" t="str">
        <f t="shared" si="21"/>
        <v>N/A</v>
      </c>
      <c r="G86" s="23">
        <v>0</v>
      </c>
      <c r="H86" s="27" t="str">
        <f t="shared" si="22"/>
        <v>N/A</v>
      </c>
      <c r="I86" s="8" t="s">
        <v>1748</v>
      </c>
      <c r="J86" s="8" t="s">
        <v>1748</v>
      </c>
      <c r="K86" s="28" t="s">
        <v>734</v>
      </c>
      <c r="L86" s="105" t="str">
        <f t="shared" si="19"/>
        <v>N/A</v>
      </c>
    </row>
    <row r="87" spans="1:12" ht="25.5" x14ac:dyDescent="0.2">
      <c r="A87" s="128" t="s">
        <v>1156</v>
      </c>
      <c r="B87" s="22" t="s">
        <v>213</v>
      </c>
      <c r="C87" s="29" t="s">
        <v>1748</v>
      </c>
      <c r="D87" s="27" t="str">
        <f t="shared" si="20"/>
        <v>N/A</v>
      </c>
      <c r="E87" s="29" t="s">
        <v>1748</v>
      </c>
      <c r="F87" s="27" t="str">
        <f t="shared" si="21"/>
        <v>N/A</v>
      </c>
      <c r="G87" s="29" t="s">
        <v>1748</v>
      </c>
      <c r="H87" s="27" t="str">
        <f t="shared" si="22"/>
        <v>N/A</v>
      </c>
      <c r="I87" s="8" t="s">
        <v>1748</v>
      </c>
      <c r="J87" s="8" t="s">
        <v>1748</v>
      </c>
      <c r="K87" s="28" t="s">
        <v>734</v>
      </c>
      <c r="L87" s="105" t="str">
        <f t="shared" si="19"/>
        <v>N/A</v>
      </c>
    </row>
    <row r="88" spans="1:12" ht="25.5" x14ac:dyDescent="0.2">
      <c r="A88" s="128" t="s">
        <v>1157</v>
      </c>
      <c r="B88" s="22" t="s">
        <v>213</v>
      </c>
      <c r="C88" s="29">
        <v>0</v>
      </c>
      <c r="D88" s="27" t="str">
        <f t="shared" si="20"/>
        <v>N/A</v>
      </c>
      <c r="E88" s="29">
        <v>0</v>
      </c>
      <c r="F88" s="27" t="str">
        <f t="shared" si="21"/>
        <v>N/A</v>
      </c>
      <c r="G88" s="29">
        <v>0</v>
      </c>
      <c r="H88" s="27" t="str">
        <f t="shared" si="22"/>
        <v>N/A</v>
      </c>
      <c r="I88" s="8" t="s">
        <v>1748</v>
      </c>
      <c r="J88" s="8" t="s">
        <v>1748</v>
      </c>
      <c r="K88" s="28" t="s">
        <v>734</v>
      </c>
      <c r="L88" s="105" t="str">
        <f t="shared" si="19"/>
        <v>N/A</v>
      </c>
    </row>
    <row r="89" spans="1:12" x14ac:dyDescent="0.2">
      <c r="A89" s="128" t="s">
        <v>725</v>
      </c>
      <c r="B89" s="22" t="s">
        <v>213</v>
      </c>
      <c r="C89" s="23">
        <v>0</v>
      </c>
      <c r="D89" s="27" t="str">
        <f t="shared" si="20"/>
        <v>N/A</v>
      </c>
      <c r="E89" s="23">
        <v>0</v>
      </c>
      <c r="F89" s="27" t="str">
        <f t="shared" si="21"/>
        <v>N/A</v>
      </c>
      <c r="G89" s="23">
        <v>0</v>
      </c>
      <c r="H89" s="27" t="str">
        <f t="shared" si="22"/>
        <v>N/A</v>
      </c>
      <c r="I89" s="8" t="s">
        <v>1748</v>
      </c>
      <c r="J89" s="8" t="s">
        <v>1748</v>
      </c>
      <c r="K89" s="28" t="s">
        <v>734</v>
      </c>
      <c r="L89" s="105" t="str">
        <f t="shared" si="19"/>
        <v>N/A</v>
      </c>
    </row>
    <row r="90" spans="1:12" ht="25.5" x14ac:dyDescent="0.2">
      <c r="A90" s="128" t="s">
        <v>1158</v>
      </c>
      <c r="B90" s="22" t="s">
        <v>213</v>
      </c>
      <c r="C90" s="29" t="s">
        <v>1748</v>
      </c>
      <c r="D90" s="27" t="str">
        <f t="shared" si="20"/>
        <v>N/A</v>
      </c>
      <c r="E90" s="29" t="s">
        <v>1748</v>
      </c>
      <c r="F90" s="27" t="str">
        <f t="shared" si="21"/>
        <v>N/A</v>
      </c>
      <c r="G90" s="29" t="s">
        <v>1748</v>
      </c>
      <c r="H90" s="27" t="str">
        <f t="shared" si="22"/>
        <v>N/A</v>
      </c>
      <c r="I90" s="8" t="s">
        <v>1748</v>
      </c>
      <c r="J90" s="8" t="s">
        <v>1748</v>
      </c>
      <c r="K90" s="28" t="s">
        <v>734</v>
      </c>
      <c r="L90" s="105" t="str">
        <f t="shared" si="19"/>
        <v>N/A</v>
      </c>
    </row>
    <row r="91" spans="1:12" ht="25.5" x14ac:dyDescent="0.2">
      <c r="A91" s="128" t="s">
        <v>1159</v>
      </c>
      <c r="B91" s="22" t="s">
        <v>213</v>
      </c>
      <c r="C91" s="29">
        <v>0</v>
      </c>
      <c r="D91" s="27" t="str">
        <f t="shared" si="20"/>
        <v>N/A</v>
      </c>
      <c r="E91" s="29">
        <v>0</v>
      </c>
      <c r="F91" s="27" t="str">
        <f t="shared" si="21"/>
        <v>N/A</v>
      </c>
      <c r="G91" s="29">
        <v>0</v>
      </c>
      <c r="H91" s="27" t="str">
        <f t="shared" si="22"/>
        <v>N/A</v>
      </c>
      <c r="I91" s="8" t="s">
        <v>1748</v>
      </c>
      <c r="J91" s="8" t="s">
        <v>1748</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1748</v>
      </c>
      <c r="J92" s="8" t="s">
        <v>1748</v>
      </c>
      <c r="K92" s="28" t="s">
        <v>734</v>
      </c>
      <c r="L92" s="105" t="str">
        <f t="shared" si="19"/>
        <v>N/A</v>
      </c>
    </row>
    <row r="93" spans="1:12" ht="25.5" x14ac:dyDescent="0.2">
      <c r="A93" s="128" t="s">
        <v>1160</v>
      </c>
      <c r="B93" s="22" t="s">
        <v>213</v>
      </c>
      <c r="C93" s="29" t="s">
        <v>1748</v>
      </c>
      <c r="D93" s="27" t="str">
        <f t="shared" si="20"/>
        <v>N/A</v>
      </c>
      <c r="E93" s="29" t="s">
        <v>1748</v>
      </c>
      <c r="F93" s="27" t="str">
        <f t="shared" si="21"/>
        <v>N/A</v>
      </c>
      <c r="G93" s="29" t="s">
        <v>1748</v>
      </c>
      <c r="H93" s="27" t="str">
        <f t="shared" si="22"/>
        <v>N/A</v>
      </c>
      <c r="I93" s="8" t="s">
        <v>1748</v>
      </c>
      <c r="J93" s="8" t="s">
        <v>1748</v>
      </c>
      <c r="K93" s="28" t="s">
        <v>734</v>
      </c>
      <c r="L93" s="105" t="str">
        <f t="shared" si="19"/>
        <v>N/A</v>
      </c>
    </row>
    <row r="94" spans="1:12" x14ac:dyDescent="0.2">
      <c r="A94" s="128" t="s">
        <v>1161</v>
      </c>
      <c r="B94" s="22" t="s">
        <v>213</v>
      </c>
      <c r="C94" s="29">
        <v>0</v>
      </c>
      <c r="D94" s="27" t="str">
        <f t="shared" si="20"/>
        <v>N/A</v>
      </c>
      <c r="E94" s="29">
        <v>0</v>
      </c>
      <c r="F94" s="27" t="str">
        <f t="shared" si="21"/>
        <v>N/A</v>
      </c>
      <c r="G94" s="29">
        <v>0</v>
      </c>
      <c r="H94" s="27" t="str">
        <f t="shared" si="22"/>
        <v>N/A</v>
      </c>
      <c r="I94" s="8" t="s">
        <v>1748</v>
      </c>
      <c r="J94" s="8" t="s">
        <v>1748</v>
      </c>
      <c r="K94" s="28" t="s">
        <v>734</v>
      </c>
      <c r="L94" s="105" t="str">
        <f t="shared" si="19"/>
        <v>N/A</v>
      </c>
    </row>
    <row r="95" spans="1:12" x14ac:dyDescent="0.2">
      <c r="A95" s="128" t="s">
        <v>727</v>
      </c>
      <c r="B95" s="22" t="s">
        <v>213</v>
      </c>
      <c r="C95" s="23">
        <v>0</v>
      </c>
      <c r="D95" s="27" t="str">
        <f t="shared" si="20"/>
        <v>N/A</v>
      </c>
      <c r="E95" s="23">
        <v>0</v>
      </c>
      <c r="F95" s="27" t="str">
        <f t="shared" si="21"/>
        <v>N/A</v>
      </c>
      <c r="G95" s="23">
        <v>0</v>
      </c>
      <c r="H95" s="27" t="str">
        <f t="shared" si="22"/>
        <v>N/A</v>
      </c>
      <c r="I95" s="8" t="s">
        <v>1748</v>
      </c>
      <c r="J95" s="8" t="s">
        <v>1748</v>
      </c>
      <c r="K95" s="28" t="s">
        <v>734</v>
      </c>
      <c r="L95" s="105" t="str">
        <f t="shared" si="19"/>
        <v>N/A</v>
      </c>
    </row>
    <row r="96" spans="1:12" x14ac:dyDescent="0.2">
      <c r="A96" s="128" t="s">
        <v>1162</v>
      </c>
      <c r="B96" s="22" t="s">
        <v>213</v>
      </c>
      <c r="C96" s="29" t="s">
        <v>1748</v>
      </c>
      <c r="D96" s="27" t="str">
        <f t="shared" si="20"/>
        <v>N/A</v>
      </c>
      <c r="E96" s="29" t="s">
        <v>1748</v>
      </c>
      <c r="F96" s="27" t="str">
        <f t="shared" si="21"/>
        <v>N/A</v>
      </c>
      <c r="G96" s="29" t="s">
        <v>1748</v>
      </c>
      <c r="H96" s="27" t="str">
        <f t="shared" si="22"/>
        <v>N/A</v>
      </c>
      <c r="I96" s="8" t="s">
        <v>1748</v>
      </c>
      <c r="J96" s="8" t="s">
        <v>1748</v>
      </c>
      <c r="K96" s="28" t="s">
        <v>734</v>
      </c>
      <c r="L96" s="105" t="str">
        <f t="shared" si="19"/>
        <v>N/A</v>
      </c>
    </row>
    <row r="97" spans="1:12" x14ac:dyDescent="0.2">
      <c r="A97" s="128" t="s">
        <v>1163</v>
      </c>
      <c r="B97" s="22" t="s">
        <v>213</v>
      </c>
      <c r="C97" s="29">
        <v>0</v>
      </c>
      <c r="D97" s="27" t="str">
        <f t="shared" si="20"/>
        <v>N/A</v>
      </c>
      <c r="E97" s="29">
        <v>0</v>
      </c>
      <c r="F97" s="27" t="str">
        <f t="shared" si="21"/>
        <v>N/A</v>
      </c>
      <c r="G97" s="29">
        <v>0</v>
      </c>
      <c r="H97" s="27" t="str">
        <f t="shared" si="22"/>
        <v>N/A</v>
      </c>
      <c r="I97" s="8" t="s">
        <v>1748</v>
      </c>
      <c r="J97" s="8" t="s">
        <v>1748</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1748</v>
      </c>
      <c r="J98" s="8" t="s">
        <v>1748</v>
      </c>
      <c r="K98" s="28" t="s">
        <v>734</v>
      </c>
      <c r="L98" s="105" t="str">
        <f t="shared" si="19"/>
        <v>N/A</v>
      </c>
    </row>
    <row r="99" spans="1:12" x14ac:dyDescent="0.2">
      <c r="A99" s="128" t="s">
        <v>1164</v>
      </c>
      <c r="B99" s="22" t="s">
        <v>213</v>
      </c>
      <c r="C99" s="29" t="s">
        <v>1748</v>
      </c>
      <c r="D99" s="27" t="str">
        <f t="shared" si="20"/>
        <v>N/A</v>
      </c>
      <c r="E99" s="29" t="s">
        <v>1748</v>
      </c>
      <c r="F99" s="27" t="str">
        <f t="shared" si="21"/>
        <v>N/A</v>
      </c>
      <c r="G99" s="29" t="s">
        <v>1748</v>
      </c>
      <c r="H99" s="27" t="str">
        <f t="shared" si="22"/>
        <v>N/A</v>
      </c>
      <c r="I99" s="8" t="s">
        <v>1748</v>
      </c>
      <c r="J99" s="8" t="s">
        <v>1748</v>
      </c>
      <c r="K99" s="28" t="s">
        <v>734</v>
      </c>
      <c r="L99" s="105" t="str">
        <f t="shared" si="19"/>
        <v>N/A</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0</v>
      </c>
      <c r="D106" s="27" t="str">
        <f t="shared" si="20"/>
        <v>N/A</v>
      </c>
      <c r="E106" s="29">
        <v>0</v>
      </c>
      <c r="F106" s="27" t="str">
        <f t="shared" si="21"/>
        <v>N/A</v>
      </c>
      <c r="G106" s="29">
        <v>0</v>
      </c>
      <c r="H106" s="27" t="str">
        <f t="shared" si="22"/>
        <v>N/A</v>
      </c>
      <c r="I106" s="8" t="s">
        <v>1748</v>
      </c>
      <c r="J106" s="8" t="s">
        <v>1748</v>
      </c>
      <c r="K106" s="28" t="s">
        <v>734</v>
      </c>
      <c r="L106" s="105" t="str">
        <f t="shared" si="19"/>
        <v>N/A</v>
      </c>
    </row>
    <row r="107" spans="1:12" x14ac:dyDescent="0.2">
      <c r="A107" s="128" t="s">
        <v>520</v>
      </c>
      <c r="B107" s="22" t="s">
        <v>213</v>
      </c>
      <c r="C107" s="23">
        <v>0</v>
      </c>
      <c r="D107" s="27" t="str">
        <f t="shared" si="20"/>
        <v>N/A</v>
      </c>
      <c r="E107" s="23">
        <v>0</v>
      </c>
      <c r="F107" s="27" t="str">
        <f t="shared" si="21"/>
        <v>N/A</v>
      </c>
      <c r="G107" s="23">
        <v>0</v>
      </c>
      <c r="H107" s="27" t="str">
        <f t="shared" si="22"/>
        <v>N/A</v>
      </c>
      <c r="I107" s="8" t="s">
        <v>1748</v>
      </c>
      <c r="J107" s="8" t="s">
        <v>1748</v>
      </c>
      <c r="K107" s="28" t="s">
        <v>734</v>
      </c>
      <c r="L107" s="105" t="str">
        <f t="shared" si="19"/>
        <v>N/A</v>
      </c>
    </row>
    <row r="108" spans="1:12" ht="25.5" x14ac:dyDescent="0.2">
      <c r="A108" s="128" t="s">
        <v>1170</v>
      </c>
      <c r="B108" s="22" t="s">
        <v>213</v>
      </c>
      <c r="C108" s="29" t="s">
        <v>1748</v>
      </c>
      <c r="D108" s="27" t="str">
        <f t="shared" si="20"/>
        <v>N/A</v>
      </c>
      <c r="E108" s="29" t="s">
        <v>1748</v>
      </c>
      <c r="F108" s="27" t="str">
        <f t="shared" si="21"/>
        <v>N/A</v>
      </c>
      <c r="G108" s="29" t="s">
        <v>1748</v>
      </c>
      <c r="H108" s="27" t="str">
        <f t="shared" si="22"/>
        <v>N/A</v>
      </c>
      <c r="I108" s="8" t="s">
        <v>1748</v>
      </c>
      <c r="J108" s="8" t="s">
        <v>1748</v>
      </c>
      <c r="K108" s="28" t="s">
        <v>734</v>
      </c>
      <c r="L108" s="105" t="str">
        <f t="shared" si="19"/>
        <v>N/A</v>
      </c>
    </row>
    <row r="109" spans="1:12" ht="25.5" x14ac:dyDescent="0.2">
      <c r="A109" s="128" t="s">
        <v>1171</v>
      </c>
      <c r="B109" s="22" t="s">
        <v>213</v>
      </c>
      <c r="C109" s="29">
        <v>0</v>
      </c>
      <c r="D109" s="27" t="str">
        <f t="shared" si="20"/>
        <v>N/A</v>
      </c>
      <c r="E109" s="29">
        <v>0</v>
      </c>
      <c r="F109" s="27" t="str">
        <f t="shared" si="21"/>
        <v>N/A</v>
      </c>
      <c r="G109" s="29">
        <v>0</v>
      </c>
      <c r="H109" s="27" t="str">
        <f t="shared" si="22"/>
        <v>N/A</v>
      </c>
      <c r="I109" s="8" t="s">
        <v>1748</v>
      </c>
      <c r="J109" s="8" t="s">
        <v>1748</v>
      </c>
      <c r="K109" s="28" t="s">
        <v>734</v>
      </c>
      <c r="L109" s="105" t="str">
        <f t="shared" si="19"/>
        <v>N/A</v>
      </c>
    </row>
    <row r="110" spans="1:12" x14ac:dyDescent="0.2">
      <c r="A110" s="128" t="s">
        <v>521</v>
      </c>
      <c r="B110" s="22" t="s">
        <v>213</v>
      </c>
      <c r="C110" s="23">
        <v>0</v>
      </c>
      <c r="D110" s="27" t="str">
        <f t="shared" si="20"/>
        <v>N/A</v>
      </c>
      <c r="E110" s="23">
        <v>0</v>
      </c>
      <c r="F110" s="27" t="str">
        <f t="shared" si="21"/>
        <v>N/A</v>
      </c>
      <c r="G110" s="23">
        <v>0</v>
      </c>
      <c r="H110" s="27" t="str">
        <f t="shared" si="22"/>
        <v>N/A</v>
      </c>
      <c r="I110" s="8" t="s">
        <v>1748</v>
      </c>
      <c r="J110" s="8" t="s">
        <v>1748</v>
      </c>
      <c r="K110" s="28" t="s">
        <v>734</v>
      </c>
      <c r="L110" s="105" t="str">
        <f t="shared" si="19"/>
        <v>N/A</v>
      </c>
    </row>
    <row r="111" spans="1:12" ht="25.5" x14ac:dyDescent="0.2">
      <c r="A111" s="128" t="s">
        <v>1172</v>
      </c>
      <c r="B111" s="22" t="s">
        <v>213</v>
      </c>
      <c r="C111" s="29" t="s">
        <v>1748</v>
      </c>
      <c r="D111" s="27" t="str">
        <f t="shared" si="20"/>
        <v>N/A</v>
      </c>
      <c r="E111" s="29" t="s">
        <v>1748</v>
      </c>
      <c r="F111" s="27" t="str">
        <f t="shared" si="21"/>
        <v>N/A</v>
      </c>
      <c r="G111" s="29" t="s">
        <v>1748</v>
      </c>
      <c r="H111" s="27" t="str">
        <f t="shared" si="22"/>
        <v>N/A</v>
      </c>
      <c r="I111" s="8" t="s">
        <v>1748</v>
      </c>
      <c r="J111" s="8" t="s">
        <v>1748</v>
      </c>
      <c r="K111" s="28" t="s">
        <v>734</v>
      </c>
      <c r="L111" s="105" t="str">
        <f t="shared" si="19"/>
        <v>N/A</v>
      </c>
    </row>
    <row r="112" spans="1:12" ht="25.5" x14ac:dyDescent="0.2">
      <c r="A112" s="128" t="s">
        <v>1173</v>
      </c>
      <c r="B112" s="22" t="s">
        <v>213</v>
      </c>
      <c r="C112" s="29">
        <v>0</v>
      </c>
      <c r="D112" s="27" t="str">
        <f t="shared" si="20"/>
        <v>N/A</v>
      </c>
      <c r="E112" s="29">
        <v>0</v>
      </c>
      <c r="F112" s="27" t="str">
        <f t="shared" si="21"/>
        <v>N/A</v>
      </c>
      <c r="G112" s="29">
        <v>0</v>
      </c>
      <c r="H112" s="27" t="str">
        <f t="shared" si="22"/>
        <v>N/A</v>
      </c>
      <c r="I112" s="8" t="s">
        <v>1748</v>
      </c>
      <c r="J112" s="8" t="s">
        <v>1748</v>
      </c>
      <c r="K112" s="28" t="s">
        <v>734</v>
      </c>
      <c r="L112" s="105" t="str">
        <f t="shared" si="19"/>
        <v>N/A</v>
      </c>
    </row>
    <row r="113" spans="1:12" ht="25.5" x14ac:dyDescent="0.2">
      <c r="A113" s="128" t="s">
        <v>522</v>
      </c>
      <c r="B113" s="22" t="s">
        <v>213</v>
      </c>
      <c r="C113" s="23">
        <v>0</v>
      </c>
      <c r="D113" s="27" t="str">
        <f t="shared" si="20"/>
        <v>N/A</v>
      </c>
      <c r="E113" s="23">
        <v>0</v>
      </c>
      <c r="F113" s="27" t="str">
        <f t="shared" si="21"/>
        <v>N/A</v>
      </c>
      <c r="G113" s="23">
        <v>0</v>
      </c>
      <c r="H113" s="27" t="str">
        <f t="shared" si="22"/>
        <v>N/A</v>
      </c>
      <c r="I113" s="8" t="s">
        <v>1748</v>
      </c>
      <c r="J113" s="8" t="s">
        <v>1748</v>
      </c>
      <c r="K113" s="28" t="s">
        <v>734</v>
      </c>
      <c r="L113" s="105" t="str">
        <f t="shared" si="19"/>
        <v>N/A</v>
      </c>
    </row>
    <row r="114" spans="1:12" ht="25.5" x14ac:dyDescent="0.2">
      <c r="A114" s="128" t="s">
        <v>1174</v>
      </c>
      <c r="B114" s="22" t="s">
        <v>213</v>
      </c>
      <c r="C114" s="29" t="s">
        <v>1748</v>
      </c>
      <c r="D114" s="27" t="str">
        <f t="shared" si="20"/>
        <v>N/A</v>
      </c>
      <c r="E114" s="29" t="s">
        <v>1748</v>
      </c>
      <c r="F114" s="27" t="str">
        <f t="shared" si="21"/>
        <v>N/A</v>
      </c>
      <c r="G114" s="29" t="s">
        <v>1748</v>
      </c>
      <c r="H114" s="27" t="str">
        <f t="shared" si="22"/>
        <v>N/A</v>
      </c>
      <c r="I114" s="8" t="s">
        <v>1748</v>
      </c>
      <c r="J114" s="8" t="s">
        <v>1748</v>
      </c>
      <c r="K114" s="28" t="s">
        <v>734</v>
      </c>
      <c r="L114" s="105" t="str">
        <f t="shared" si="19"/>
        <v>N/A</v>
      </c>
    </row>
    <row r="115" spans="1:12" ht="25.5" x14ac:dyDescent="0.2">
      <c r="A115" s="128" t="s">
        <v>1175</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1748</v>
      </c>
      <c r="J116" s="8" t="s">
        <v>1748</v>
      </c>
      <c r="K116" s="28" t="s">
        <v>734</v>
      </c>
      <c r="L116" s="105" t="str">
        <f t="shared" si="19"/>
        <v>N/A</v>
      </c>
    </row>
    <row r="117" spans="1:12" ht="25.5" x14ac:dyDescent="0.2">
      <c r="A117" s="128" t="s">
        <v>1176</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734</v>
      </c>
      <c r="L117" s="105" t="str">
        <f t="shared" si="19"/>
        <v>N/A</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0</v>
      </c>
      <c r="D124" s="27" t="str">
        <f t="shared" si="23"/>
        <v>N/A</v>
      </c>
      <c r="E124" s="29">
        <v>0</v>
      </c>
      <c r="F124" s="27" t="str">
        <f t="shared" si="24"/>
        <v>N/A</v>
      </c>
      <c r="G124" s="29">
        <v>0</v>
      </c>
      <c r="H124" s="27" t="str">
        <f t="shared" si="25"/>
        <v>N/A</v>
      </c>
      <c r="I124" s="8" t="s">
        <v>1748</v>
      </c>
      <c r="J124" s="8" t="s">
        <v>1748</v>
      </c>
      <c r="K124" s="28" t="s">
        <v>734</v>
      </c>
      <c r="L124" s="105" t="str">
        <f t="shared" si="19"/>
        <v>N/A</v>
      </c>
    </row>
    <row r="125" spans="1:12" ht="25.5" x14ac:dyDescent="0.2">
      <c r="A125" s="128" t="s">
        <v>526</v>
      </c>
      <c r="B125" s="22" t="s">
        <v>213</v>
      </c>
      <c r="C125" s="23">
        <v>0</v>
      </c>
      <c r="D125" s="27" t="str">
        <f t="shared" si="23"/>
        <v>N/A</v>
      </c>
      <c r="E125" s="23">
        <v>0</v>
      </c>
      <c r="F125" s="27" t="str">
        <f t="shared" si="24"/>
        <v>N/A</v>
      </c>
      <c r="G125" s="23">
        <v>0</v>
      </c>
      <c r="H125" s="27" t="str">
        <f t="shared" si="25"/>
        <v>N/A</v>
      </c>
      <c r="I125" s="8" t="s">
        <v>1748</v>
      </c>
      <c r="J125" s="8" t="s">
        <v>1748</v>
      </c>
      <c r="K125" s="28" t="s">
        <v>734</v>
      </c>
      <c r="L125" s="105" t="str">
        <f t="shared" si="19"/>
        <v>N/A</v>
      </c>
    </row>
    <row r="126" spans="1:12" ht="25.5" x14ac:dyDescent="0.2">
      <c r="A126" s="128" t="s">
        <v>1182</v>
      </c>
      <c r="B126" s="22" t="s">
        <v>213</v>
      </c>
      <c r="C126" s="29" t="s">
        <v>1748</v>
      </c>
      <c r="D126" s="27" t="str">
        <f t="shared" si="23"/>
        <v>N/A</v>
      </c>
      <c r="E126" s="29" t="s">
        <v>1748</v>
      </c>
      <c r="F126" s="27" t="str">
        <f t="shared" si="24"/>
        <v>N/A</v>
      </c>
      <c r="G126" s="29" t="s">
        <v>1748</v>
      </c>
      <c r="H126" s="27" t="str">
        <f t="shared" si="25"/>
        <v>N/A</v>
      </c>
      <c r="I126" s="8" t="s">
        <v>1748</v>
      </c>
      <c r="J126" s="8" t="s">
        <v>1748</v>
      </c>
      <c r="K126" s="28" t="s">
        <v>734</v>
      </c>
      <c r="L126" s="105" t="str">
        <f t="shared" si="19"/>
        <v>N/A</v>
      </c>
    </row>
    <row r="127" spans="1:12" ht="25.5" x14ac:dyDescent="0.2">
      <c r="A127" s="128" t="s">
        <v>1183</v>
      </c>
      <c r="B127" s="22" t="s">
        <v>213</v>
      </c>
      <c r="C127" s="29">
        <v>0</v>
      </c>
      <c r="D127" s="27" t="str">
        <f t="shared" si="23"/>
        <v>N/A</v>
      </c>
      <c r="E127" s="29">
        <v>0</v>
      </c>
      <c r="F127" s="27" t="str">
        <f t="shared" si="24"/>
        <v>N/A</v>
      </c>
      <c r="G127" s="29">
        <v>0</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734</v>
      </c>
      <c r="L129" s="105" t="str">
        <f t="shared" si="19"/>
        <v>N/A</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0</v>
      </c>
      <c r="D136" s="27" t="str">
        <f t="shared" si="23"/>
        <v>N/A</v>
      </c>
      <c r="E136" s="29">
        <v>0</v>
      </c>
      <c r="F136" s="27" t="str">
        <f t="shared" si="24"/>
        <v>N/A</v>
      </c>
      <c r="G136" s="29">
        <v>0</v>
      </c>
      <c r="H136" s="27" t="str">
        <f t="shared" si="25"/>
        <v>N/A</v>
      </c>
      <c r="I136" s="8" t="s">
        <v>1748</v>
      </c>
      <c r="J136" s="8" t="s">
        <v>1748</v>
      </c>
      <c r="K136" s="28" t="s">
        <v>734</v>
      </c>
      <c r="L136" s="105" t="str">
        <f t="shared" si="19"/>
        <v>N/A</v>
      </c>
    </row>
    <row r="137" spans="1:12" x14ac:dyDescent="0.2">
      <c r="A137" s="128" t="s">
        <v>530</v>
      </c>
      <c r="B137" s="22" t="s">
        <v>213</v>
      </c>
      <c r="C137" s="23">
        <v>0</v>
      </c>
      <c r="D137" s="27" t="str">
        <f t="shared" si="23"/>
        <v>N/A</v>
      </c>
      <c r="E137" s="23">
        <v>0</v>
      </c>
      <c r="F137" s="27" t="str">
        <f t="shared" si="24"/>
        <v>N/A</v>
      </c>
      <c r="G137" s="23">
        <v>0</v>
      </c>
      <c r="H137" s="27" t="str">
        <f t="shared" si="25"/>
        <v>N/A</v>
      </c>
      <c r="I137" s="8" t="s">
        <v>1748</v>
      </c>
      <c r="J137" s="8" t="s">
        <v>1748</v>
      </c>
      <c r="K137" s="28" t="s">
        <v>734</v>
      </c>
      <c r="L137" s="105" t="str">
        <f t="shared" si="19"/>
        <v>N/A</v>
      </c>
    </row>
    <row r="138" spans="1:12" x14ac:dyDescent="0.2">
      <c r="A138" s="128" t="s">
        <v>1190</v>
      </c>
      <c r="B138" s="22" t="s">
        <v>213</v>
      </c>
      <c r="C138" s="29" t="s">
        <v>1748</v>
      </c>
      <c r="D138" s="27" t="str">
        <f t="shared" si="23"/>
        <v>N/A</v>
      </c>
      <c r="E138" s="29" t="s">
        <v>1748</v>
      </c>
      <c r="F138" s="27" t="str">
        <f t="shared" si="24"/>
        <v>N/A</v>
      </c>
      <c r="G138" s="29" t="s">
        <v>1748</v>
      </c>
      <c r="H138" s="27" t="str">
        <f t="shared" si="25"/>
        <v>N/A</v>
      </c>
      <c r="I138" s="8" t="s">
        <v>1748</v>
      </c>
      <c r="J138" s="8" t="s">
        <v>1748</v>
      </c>
      <c r="K138" s="28" t="s">
        <v>734</v>
      </c>
      <c r="L138" s="105" t="str">
        <f t="shared" si="19"/>
        <v>N/A</v>
      </c>
    </row>
    <row r="139" spans="1:12" x14ac:dyDescent="0.2">
      <c r="A139" s="156" t="s">
        <v>404</v>
      </c>
      <c r="B139" s="10" t="s">
        <v>213</v>
      </c>
      <c r="C139" s="10">
        <v>7605364854</v>
      </c>
      <c r="D139" s="7" t="str">
        <f t="shared" si="23"/>
        <v>N/A</v>
      </c>
      <c r="E139" s="10">
        <v>7716729142</v>
      </c>
      <c r="F139" s="7" t="str">
        <f t="shared" si="24"/>
        <v>N/A</v>
      </c>
      <c r="G139" s="10">
        <v>8146502150</v>
      </c>
      <c r="H139" s="7" t="str">
        <f t="shared" si="25"/>
        <v>N/A</v>
      </c>
      <c r="I139" s="8">
        <v>1.464</v>
      </c>
      <c r="J139" s="8">
        <v>5.569</v>
      </c>
      <c r="K139" s="10" t="s">
        <v>213</v>
      </c>
      <c r="L139" s="105" t="str">
        <f t="shared" ref="L139:L158" si="26">IF(J139="Div by 0", "N/A", IF(K139="N/A","N/A", IF(J139&gt;VALUE(MID(K139,1,2)), "No", IF(J139&lt;-1*VALUE(MID(K139,1,2)), "No", "Yes"))))</f>
        <v>N/A</v>
      </c>
    </row>
    <row r="140" spans="1:12" x14ac:dyDescent="0.2">
      <c r="A140" s="156" t="s">
        <v>1191</v>
      </c>
      <c r="B140" s="10" t="s">
        <v>213</v>
      </c>
      <c r="C140" s="10">
        <v>4819.2380418000002</v>
      </c>
      <c r="D140" s="7" t="str">
        <f t="shared" si="23"/>
        <v>N/A</v>
      </c>
      <c r="E140" s="10">
        <v>5126.9246687000004</v>
      </c>
      <c r="F140" s="7" t="str">
        <f t="shared" si="24"/>
        <v>N/A</v>
      </c>
      <c r="G140" s="10">
        <v>4532.2779161999997</v>
      </c>
      <c r="H140" s="7" t="str">
        <f t="shared" si="25"/>
        <v>N/A</v>
      </c>
      <c r="I140" s="8">
        <v>6.3849999999999998</v>
      </c>
      <c r="J140" s="8">
        <v>-11.6</v>
      </c>
      <c r="K140" s="10" t="s">
        <v>213</v>
      </c>
      <c r="L140" s="105" t="str">
        <f t="shared" si="26"/>
        <v>N/A</v>
      </c>
    </row>
    <row r="141" spans="1:12" x14ac:dyDescent="0.2">
      <c r="A141" s="156" t="s">
        <v>405</v>
      </c>
      <c r="B141" s="10" t="s">
        <v>213</v>
      </c>
      <c r="C141" s="10">
        <v>482925709</v>
      </c>
      <c r="D141" s="7" t="str">
        <f t="shared" si="23"/>
        <v>N/A</v>
      </c>
      <c r="E141" s="10">
        <v>379774592</v>
      </c>
      <c r="F141" s="7" t="str">
        <f t="shared" si="24"/>
        <v>N/A</v>
      </c>
      <c r="G141" s="10">
        <v>13869670</v>
      </c>
      <c r="H141" s="7" t="str">
        <f t="shared" si="25"/>
        <v>N/A</v>
      </c>
      <c r="I141" s="8">
        <v>-21.4</v>
      </c>
      <c r="J141" s="8">
        <v>-96.3</v>
      </c>
      <c r="K141" s="10" t="s">
        <v>213</v>
      </c>
      <c r="L141" s="105" t="str">
        <f t="shared" si="26"/>
        <v>N/A</v>
      </c>
    </row>
    <row r="142" spans="1:12" x14ac:dyDescent="0.2">
      <c r="A142" s="156" t="s">
        <v>1192</v>
      </c>
      <c r="B142" s="10" t="s">
        <v>213</v>
      </c>
      <c r="C142" s="10">
        <v>4952.6778212999998</v>
      </c>
      <c r="D142" s="7" t="str">
        <f t="shared" si="23"/>
        <v>N/A</v>
      </c>
      <c r="E142" s="10">
        <v>3783.7837579000002</v>
      </c>
      <c r="F142" s="7" t="str">
        <f t="shared" si="24"/>
        <v>N/A</v>
      </c>
      <c r="G142" s="10">
        <v>1275.7238778999999</v>
      </c>
      <c r="H142" s="7" t="str">
        <f t="shared" si="25"/>
        <v>N/A</v>
      </c>
      <c r="I142" s="8">
        <v>-23.6</v>
      </c>
      <c r="J142" s="8">
        <v>-66.3</v>
      </c>
      <c r="K142" s="10" t="s">
        <v>213</v>
      </c>
      <c r="L142" s="105" t="str">
        <f t="shared" si="26"/>
        <v>N/A</v>
      </c>
    </row>
    <row r="143" spans="1:12" x14ac:dyDescent="0.2">
      <c r="A143" s="156" t="s">
        <v>406</v>
      </c>
      <c r="B143" s="10" t="s">
        <v>213</v>
      </c>
      <c r="C143" s="10">
        <v>10739492</v>
      </c>
      <c r="D143" s="7" t="str">
        <f t="shared" si="23"/>
        <v>N/A</v>
      </c>
      <c r="E143" s="10">
        <v>16487622</v>
      </c>
      <c r="F143" s="7" t="str">
        <f t="shared" si="24"/>
        <v>N/A</v>
      </c>
      <c r="G143" s="10">
        <v>9566548</v>
      </c>
      <c r="H143" s="7" t="str">
        <f t="shared" si="25"/>
        <v>N/A</v>
      </c>
      <c r="I143" s="8">
        <v>53.52</v>
      </c>
      <c r="J143" s="8">
        <v>-42</v>
      </c>
      <c r="K143" s="10" t="s">
        <v>213</v>
      </c>
      <c r="L143" s="105" t="str">
        <f t="shared" si="26"/>
        <v>N/A</v>
      </c>
    </row>
    <row r="144" spans="1:12" ht="25.5" x14ac:dyDescent="0.2">
      <c r="A144" s="156" t="s">
        <v>1193</v>
      </c>
      <c r="B144" s="10" t="s">
        <v>213</v>
      </c>
      <c r="C144" s="10">
        <v>264.06422423999999</v>
      </c>
      <c r="D144" s="7" t="str">
        <f t="shared" si="23"/>
        <v>N/A</v>
      </c>
      <c r="E144" s="10">
        <v>376.16349158999998</v>
      </c>
      <c r="F144" s="7" t="str">
        <f t="shared" si="24"/>
        <v>N/A</v>
      </c>
      <c r="G144" s="10">
        <v>233.07462541000001</v>
      </c>
      <c r="H144" s="7" t="str">
        <f t="shared" si="25"/>
        <v>N/A</v>
      </c>
      <c r="I144" s="8">
        <v>42.45</v>
      </c>
      <c r="J144" s="8">
        <v>-38</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365730</v>
      </c>
      <c r="D149" s="7" t="str">
        <f t="shared" si="27"/>
        <v>N/A</v>
      </c>
      <c r="E149" s="10">
        <v>375233</v>
      </c>
      <c r="F149" s="7" t="str">
        <f t="shared" si="28"/>
        <v>N/A</v>
      </c>
      <c r="G149" s="10">
        <v>247236393</v>
      </c>
      <c r="H149" s="7" t="str">
        <f t="shared" si="29"/>
        <v>N/A</v>
      </c>
      <c r="I149" s="8">
        <v>2.5979999999999999</v>
      </c>
      <c r="J149" s="8">
        <v>65789</v>
      </c>
      <c r="K149" s="10" t="s">
        <v>213</v>
      </c>
      <c r="L149" s="105" t="str">
        <f t="shared" si="26"/>
        <v>N/A</v>
      </c>
    </row>
    <row r="150" spans="1:13" x14ac:dyDescent="0.2">
      <c r="A150" s="156" t="s">
        <v>1196</v>
      </c>
      <c r="B150" s="10" t="s">
        <v>213</v>
      </c>
      <c r="C150" s="10">
        <v>128.77816901</v>
      </c>
      <c r="D150" s="7" t="str">
        <f t="shared" si="27"/>
        <v>N/A</v>
      </c>
      <c r="E150" s="10">
        <v>115.59858287</v>
      </c>
      <c r="F150" s="7" t="str">
        <f t="shared" si="28"/>
        <v>N/A</v>
      </c>
      <c r="G150" s="10">
        <v>1659.6276657999999</v>
      </c>
      <c r="H150" s="7" t="str">
        <f t="shared" si="29"/>
        <v>N/A</v>
      </c>
      <c r="I150" s="8">
        <v>-10.199999999999999</v>
      </c>
      <c r="J150" s="8">
        <v>1336</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1578126</v>
      </c>
      <c r="D6" s="7" t="str">
        <f t="shared" ref="D6:D11" si="0">IF($B6="N/A","N/A",IF(C6&gt;10,"No",IF(C6&lt;-10,"No","Yes")))</f>
        <v>N/A</v>
      </c>
      <c r="E6" s="1">
        <v>1505138</v>
      </c>
      <c r="F6" s="7" t="str">
        <f t="shared" ref="F6:F11" si="1">IF($B6="N/A","N/A",IF(E6&gt;10,"No",IF(E6&lt;-10,"No","Yes")))</f>
        <v>N/A</v>
      </c>
      <c r="G6" s="1">
        <v>1798032</v>
      </c>
      <c r="H6" s="7" t="str">
        <f t="shared" ref="H6:H11" si="2">IF($B6="N/A","N/A",IF(G6&gt;10,"No",IF(G6&lt;-10,"No","Yes")))</f>
        <v>N/A</v>
      </c>
      <c r="I6" s="8">
        <v>-4.62</v>
      </c>
      <c r="J6" s="8">
        <v>19.46</v>
      </c>
      <c r="K6" s="1" t="s">
        <v>734</v>
      </c>
      <c r="L6" s="105" t="str">
        <f t="shared" ref="L6:L14" si="3">IF(J6="Div by 0", "N/A", IF(K6="N/A","N/A", IF(J6&gt;VALUE(MID(K6,1,2)), "No", IF(J6&lt;-1*VALUE(MID(K6,1,2)), "No", "Yes"))))</f>
        <v>Yes</v>
      </c>
    </row>
    <row r="7" spans="1:12" x14ac:dyDescent="0.2">
      <c r="A7" s="138" t="s">
        <v>100</v>
      </c>
      <c r="B7" s="30" t="s">
        <v>213</v>
      </c>
      <c r="C7" s="1">
        <v>68556</v>
      </c>
      <c r="D7" s="7" t="str">
        <f t="shared" si="0"/>
        <v>N/A</v>
      </c>
      <c r="E7" s="1">
        <v>71838</v>
      </c>
      <c r="F7" s="7" t="str">
        <f t="shared" si="1"/>
        <v>N/A</v>
      </c>
      <c r="G7" s="1">
        <v>6587</v>
      </c>
      <c r="H7" s="7" t="str">
        <f t="shared" si="2"/>
        <v>N/A</v>
      </c>
      <c r="I7" s="8">
        <v>4.7869999999999999</v>
      </c>
      <c r="J7" s="8">
        <v>-90.8</v>
      </c>
      <c r="K7" s="30" t="s">
        <v>734</v>
      </c>
      <c r="L7" s="105" t="str">
        <f t="shared" si="3"/>
        <v>No</v>
      </c>
    </row>
    <row r="8" spans="1:12" x14ac:dyDescent="0.2">
      <c r="A8" s="138" t="s">
        <v>101</v>
      </c>
      <c r="B8" s="30" t="s">
        <v>213</v>
      </c>
      <c r="C8" s="1">
        <v>173642</v>
      </c>
      <c r="D8" s="7" t="str">
        <f t="shared" si="0"/>
        <v>N/A</v>
      </c>
      <c r="E8" s="1">
        <v>176540</v>
      </c>
      <c r="F8" s="7" t="str">
        <f t="shared" si="1"/>
        <v>N/A</v>
      </c>
      <c r="G8" s="1">
        <v>10301</v>
      </c>
      <c r="H8" s="7" t="str">
        <f t="shared" si="2"/>
        <v>N/A</v>
      </c>
      <c r="I8" s="8">
        <v>1.669</v>
      </c>
      <c r="J8" s="8">
        <v>-94.2</v>
      </c>
      <c r="K8" s="30" t="s">
        <v>734</v>
      </c>
      <c r="L8" s="105" t="str">
        <f t="shared" si="3"/>
        <v>No</v>
      </c>
    </row>
    <row r="9" spans="1:12" x14ac:dyDescent="0.2">
      <c r="A9" s="138" t="s">
        <v>104</v>
      </c>
      <c r="B9" s="30" t="s">
        <v>213</v>
      </c>
      <c r="C9" s="1">
        <v>788854</v>
      </c>
      <c r="D9" s="7" t="str">
        <f t="shared" si="0"/>
        <v>N/A</v>
      </c>
      <c r="E9" s="1">
        <v>779663</v>
      </c>
      <c r="F9" s="7" t="str">
        <f t="shared" si="1"/>
        <v>N/A</v>
      </c>
      <c r="G9" s="1">
        <v>70543</v>
      </c>
      <c r="H9" s="7" t="str">
        <f t="shared" si="2"/>
        <v>N/A</v>
      </c>
      <c r="I9" s="8">
        <v>-1.17</v>
      </c>
      <c r="J9" s="8">
        <v>-91</v>
      </c>
      <c r="K9" s="30" t="s">
        <v>734</v>
      </c>
      <c r="L9" s="105" t="str">
        <f t="shared" si="3"/>
        <v>No</v>
      </c>
    </row>
    <row r="10" spans="1:12" x14ac:dyDescent="0.2">
      <c r="A10" s="138" t="s">
        <v>105</v>
      </c>
      <c r="B10" s="30" t="s">
        <v>213</v>
      </c>
      <c r="C10" s="1">
        <v>547074</v>
      </c>
      <c r="D10" s="7" t="str">
        <f t="shared" si="0"/>
        <v>N/A</v>
      </c>
      <c r="E10" s="1">
        <v>477097</v>
      </c>
      <c r="F10" s="7" t="str">
        <f t="shared" si="1"/>
        <v>N/A</v>
      </c>
      <c r="G10" s="1">
        <v>42520</v>
      </c>
      <c r="H10" s="7" t="str">
        <f t="shared" si="2"/>
        <v>N/A</v>
      </c>
      <c r="I10" s="8">
        <v>-12.8</v>
      </c>
      <c r="J10" s="8">
        <v>-91.1</v>
      </c>
      <c r="K10" s="30" t="s">
        <v>734</v>
      </c>
      <c r="L10" s="105" t="str">
        <f t="shared" si="3"/>
        <v>No</v>
      </c>
    </row>
    <row r="11" spans="1:12" x14ac:dyDescent="0.2">
      <c r="A11" s="138" t="s">
        <v>77</v>
      </c>
      <c r="B11" s="1" t="s">
        <v>213</v>
      </c>
      <c r="C11" s="1">
        <v>1245416.71</v>
      </c>
      <c r="D11" s="27" t="str">
        <f t="shared" si="0"/>
        <v>N/A</v>
      </c>
      <c r="E11" s="1">
        <v>1226106.6499999999</v>
      </c>
      <c r="F11" s="7" t="str">
        <f t="shared" si="1"/>
        <v>N/A</v>
      </c>
      <c r="G11" s="1">
        <v>1350388.42</v>
      </c>
      <c r="H11" s="7" t="str">
        <f t="shared" si="2"/>
        <v>N/A</v>
      </c>
      <c r="I11" s="8">
        <v>-1.55</v>
      </c>
      <c r="J11" s="8">
        <v>10.14</v>
      </c>
      <c r="K11" s="1" t="s">
        <v>735</v>
      </c>
      <c r="L11" s="105" t="str">
        <f t="shared" si="3"/>
        <v>No</v>
      </c>
    </row>
    <row r="12" spans="1:12" x14ac:dyDescent="0.2">
      <c r="A12" s="138" t="s">
        <v>115</v>
      </c>
      <c r="B12" s="1" t="s">
        <v>213</v>
      </c>
      <c r="C12" s="1">
        <v>142969</v>
      </c>
      <c r="D12" s="1" t="s">
        <v>213</v>
      </c>
      <c r="E12" s="1">
        <v>148459</v>
      </c>
      <c r="F12" s="1" t="s">
        <v>213</v>
      </c>
      <c r="G12" s="1">
        <v>167745</v>
      </c>
      <c r="H12" s="1" t="s">
        <v>213</v>
      </c>
      <c r="I12" s="8">
        <v>3.84</v>
      </c>
      <c r="J12" s="8">
        <v>12.99</v>
      </c>
      <c r="K12" s="1" t="s">
        <v>735</v>
      </c>
      <c r="L12" s="105" t="str">
        <f t="shared" si="3"/>
        <v>No</v>
      </c>
    </row>
    <row r="13" spans="1:12" x14ac:dyDescent="0.2">
      <c r="A13" s="138" t="s">
        <v>446</v>
      </c>
      <c r="B13" s="1" t="s">
        <v>213</v>
      </c>
      <c r="C13" s="1">
        <v>62894</v>
      </c>
      <c r="D13" s="1" t="s">
        <v>213</v>
      </c>
      <c r="E13" s="1">
        <v>65814</v>
      </c>
      <c r="F13" s="1" t="s">
        <v>213</v>
      </c>
      <c r="G13" s="1">
        <v>6057</v>
      </c>
      <c r="H13" s="1" t="s">
        <v>213</v>
      </c>
      <c r="I13" s="8">
        <v>4.6429999999999998</v>
      </c>
      <c r="J13" s="8">
        <v>-90.8</v>
      </c>
      <c r="K13" s="1" t="s">
        <v>735</v>
      </c>
      <c r="L13" s="105" t="str">
        <f t="shared" si="3"/>
        <v>No</v>
      </c>
    </row>
    <row r="14" spans="1:12" x14ac:dyDescent="0.2">
      <c r="A14" s="138" t="s">
        <v>447</v>
      </c>
      <c r="B14" s="1" t="s">
        <v>213</v>
      </c>
      <c r="C14" s="1">
        <v>71041</v>
      </c>
      <c r="D14" s="1" t="s">
        <v>213</v>
      </c>
      <c r="E14" s="1">
        <v>73610</v>
      </c>
      <c r="F14" s="1" t="s">
        <v>213</v>
      </c>
      <c r="G14" s="1">
        <v>4492</v>
      </c>
      <c r="H14" s="1" t="s">
        <v>213</v>
      </c>
      <c r="I14" s="8">
        <v>3.6160000000000001</v>
      </c>
      <c r="J14" s="8">
        <v>-93.9</v>
      </c>
      <c r="K14" s="1" t="s">
        <v>735</v>
      </c>
      <c r="L14" s="105" t="str">
        <f t="shared" si="3"/>
        <v>No</v>
      </c>
    </row>
    <row r="15" spans="1:12" x14ac:dyDescent="0.2">
      <c r="A15" s="137" t="s">
        <v>58</v>
      </c>
      <c r="B15" s="30" t="s">
        <v>213</v>
      </c>
      <c r="C15" s="10">
        <v>7605364854</v>
      </c>
      <c r="D15" s="7" t="str">
        <f t="shared" ref="D15:D20" si="4">IF($B15="N/A","N/A",IF(C15&gt;10,"No",IF(C15&lt;-10,"No","Yes")))</f>
        <v>N/A</v>
      </c>
      <c r="E15" s="10">
        <v>7716729142</v>
      </c>
      <c r="F15" s="7" t="str">
        <f t="shared" ref="F15:F20" si="5">IF($B15="N/A","N/A",IF(E15&gt;10,"No",IF(E15&lt;-10,"No","Yes")))</f>
        <v>N/A</v>
      </c>
      <c r="G15" s="10">
        <v>8146503518</v>
      </c>
      <c r="H15" s="7" t="str">
        <f t="shared" ref="H15:H20" si="6">IF($B15="N/A","N/A",IF(G15&gt;10,"No",IF(G15&lt;-10,"No","Yes")))</f>
        <v>N/A</v>
      </c>
      <c r="I15" s="8">
        <v>1.464</v>
      </c>
      <c r="J15" s="8">
        <v>5.569</v>
      </c>
      <c r="K15" s="30" t="s">
        <v>734</v>
      </c>
      <c r="L15" s="105" t="str">
        <f t="shared" ref="L15:L20" si="7">IF(J15="Div by 0", "N/A", IF(K15="N/A","N/A", IF(J15&gt;VALUE(MID(K15,1,2)), "No", IF(J15&lt;-1*VALUE(MID(K15,1,2)), "No", "Yes"))))</f>
        <v>Yes</v>
      </c>
    </row>
    <row r="16" spans="1:12" x14ac:dyDescent="0.2">
      <c r="A16" s="137" t="s">
        <v>1107</v>
      </c>
      <c r="B16" s="30" t="s">
        <v>213</v>
      </c>
      <c r="C16" s="10">
        <v>4819.2380418000002</v>
      </c>
      <c r="D16" s="7" t="str">
        <f t="shared" si="4"/>
        <v>N/A</v>
      </c>
      <c r="E16" s="10">
        <v>5126.9246687000004</v>
      </c>
      <c r="F16" s="7" t="str">
        <f t="shared" si="5"/>
        <v>N/A</v>
      </c>
      <c r="G16" s="10">
        <v>4530.7889504000004</v>
      </c>
      <c r="H16" s="7" t="str">
        <f t="shared" si="6"/>
        <v>N/A</v>
      </c>
      <c r="I16" s="8">
        <v>6.3849999999999998</v>
      </c>
      <c r="J16" s="8">
        <v>-11.6</v>
      </c>
      <c r="K16" s="30" t="s">
        <v>734</v>
      </c>
      <c r="L16" s="105" t="str">
        <f t="shared" si="7"/>
        <v>Yes</v>
      </c>
    </row>
    <row r="17" spans="1:12" x14ac:dyDescent="0.2">
      <c r="A17" s="137" t="s">
        <v>1207</v>
      </c>
      <c r="B17" s="30" t="s">
        <v>213</v>
      </c>
      <c r="C17" s="10">
        <v>11105.753734</v>
      </c>
      <c r="D17" s="7" t="str">
        <f t="shared" si="4"/>
        <v>N/A</v>
      </c>
      <c r="E17" s="10">
        <v>11632.407681000001</v>
      </c>
      <c r="F17" s="7" t="str">
        <f t="shared" si="5"/>
        <v>N/A</v>
      </c>
      <c r="G17" s="10">
        <v>8099.8648854000003</v>
      </c>
      <c r="H17" s="7" t="str">
        <f t="shared" si="6"/>
        <v>N/A</v>
      </c>
      <c r="I17" s="8">
        <v>4.742</v>
      </c>
      <c r="J17" s="8">
        <v>-30.4</v>
      </c>
      <c r="K17" s="30" t="s">
        <v>734</v>
      </c>
      <c r="L17" s="105" t="str">
        <f t="shared" si="7"/>
        <v>No</v>
      </c>
    </row>
    <row r="18" spans="1:12" x14ac:dyDescent="0.2">
      <c r="A18" s="137" t="s">
        <v>1208</v>
      </c>
      <c r="B18" s="30" t="s">
        <v>213</v>
      </c>
      <c r="C18" s="10">
        <v>14575.907154</v>
      </c>
      <c r="D18" s="7" t="str">
        <f t="shared" si="4"/>
        <v>N/A</v>
      </c>
      <c r="E18" s="10">
        <v>15187.427438999999</v>
      </c>
      <c r="F18" s="7" t="str">
        <f t="shared" si="5"/>
        <v>N/A</v>
      </c>
      <c r="G18" s="10">
        <v>6301.6751771999998</v>
      </c>
      <c r="H18" s="7" t="str">
        <f t="shared" si="6"/>
        <v>N/A</v>
      </c>
      <c r="I18" s="8">
        <v>4.1950000000000003</v>
      </c>
      <c r="J18" s="8">
        <v>-58.5</v>
      </c>
      <c r="K18" s="30" t="s">
        <v>734</v>
      </c>
      <c r="L18" s="105" t="str">
        <f t="shared" si="7"/>
        <v>No</v>
      </c>
    </row>
    <row r="19" spans="1:12" x14ac:dyDescent="0.2">
      <c r="A19" s="137" t="s">
        <v>1209</v>
      </c>
      <c r="B19" s="30" t="s">
        <v>213</v>
      </c>
      <c r="C19" s="10">
        <v>2426.3225653999998</v>
      </c>
      <c r="D19" s="7" t="str">
        <f t="shared" si="4"/>
        <v>N/A</v>
      </c>
      <c r="E19" s="10">
        <v>2548.4032409000001</v>
      </c>
      <c r="F19" s="7" t="str">
        <f t="shared" si="5"/>
        <v>N/A</v>
      </c>
      <c r="G19" s="10">
        <v>1401.3348171</v>
      </c>
      <c r="H19" s="7" t="str">
        <f t="shared" si="6"/>
        <v>N/A</v>
      </c>
      <c r="I19" s="8">
        <v>5.032</v>
      </c>
      <c r="J19" s="8">
        <v>-45</v>
      </c>
      <c r="K19" s="30" t="s">
        <v>734</v>
      </c>
      <c r="L19" s="105" t="str">
        <f t="shared" si="7"/>
        <v>No</v>
      </c>
    </row>
    <row r="20" spans="1:12" x14ac:dyDescent="0.2">
      <c r="A20" s="137" t="s">
        <v>1210</v>
      </c>
      <c r="B20" s="30" t="s">
        <v>213</v>
      </c>
      <c r="C20" s="10">
        <v>4385.1377875999997</v>
      </c>
      <c r="D20" s="7" t="str">
        <f t="shared" si="4"/>
        <v>N/A</v>
      </c>
      <c r="E20" s="10">
        <v>4638.4615351000002</v>
      </c>
      <c r="F20" s="7" t="str">
        <f t="shared" si="5"/>
        <v>N/A</v>
      </c>
      <c r="G20" s="10">
        <v>2192.8389228999999</v>
      </c>
      <c r="H20" s="7" t="str">
        <f t="shared" si="6"/>
        <v>N/A</v>
      </c>
      <c r="I20" s="8">
        <v>5.7770000000000001</v>
      </c>
      <c r="J20" s="8">
        <v>-52.7</v>
      </c>
      <c r="K20" s="30" t="s">
        <v>734</v>
      </c>
      <c r="L20" s="105" t="str">
        <f t="shared" si="7"/>
        <v>No</v>
      </c>
    </row>
    <row r="21" spans="1:12" x14ac:dyDescent="0.2">
      <c r="A21" s="128" t="s">
        <v>1111</v>
      </c>
      <c r="B21" s="30" t="s">
        <v>213</v>
      </c>
      <c r="C21" s="10">
        <v>4963.1758477000003</v>
      </c>
      <c r="D21" s="7" t="str">
        <f t="shared" ref="D21:D22" si="8">IF($B21="N/A","N/A",IF(C21&gt;10,"No",IF(C21&lt;-10,"No","Yes")))</f>
        <v>N/A</v>
      </c>
      <c r="E21" s="10">
        <v>5252.0085448</v>
      </c>
      <c r="F21" s="7" t="str">
        <f t="shared" ref="F21:F22" si="9">IF($B21="N/A","N/A",IF(E21&gt;10,"No",IF(E21&lt;-10,"No","Yes")))</f>
        <v>N/A</v>
      </c>
      <c r="G21" s="10">
        <v>4638.4463698</v>
      </c>
      <c r="H21" s="7" t="str">
        <f t="shared" ref="H21:H22" si="10">IF($B21="N/A","N/A",IF(G21&gt;10,"No",IF(G21&lt;-10,"No","Yes")))</f>
        <v>N/A</v>
      </c>
      <c r="I21" s="8">
        <v>5.82</v>
      </c>
      <c r="J21" s="8">
        <v>-11.7</v>
      </c>
      <c r="K21" s="30" t="s">
        <v>734</v>
      </c>
      <c r="L21" s="105" t="str">
        <f>IF(J21="Div by 0", "N/A", IF(OR(J21="N/A",K21="N/A"),"N/A", IF(J21&gt;VALUE(MID(K21,1,2)), "No", IF(J21&lt;-1*VALUE(MID(K21,1,2)), "No", "Yes"))))</f>
        <v>Yes</v>
      </c>
    </row>
    <row r="22" spans="1:12" x14ac:dyDescent="0.2">
      <c r="A22" s="128" t="s">
        <v>1112</v>
      </c>
      <c r="B22" s="30" t="s">
        <v>213</v>
      </c>
      <c r="C22" s="10">
        <v>4643.1920843999997</v>
      </c>
      <c r="D22" s="7" t="str">
        <f t="shared" si="8"/>
        <v>N/A</v>
      </c>
      <c r="E22" s="10">
        <v>4969.7820525999996</v>
      </c>
      <c r="F22" s="7" t="str">
        <f t="shared" si="9"/>
        <v>N/A</v>
      </c>
      <c r="G22" s="10">
        <v>4398.3100510000004</v>
      </c>
      <c r="H22" s="7" t="str">
        <f t="shared" si="10"/>
        <v>N/A</v>
      </c>
      <c r="I22" s="8">
        <v>7.0339999999999998</v>
      </c>
      <c r="J22" s="8">
        <v>-11.5</v>
      </c>
      <c r="K22" s="30" t="s">
        <v>734</v>
      </c>
      <c r="L22" s="105" t="str">
        <f>IF(J22="Div by 0", "N/A", IF(OR(J22="N/A",K22="N/A"),"N/A", IF(J22&gt;VALUE(MID(K22,1,2)), "No", IF(J22&lt;-1*VALUE(MID(K22,1,2)), "No", "Yes"))))</f>
        <v>Yes</v>
      </c>
    </row>
    <row r="23" spans="1:12" x14ac:dyDescent="0.2">
      <c r="A23" s="137" t="s">
        <v>1211</v>
      </c>
      <c r="B23" s="30" t="s">
        <v>213</v>
      </c>
      <c r="C23" s="10">
        <v>10015.832957000001</v>
      </c>
      <c r="D23" s="7" t="str">
        <f>IF($B23="N/A","N/A",IF(C23&gt;10,"No",IF(C23&lt;-10,"No","Yes")))</f>
        <v>N/A</v>
      </c>
      <c r="E23" s="10">
        <v>10395.498575</v>
      </c>
      <c r="F23" s="7" t="str">
        <f>IF($B23="N/A","N/A",IF(E23&gt;10,"No",IF(E23&lt;-10,"No","Yes")))</f>
        <v>N/A</v>
      </c>
      <c r="G23" s="10">
        <v>10892.207291000001</v>
      </c>
      <c r="H23" s="7" t="str">
        <f>IF($B23="N/A","N/A",IF(G23&gt;10,"No",IF(G23&lt;-10,"No","Yes")))</f>
        <v>N/A</v>
      </c>
      <c r="I23" s="8">
        <v>3.7909999999999999</v>
      </c>
      <c r="J23" s="8">
        <v>4.7779999999999996</v>
      </c>
      <c r="K23" s="30" t="s">
        <v>734</v>
      </c>
      <c r="L23" s="105" t="str">
        <f>IF(J23="Div by 0", "N/A", IF(K23="N/A","N/A", IF(J23&gt;VALUE(MID(K23,1,2)), "No", IF(J23&lt;-1*VALUE(MID(K23,1,2)), "No", "Yes"))))</f>
        <v>Yes</v>
      </c>
    </row>
    <row r="24" spans="1:12" x14ac:dyDescent="0.2">
      <c r="A24" s="137" t="s">
        <v>1212</v>
      </c>
      <c r="B24" s="30" t="s">
        <v>213</v>
      </c>
      <c r="C24" s="10">
        <v>11061.769374</v>
      </c>
      <c r="D24" s="7" t="str">
        <f>IF($B24="N/A","N/A",IF(C24&gt;10,"No",IF(C24&lt;-10,"No","Yes")))</f>
        <v>N/A</v>
      </c>
      <c r="E24" s="10">
        <v>11494.919941</v>
      </c>
      <c r="F24" s="7" t="str">
        <f>IF($B24="N/A","N/A",IF(E24&gt;10,"No",IF(E24&lt;-10,"No","Yes")))</f>
        <v>N/A</v>
      </c>
      <c r="G24" s="10">
        <v>8112.2240382999998</v>
      </c>
      <c r="H24" s="7" t="str">
        <f>IF($B24="N/A","N/A",IF(G24&gt;10,"No",IF(G24&lt;-10,"No","Yes")))</f>
        <v>N/A</v>
      </c>
      <c r="I24" s="8">
        <v>3.9159999999999999</v>
      </c>
      <c r="J24" s="8">
        <v>-29.4</v>
      </c>
      <c r="K24" s="30" t="s">
        <v>734</v>
      </c>
      <c r="L24" s="105" t="str">
        <f>IF(J24="Div by 0", "N/A", IF(K24="N/A","N/A", IF(J24&gt;VALUE(MID(K24,1,2)), "No", IF(J24&lt;-1*VALUE(MID(K24,1,2)), "No", "Yes"))))</f>
        <v>Yes</v>
      </c>
    </row>
    <row r="25" spans="1:12" x14ac:dyDescent="0.2">
      <c r="A25" s="137" t="s">
        <v>1213</v>
      </c>
      <c r="B25" s="30" t="s">
        <v>213</v>
      </c>
      <c r="C25" s="10">
        <v>9750.9419349</v>
      </c>
      <c r="D25" s="7" t="str">
        <f>IF($B25="N/A","N/A",IF(C25&gt;10,"No",IF(C25&lt;-10,"No","Yes")))</f>
        <v>N/A</v>
      </c>
      <c r="E25" s="10">
        <v>10120.738310000001</v>
      </c>
      <c r="F25" s="7" t="str">
        <f>IF($B25="N/A","N/A",IF(E25&gt;10,"No",IF(E25&lt;-10,"No","Yes")))</f>
        <v>N/A</v>
      </c>
      <c r="G25" s="10">
        <v>3965.3276937000001</v>
      </c>
      <c r="H25" s="7" t="str">
        <f>IF($B25="N/A","N/A",IF(G25&gt;10,"No",IF(G25&lt;-10,"No","Yes")))</f>
        <v>N/A</v>
      </c>
      <c r="I25" s="8">
        <v>3.7919999999999998</v>
      </c>
      <c r="J25" s="8">
        <v>-60.8</v>
      </c>
      <c r="K25" s="30" t="s">
        <v>734</v>
      </c>
      <c r="L25" s="105" t="str">
        <f>IF(J25="Div by 0", "N/A", IF(K25="N/A","N/A", IF(J25&gt;VALUE(MID(K25,1,2)), "No", IF(J25&lt;-1*VALUE(MID(K25,1,2)), "No", "Yes"))))</f>
        <v>No</v>
      </c>
    </row>
    <row r="26" spans="1:12" x14ac:dyDescent="0.2">
      <c r="A26" s="137" t="s">
        <v>1214</v>
      </c>
      <c r="B26" s="30" t="s">
        <v>213</v>
      </c>
      <c r="C26" s="10">
        <v>10092.514305999999</v>
      </c>
      <c r="D26" s="7" t="str">
        <f t="shared" ref="D26:D27" si="11">IF($B26="N/A","N/A",IF(C26&gt;10,"No",IF(C26&lt;-10,"No","Yes")))</f>
        <v>N/A</v>
      </c>
      <c r="E26" s="10">
        <v>10405.354855</v>
      </c>
      <c r="F26" s="7" t="str">
        <f t="shared" ref="F26:F30" si="12">IF($B26="N/A","N/A",IF(E26&gt;10,"No",IF(E26&lt;-10,"No","Yes")))</f>
        <v>N/A</v>
      </c>
      <c r="G26" s="10">
        <v>10950.689632</v>
      </c>
      <c r="H26" s="7" t="str">
        <f t="shared" ref="H26:H27" si="13">IF($B26="N/A","N/A",IF(G26&gt;10,"No",IF(G26&lt;-10,"No","Yes")))</f>
        <v>N/A</v>
      </c>
      <c r="I26" s="8">
        <v>3.1</v>
      </c>
      <c r="J26" s="8">
        <v>5.2409999999999997</v>
      </c>
      <c r="K26" s="30" t="s">
        <v>734</v>
      </c>
      <c r="L26" s="105" t="str">
        <f>IF(J26="Div by 0", "N/A", IF(OR(J26="N/A",K26="N/A"),"N/A", IF(J26&gt;VALUE(MID(K26,1,2)), "No", IF(J26&lt;-1*VALUE(MID(K26,1,2)), "No", "Yes"))))</f>
        <v>Yes</v>
      </c>
    </row>
    <row r="27" spans="1:12" x14ac:dyDescent="0.2">
      <c r="A27" s="137" t="s">
        <v>1215</v>
      </c>
      <c r="B27" s="30" t="s">
        <v>213</v>
      </c>
      <c r="C27" s="10">
        <v>9907.4119742999992</v>
      </c>
      <c r="D27" s="7" t="str">
        <f t="shared" si="11"/>
        <v>N/A</v>
      </c>
      <c r="E27" s="10">
        <v>10381.534616999999</v>
      </c>
      <c r="F27" s="7" t="str">
        <f t="shared" si="12"/>
        <v>N/A</v>
      </c>
      <c r="G27" s="10">
        <v>10810.577082</v>
      </c>
      <c r="H27" s="7" t="str">
        <f t="shared" si="13"/>
        <v>N/A</v>
      </c>
      <c r="I27" s="8">
        <v>4.7859999999999996</v>
      </c>
      <c r="J27" s="8">
        <v>4.133</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99.679239807000002</v>
      </c>
      <c r="D31" s="27" t="str">
        <f t="shared" ref="D31:D69" si="17">IF($B31="N/A","N/A",IF(C31&gt;10,"No",IF(C31&lt;-10,"No","Yes")))</f>
        <v>N/A</v>
      </c>
      <c r="E31" s="9">
        <v>99.701688482999998</v>
      </c>
      <c r="F31" s="27" t="str">
        <f t="shared" ref="F31:F69" si="18">IF($B31="N/A","N/A",IF(E31&gt;10,"No",IF(E31&lt;-10,"No","Yes")))</f>
        <v>N/A</v>
      </c>
      <c r="G31" s="9">
        <v>91.965660232999994</v>
      </c>
      <c r="H31" s="27" t="str">
        <f t="shared" ref="H31:H69" si="19">IF($B31="N/A","N/A",IF(G31&gt;10,"No",IF(G31&lt;-10,"No","Yes")))</f>
        <v>N/A</v>
      </c>
      <c r="I31" s="8">
        <v>2.2499999999999999E-2</v>
      </c>
      <c r="J31" s="8">
        <v>-7.76</v>
      </c>
      <c r="K31" s="28" t="s">
        <v>734</v>
      </c>
      <c r="L31" s="105" t="str">
        <f t="shared" ref="L31:L99" si="20">IF(J31="Div by 0", "N/A", IF(K31="N/A","N/A", IF(J31&gt;VALUE(MID(K31,1,2)), "No", IF(J31&lt;-1*VALUE(MID(K31,1,2)), "No", "Yes"))))</f>
        <v>Yes</v>
      </c>
    </row>
    <row r="32" spans="1:12" x14ac:dyDescent="0.2">
      <c r="A32" s="168" t="s">
        <v>22</v>
      </c>
      <c r="B32" s="22" t="s">
        <v>213</v>
      </c>
      <c r="C32" s="1">
        <v>1573064</v>
      </c>
      <c r="D32" s="27" t="str">
        <f t="shared" si="17"/>
        <v>N/A</v>
      </c>
      <c r="E32" s="1">
        <v>1500648</v>
      </c>
      <c r="F32" s="27" t="str">
        <f t="shared" si="18"/>
        <v>N/A</v>
      </c>
      <c r="G32" s="1">
        <v>1653572</v>
      </c>
      <c r="H32" s="27" t="str">
        <f t="shared" si="19"/>
        <v>N/A</v>
      </c>
      <c r="I32" s="8">
        <v>-4.5999999999999996</v>
      </c>
      <c r="J32" s="8">
        <v>10.19</v>
      </c>
      <c r="K32" s="28" t="s">
        <v>734</v>
      </c>
      <c r="L32" s="105" t="str">
        <f t="shared" si="20"/>
        <v>Yes</v>
      </c>
    </row>
    <row r="33" spans="1:12" x14ac:dyDescent="0.2">
      <c r="A33" s="168" t="s">
        <v>448</v>
      </c>
      <c r="B33" s="30" t="s">
        <v>213</v>
      </c>
      <c r="C33" s="1">
        <v>66615</v>
      </c>
      <c r="D33" s="1" t="str">
        <f t="shared" si="17"/>
        <v>N/A</v>
      </c>
      <c r="E33" s="1">
        <v>70516</v>
      </c>
      <c r="F33" s="1" t="str">
        <f t="shared" si="18"/>
        <v>N/A</v>
      </c>
      <c r="G33" s="1">
        <v>5867</v>
      </c>
      <c r="H33" s="7" t="str">
        <f t="shared" si="19"/>
        <v>N/A</v>
      </c>
      <c r="I33" s="8">
        <v>5.8559999999999999</v>
      </c>
      <c r="J33" s="8">
        <v>-91.7</v>
      </c>
      <c r="K33" s="30" t="s">
        <v>734</v>
      </c>
      <c r="L33" s="105" t="str">
        <f t="shared" si="20"/>
        <v>No</v>
      </c>
    </row>
    <row r="34" spans="1:12" x14ac:dyDescent="0.2">
      <c r="A34" s="168" t="s">
        <v>1219</v>
      </c>
      <c r="B34" s="3" t="s">
        <v>213</v>
      </c>
      <c r="C34" s="1">
        <v>17929</v>
      </c>
      <c r="D34" s="5" t="str">
        <f t="shared" ref="D34:D38" si="21">IF($B34="N/A","N/A",IF(C34&lt;0,"No","Yes"))</f>
        <v>N/A</v>
      </c>
      <c r="E34" s="1">
        <v>18390</v>
      </c>
      <c r="F34" s="5" t="str">
        <f t="shared" ref="F34:F38" si="22">IF($B34="N/A","N/A",IF(E34&lt;0,"No","Yes"))</f>
        <v>N/A</v>
      </c>
      <c r="G34" s="1">
        <v>955</v>
      </c>
      <c r="H34" s="5" t="str">
        <f t="shared" ref="H34:H38" si="23">IF($B34="N/A","N/A",IF(G34&lt;0,"No","Yes"))</f>
        <v>N/A</v>
      </c>
      <c r="I34" s="8">
        <v>2.5710000000000002</v>
      </c>
      <c r="J34" s="8">
        <v>-94.8</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17779</v>
      </c>
      <c r="D36" s="5" t="str">
        <f t="shared" si="21"/>
        <v>N/A</v>
      </c>
      <c r="E36" s="1">
        <v>18136</v>
      </c>
      <c r="F36" s="5" t="str">
        <f t="shared" si="22"/>
        <v>N/A</v>
      </c>
      <c r="G36" s="1">
        <v>1024</v>
      </c>
      <c r="H36" s="5" t="str">
        <f t="shared" si="23"/>
        <v>N/A</v>
      </c>
      <c r="I36" s="8">
        <v>2.008</v>
      </c>
      <c r="J36" s="8">
        <v>-94.4</v>
      </c>
      <c r="K36" s="1" t="s">
        <v>734</v>
      </c>
      <c r="L36" s="105" t="str">
        <f t="shared" si="20"/>
        <v>No</v>
      </c>
    </row>
    <row r="37" spans="1:12" x14ac:dyDescent="0.2">
      <c r="A37" s="168" t="s">
        <v>1222</v>
      </c>
      <c r="B37" s="3" t="s">
        <v>213</v>
      </c>
      <c r="C37" s="1">
        <v>30907</v>
      </c>
      <c r="D37" s="5" t="str">
        <f t="shared" si="21"/>
        <v>N/A</v>
      </c>
      <c r="E37" s="1">
        <v>33990</v>
      </c>
      <c r="F37" s="5" t="str">
        <f t="shared" si="22"/>
        <v>N/A</v>
      </c>
      <c r="G37" s="1">
        <v>3888</v>
      </c>
      <c r="H37" s="5" t="str">
        <f t="shared" si="23"/>
        <v>N/A</v>
      </c>
      <c r="I37" s="8">
        <v>9.9749999999999996</v>
      </c>
      <c r="J37" s="8">
        <v>-88.6</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173083</v>
      </c>
      <c r="D39" s="1" t="str">
        <f t="shared" si="17"/>
        <v>N/A</v>
      </c>
      <c r="E39" s="1">
        <v>175636</v>
      </c>
      <c r="F39" s="1" t="str">
        <f t="shared" si="18"/>
        <v>N/A</v>
      </c>
      <c r="G39" s="1">
        <v>9912</v>
      </c>
      <c r="H39" s="7" t="str">
        <f t="shared" si="19"/>
        <v>N/A</v>
      </c>
      <c r="I39" s="8">
        <v>1.4750000000000001</v>
      </c>
      <c r="J39" s="8">
        <v>-94.4</v>
      </c>
      <c r="K39" s="30" t="s">
        <v>734</v>
      </c>
      <c r="L39" s="105" t="str">
        <f t="shared" si="20"/>
        <v>No</v>
      </c>
    </row>
    <row r="40" spans="1:12" x14ac:dyDescent="0.2">
      <c r="A40" s="168" t="s">
        <v>1224</v>
      </c>
      <c r="B40" s="3" t="s">
        <v>213</v>
      </c>
      <c r="C40" s="1">
        <v>106471</v>
      </c>
      <c r="D40" s="5" t="str">
        <f t="shared" ref="D40:D45" si="24">IF($B40="N/A","N/A",IF(C40&lt;0,"No","Yes"))</f>
        <v>N/A</v>
      </c>
      <c r="E40" s="1">
        <v>107065</v>
      </c>
      <c r="F40" s="5" t="str">
        <f t="shared" ref="F40:F45" si="25">IF($B40="N/A","N/A",IF(E40&lt;0,"No","Yes"))</f>
        <v>N/A</v>
      </c>
      <c r="G40" s="1">
        <v>4497</v>
      </c>
      <c r="H40" s="5" t="str">
        <f t="shared" ref="H40:H45" si="26">IF($B40="N/A","N/A",IF(G40&lt;0,"No","Yes"))</f>
        <v>N/A</v>
      </c>
      <c r="I40" s="8">
        <v>0.55789999999999995</v>
      </c>
      <c r="J40" s="8">
        <v>-95.8</v>
      </c>
      <c r="K40" s="1" t="s">
        <v>734</v>
      </c>
      <c r="L40" s="105" t="str">
        <f t="shared" si="20"/>
        <v>No</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25018</v>
      </c>
      <c r="D42" s="5" t="str">
        <f t="shared" si="24"/>
        <v>N/A</v>
      </c>
      <c r="E42" s="1">
        <v>24007</v>
      </c>
      <c r="F42" s="5" t="str">
        <f t="shared" si="25"/>
        <v>N/A</v>
      </c>
      <c r="G42" s="1">
        <v>1529</v>
      </c>
      <c r="H42" s="5" t="str">
        <f t="shared" si="26"/>
        <v>N/A</v>
      </c>
      <c r="I42" s="8">
        <v>-4.04</v>
      </c>
      <c r="J42" s="8">
        <v>-93.6</v>
      </c>
      <c r="K42" s="1" t="s">
        <v>734</v>
      </c>
      <c r="L42" s="105" t="str">
        <f t="shared" si="20"/>
        <v>No</v>
      </c>
    </row>
    <row r="43" spans="1:12" x14ac:dyDescent="0.2">
      <c r="A43" s="168" t="s">
        <v>1227</v>
      </c>
      <c r="B43" s="3" t="s">
        <v>213</v>
      </c>
      <c r="C43" s="1">
        <v>330</v>
      </c>
      <c r="D43" s="5" t="str">
        <f t="shared" si="24"/>
        <v>N/A</v>
      </c>
      <c r="E43" s="1">
        <v>504</v>
      </c>
      <c r="F43" s="5" t="str">
        <f t="shared" si="25"/>
        <v>N/A</v>
      </c>
      <c r="G43" s="1">
        <v>60</v>
      </c>
      <c r="H43" s="5" t="str">
        <f t="shared" si="26"/>
        <v>N/A</v>
      </c>
      <c r="I43" s="8">
        <v>52.73</v>
      </c>
      <c r="J43" s="8">
        <v>-88.1</v>
      </c>
      <c r="K43" s="1" t="s">
        <v>734</v>
      </c>
      <c r="L43" s="105" t="str">
        <f t="shared" si="20"/>
        <v>No</v>
      </c>
    </row>
    <row r="44" spans="1:12" x14ac:dyDescent="0.2">
      <c r="A44" s="168" t="s">
        <v>1228</v>
      </c>
      <c r="B44" s="3" t="s">
        <v>213</v>
      </c>
      <c r="C44" s="1">
        <v>41264</v>
      </c>
      <c r="D44" s="5" t="str">
        <f t="shared" si="24"/>
        <v>N/A</v>
      </c>
      <c r="E44" s="1">
        <v>44060</v>
      </c>
      <c r="F44" s="5" t="str">
        <f t="shared" si="25"/>
        <v>N/A</v>
      </c>
      <c r="G44" s="1">
        <v>3826</v>
      </c>
      <c r="H44" s="5" t="str">
        <f t="shared" si="26"/>
        <v>N/A</v>
      </c>
      <c r="I44" s="8">
        <v>6.7759999999999998</v>
      </c>
      <c r="J44" s="8">
        <v>-91.3</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787061</v>
      </c>
      <c r="D46" s="1" t="str">
        <f t="shared" si="17"/>
        <v>N/A</v>
      </c>
      <c r="E46" s="1">
        <v>778380</v>
      </c>
      <c r="F46" s="1" t="str">
        <f t="shared" si="18"/>
        <v>N/A</v>
      </c>
      <c r="G46" s="1">
        <v>69833</v>
      </c>
      <c r="H46" s="7" t="str">
        <f t="shared" si="19"/>
        <v>N/A</v>
      </c>
      <c r="I46" s="8">
        <v>-1.1000000000000001</v>
      </c>
      <c r="J46" s="8">
        <v>-91</v>
      </c>
      <c r="K46" s="30" t="s">
        <v>734</v>
      </c>
      <c r="L46" s="105" t="str">
        <f t="shared" si="20"/>
        <v>No</v>
      </c>
    </row>
    <row r="47" spans="1:12" x14ac:dyDescent="0.2">
      <c r="A47" s="168" t="s">
        <v>1230</v>
      </c>
      <c r="B47" s="3" t="s">
        <v>213</v>
      </c>
      <c r="C47" s="1">
        <v>292593</v>
      </c>
      <c r="D47" s="5" t="str">
        <f t="shared" ref="D47:D53" si="27">IF($B47="N/A","N/A",IF(C47&lt;0,"No","Yes"))</f>
        <v>N/A</v>
      </c>
      <c r="E47" s="1">
        <v>286891</v>
      </c>
      <c r="F47" s="5" t="str">
        <f t="shared" ref="F47:F53" si="28">IF($B47="N/A","N/A",IF(E47&lt;0,"No","Yes"))</f>
        <v>N/A</v>
      </c>
      <c r="G47" s="1">
        <v>20612</v>
      </c>
      <c r="H47" s="5" t="str">
        <f t="shared" ref="H47:H53" si="29">IF($B47="N/A","N/A",IF(G47&lt;0,"No","Yes"))</f>
        <v>N/A</v>
      </c>
      <c r="I47" s="8">
        <v>-1.95</v>
      </c>
      <c r="J47" s="8">
        <v>-92.8</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361633</v>
      </c>
      <c r="D50" s="5" t="str">
        <f t="shared" si="27"/>
        <v>N/A</v>
      </c>
      <c r="E50" s="1">
        <v>357725</v>
      </c>
      <c r="F50" s="5" t="str">
        <f t="shared" si="28"/>
        <v>N/A</v>
      </c>
      <c r="G50" s="1">
        <v>28652</v>
      </c>
      <c r="H50" s="5" t="str">
        <f t="shared" si="29"/>
        <v>N/A</v>
      </c>
      <c r="I50" s="8">
        <v>-1.08</v>
      </c>
      <c r="J50" s="8">
        <v>-92</v>
      </c>
      <c r="K50" s="1" t="s">
        <v>734</v>
      </c>
      <c r="L50" s="105" t="str">
        <f t="shared" si="20"/>
        <v>No</v>
      </c>
    </row>
    <row r="51" spans="1:12" x14ac:dyDescent="0.2">
      <c r="A51" s="168" t="s">
        <v>1234</v>
      </c>
      <c r="B51" s="3" t="s">
        <v>213</v>
      </c>
      <c r="C51" s="1">
        <v>109875</v>
      </c>
      <c r="D51" s="5" t="str">
        <f t="shared" si="27"/>
        <v>N/A</v>
      </c>
      <c r="E51" s="1">
        <v>110105</v>
      </c>
      <c r="F51" s="5" t="str">
        <f t="shared" si="28"/>
        <v>N/A</v>
      </c>
      <c r="G51" s="1">
        <v>19192</v>
      </c>
      <c r="H51" s="5" t="str">
        <f t="shared" si="29"/>
        <v>N/A</v>
      </c>
      <c r="I51" s="8">
        <v>0.20930000000000001</v>
      </c>
      <c r="J51" s="8">
        <v>-82.6</v>
      </c>
      <c r="K51" s="1" t="s">
        <v>734</v>
      </c>
      <c r="L51" s="105" t="str">
        <f t="shared" si="20"/>
        <v>No</v>
      </c>
    </row>
    <row r="52" spans="1:12" x14ac:dyDescent="0.2">
      <c r="A52" s="168" t="s">
        <v>1235</v>
      </c>
      <c r="B52" s="3" t="s">
        <v>213</v>
      </c>
      <c r="C52" s="1">
        <v>22869</v>
      </c>
      <c r="D52" s="5" t="str">
        <f t="shared" si="27"/>
        <v>N/A</v>
      </c>
      <c r="E52" s="1">
        <v>23593</v>
      </c>
      <c r="F52" s="5" t="str">
        <f t="shared" si="28"/>
        <v>N/A</v>
      </c>
      <c r="G52" s="1">
        <v>1377</v>
      </c>
      <c r="H52" s="5" t="str">
        <f t="shared" si="29"/>
        <v>N/A</v>
      </c>
      <c r="I52" s="8">
        <v>3.1659999999999999</v>
      </c>
      <c r="J52" s="8">
        <v>-94.2</v>
      </c>
      <c r="K52" s="1" t="s">
        <v>734</v>
      </c>
      <c r="L52" s="105" t="str">
        <f t="shared" si="20"/>
        <v>No</v>
      </c>
    </row>
    <row r="53" spans="1:12" x14ac:dyDescent="0.2">
      <c r="A53" s="168" t="s">
        <v>1236</v>
      </c>
      <c r="B53" s="3" t="s">
        <v>213</v>
      </c>
      <c r="C53" s="1">
        <v>91</v>
      </c>
      <c r="D53" s="5" t="str">
        <f t="shared" si="27"/>
        <v>N/A</v>
      </c>
      <c r="E53" s="1">
        <v>66</v>
      </c>
      <c r="F53" s="5" t="str">
        <f t="shared" si="28"/>
        <v>N/A</v>
      </c>
      <c r="G53" s="1">
        <v>0</v>
      </c>
      <c r="H53" s="5" t="str">
        <f t="shared" si="29"/>
        <v>N/A</v>
      </c>
      <c r="I53" s="8">
        <v>-27.5</v>
      </c>
      <c r="J53" s="8">
        <v>-100</v>
      </c>
      <c r="K53" s="1" t="s">
        <v>734</v>
      </c>
      <c r="L53" s="105" t="str">
        <f t="shared" si="20"/>
        <v>No</v>
      </c>
    </row>
    <row r="54" spans="1:12" x14ac:dyDescent="0.2">
      <c r="A54" s="168" t="s">
        <v>451</v>
      </c>
      <c r="B54" s="30" t="s">
        <v>213</v>
      </c>
      <c r="C54" s="1">
        <v>546305</v>
      </c>
      <c r="D54" s="1" t="str">
        <f t="shared" si="17"/>
        <v>N/A</v>
      </c>
      <c r="E54" s="1">
        <v>476116</v>
      </c>
      <c r="F54" s="1" t="str">
        <f t="shared" si="18"/>
        <v>N/A</v>
      </c>
      <c r="G54" s="1">
        <v>42109</v>
      </c>
      <c r="H54" s="7" t="str">
        <f t="shared" si="19"/>
        <v>N/A</v>
      </c>
      <c r="I54" s="8">
        <v>-12.8</v>
      </c>
      <c r="J54" s="8">
        <v>-91.2</v>
      </c>
      <c r="K54" s="30" t="s">
        <v>734</v>
      </c>
      <c r="L54" s="105" t="str">
        <f t="shared" si="20"/>
        <v>No</v>
      </c>
    </row>
    <row r="55" spans="1:12" x14ac:dyDescent="0.2">
      <c r="A55" s="168" t="s">
        <v>1237</v>
      </c>
      <c r="B55" s="3" t="s">
        <v>213</v>
      </c>
      <c r="C55" s="1">
        <v>322319</v>
      </c>
      <c r="D55" s="5" t="str">
        <f t="shared" ref="D55:D60" si="30">IF($B55="N/A","N/A",IF(C55&lt;0,"No","Yes"))</f>
        <v>N/A</v>
      </c>
      <c r="E55" s="1">
        <v>308191</v>
      </c>
      <c r="F55" s="5" t="str">
        <f t="shared" ref="F55:F60" si="31">IF($B55="N/A","N/A",IF(E55&lt;0,"No","Yes"))</f>
        <v>N/A</v>
      </c>
      <c r="G55" s="1">
        <v>27324</v>
      </c>
      <c r="H55" s="5" t="str">
        <f t="shared" ref="H55:H60" si="32">IF($B55="N/A","N/A",IF(G55&lt;0,"No","Yes"))</f>
        <v>N/A</v>
      </c>
      <c r="I55" s="8">
        <v>-4.38</v>
      </c>
      <c r="J55" s="8">
        <v>-91.1</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24556</v>
      </c>
      <c r="D58" s="5" t="str">
        <f t="shared" si="30"/>
        <v>N/A</v>
      </c>
      <c r="E58" s="1">
        <v>23651</v>
      </c>
      <c r="F58" s="5" t="str">
        <f t="shared" si="31"/>
        <v>N/A</v>
      </c>
      <c r="G58" s="1">
        <v>6672</v>
      </c>
      <c r="H58" s="5" t="str">
        <f t="shared" si="32"/>
        <v>N/A</v>
      </c>
      <c r="I58" s="8">
        <v>-3.69</v>
      </c>
      <c r="J58" s="8">
        <v>-71.8</v>
      </c>
      <c r="K58" s="1" t="s">
        <v>734</v>
      </c>
      <c r="L58" s="105" t="str">
        <f t="shared" si="20"/>
        <v>No</v>
      </c>
    </row>
    <row r="59" spans="1:12" x14ac:dyDescent="0.2">
      <c r="A59" s="168" t="s">
        <v>1241</v>
      </c>
      <c r="B59" s="3" t="s">
        <v>213</v>
      </c>
      <c r="C59" s="1">
        <v>38972</v>
      </c>
      <c r="D59" s="5" t="str">
        <f t="shared" si="30"/>
        <v>N/A</v>
      </c>
      <c r="E59" s="1">
        <v>37545</v>
      </c>
      <c r="F59" s="5" t="str">
        <f t="shared" si="31"/>
        <v>N/A</v>
      </c>
      <c r="G59" s="1">
        <v>8106</v>
      </c>
      <c r="H59" s="5" t="str">
        <f t="shared" si="32"/>
        <v>N/A</v>
      </c>
      <c r="I59" s="8">
        <v>-3.66</v>
      </c>
      <c r="J59" s="8">
        <v>-78.400000000000006</v>
      </c>
      <c r="K59" s="1" t="s">
        <v>734</v>
      </c>
      <c r="L59" s="105" t="str">
        <f t="shared" si="20"/>
        <v>No</v>
      </c>
    </row>
    <row r="60" spans="1:12" x14ac:dyDescent="0.2">
      <c r="A60" s="168" t="s">
        <v>1242</v>
      </c>
      <c r="B60" s="3" t="s">
        <v>213</v>
      </c>
      <c r="C60" s="1">
        <v>160458</v>
      </c>
      <c r="D60" s="5" t="str">
        <f t="shared" si="30"/>
        <v>N/A</v>
      </c>
      <c r="E60" s="1">
        <v>106729</v>
      </c>
      <c r="F60" s="5" t="str">
        <f t="shared" si="31"/>
        <v>N/A</v>
      </c>
      <c r="G60" s="1">
        <v>11</v>
      </c>
      <c r="H60" s="5" t="str">
        <f t="shared" si="32"/>
        <v>N/A</v>
      </c>
      <c r="I60" s="8">
        <v>-33.5</v>
      </c>
      <c r="J60" s="8">
        <v>-100</v>
      </c>
      <c r="K60" s="1" t="s">
        <v>734</v>
      </c>
      <c r="L60" s="105" t="str">
        <f t="shared" si="20"/>
        <v>No</v>
      </c>
    </row>
    <row r="61" spans="1:12" x14ac:dyDescent="0.2">
      <c r="A61" s="104" t="s">
        <v>186</v>
      </c>
      <c r="B61" s="22" t="s">
        <v>213</v>
      </c>
      <c r="C61" s="1">
        <v>1410842</v>
      </c>
      <c r="D61" s="1" t="str">
        <f t="shared" si="17"/>
        <v>N/A</v>
      </c>
      <c r="E61" s="1">
        <v>1340739</v>
      </c>
      <c r="F61" s="1" t="str">
        <f t="shared" si="18"/>
        <v>N/A</v>
      </c>
      <c r="G61" s="1">
        <v>1559420</v>
      </c>
      <c r="H61" s="7" t="str">
        <f t="shared" si="19"/>
        <v>N/A</v>
      </c>
      <c r="I61" s="8">
        <v>-4.97</v>
      </c>
      <c r="J61" s="8">
        <v>16.309999999999999</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1545644</v>
      </c>
      <c r="D63" s="1" t="str">
        <f t="shared" si="17"/>
        <v>N/A</v>
      </c>
      <c r="E63" s="1">
        <v>1469666</v>
      </c>
      <c r="F63" s="1" t="str">
        <f t="shared" si="18"/>
        <v>N/A</v>
      </c>
      <c r="G63" s="1">
        <v>1327072</v>
      </c>
      <c r="H63" s="7" t="str">
        <f t="shared" si="19"/>
        <v>N/A</v>
      </c>
      <c r="I63" s="8">
        <v>-4.92</v>
      </c>
      <c r="J63" s="8">
        <v>-9.6999999999999993</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55929</v>
      </c>
      <c r="D65" s="1" t="str">
        <f t="shared" si="17"/>
        <v>N/A</v>
      </c>
      <c r="E65" s="1">
        <v>60469</v>
      </c>
      <c r="F65" s="1" t="str">
        <f t="shared" si="18"/>
        <v>N/A</v>
      </c>
      <c r="G65" s="1">
        <v>58385</v>
      </c>
      <c r="H65" s="7" t="str">
        <f t="shared" si="19"/>
        <v>N/A</v>
      </c>
      <c r="I65" s="8">
        <v>8.1170000000000009</v>
      </c>
      <c r="J65" s="8">
        <v>-3.45</v>
      </c>
      <c r="K65" s="28" t="s">
        <v>734</v>
      </c>
      <c r="L65" s="105" t="str">
        <f t="shared" si="33"/>
        <v>Yes</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17901</v>
      </c>
      <c r="H67" s="7" t="str">
        <f t="shared" si="19"/>
        <v>N/A</v>
      </c>
      <c r="I67" s="8" t="s">
        <v>1748</v>
      </c>
      <c r="J67" s="8" t="s">
        <v>1748</v>
      </c>
      <c r="K67" s="28" t="s">
        <v>734</v>
      </c>
      <c r="L67" s="105" t="str">
        <f t="shared" si="33"/>
        <v>N/A</v>
      </c>
    </row>
    <row r="68" spans="1:12" x14ac:dyDescent="0.2">
      <c r="A68" s="128" t="s">
        <v>193</v>
      </c>
      <c r="B68" s="30" t="s">
        <v>213</v>
      </c>
      <c r="C68" s="1">
        <v>35850</v>
      </c>
      <c r="D68" s="1" t="str">
        <f t="shared" si="17"/>
        <v>N/A</v>
      </c>
      <c r="E68" s="1">
        <v>40181</v>
      </c>
      <c r="F68" s="1" t="str">
        <f t="shared" si="18"/>
        <v>N/A</v>
      </c>
      <c r="G68" s="1">
        <v>66011</v>
      </c>
      <c r="H68" s="7" t="str">
        <f t="shared" si="19"/>
        <v>N/A</v>
      </c>
      <c r="I68" s="36">
        <v>12.08</v>
      </c>
      <c r="J68" s="36">
        <v>64.28</v>
      </c>
      <c r="K68" s="30" t="s">
        <v>734</v>
      </c>
      <c r="L68" s="105" t="str">
        <f t="shared" si="33"/>
        <v>No</v>
      </c>
    </row>
    <row r="69" spans="1:12" x14ac:dyDescent="0.2">
      <c r="A69" s="128" t="s">
        <v>194</v>
      </c>
      <c r="B69" s="30" t="s">
        <v>213</v>
      </c>
      <c r="C69" s="1">
        <v>1573026</v>
      </c>
      <c r="D69" s="1" t="str">
        <f t="shared" si="17"/>
        <v>N/A</v>
      </c>
      <c r="E69" s="1">
        <v>1500476</v>
      </c>
      <c r="F69" s="1" t="str">
        <f t="shared" si="18"/>
        <v>N/A</v>
      </c>
      <c r="G69" s="1">
        <v>1364346</v>
      </c>
      <c r="H69" s="7" t="str">
        <f t="shared" si="19"/>
        <v>N/A</v>
      </c>
      <c r="I69" s="36">
        <v>-4.6100000000000003</v>
      </c>
      <c r="J69" s="36">
        <v>-9.07</v>
      </c>
      <c r="K69" s="30" t="s">
        <v>734</v>
      </c>
      <c r="L69" s="105" t="str">
        <f t="shared" si="33"/>
        <v>Yes</v>
      </c>
    </row>
    <row r="70" spans="1:12" x14ac:dyDescent="0.2">
      <c r="A70" s="168" t="s">
        <v>78</v>
      </c>
      <c r="B70" s="30" t="s">
        <v>294</v>
      </c>
      <c r="C70" s="9">
        <v>72.908812400000002</v>
      </c>
      <c r="D70" s="27" t="str">
        <f>IF($B70="N/A","N/A",IF(C70&gt;=20,"No",IF(C70&lt;0,"No","Yes")))</f>
        <v>No</v>
      </c>
      <c r="E70" s="9">
        <v>71.751123206000003</v>
      </c>
      <c r="F70" s="27" t="str">
        <f>IF($B70="N/A","N/A",IF(E70&gt;=20,"No",IF(E70&lt;0,"No","Yes")))</f>
        <v>No</v>
      </c>
      <c r="G70" s="9">
        <v>86.911085278000002</v>
      </c>
      <c r="H70" s="27" t="str">
        <f>IF($B70="N/A","N/A",IF(G70&gt;=20,"No",IF(G70&lt;0,"No","Yes")))</f>
        <v>No</v>
      </c>
      <c r="I70" s="8">
        <v>-1.59</v>
      </c>
      <c r="J70" s="8">
        <v>21.13</v>
      </c>
      <c r="K70" s="28" t="s">
        <v>734</v>
      </c>
      <c r="L70" s="105" t="str">
        <f t="shared" si="20"/>
        <v>Yes</v>
      </c>
    </row>
    <row r="71" spans="1:12" x14ac:dyDescent="0.2">
      <c r="A71" s="168" t="s">
        <v>79</v>
      </c>
      <c r="B71" s="22" t="s">
        <v>213</v>
      </c>
      <c r="C71" s="9">
        <v>25.523015479000001</v>
      </c>
      <c r="D71" s="27" t="str">
        <f>IF($B71="N/A","N/A",IF(C71&gt;10,"No",IF(C71&lt;-10,"No","Yes")))</f>
        <v>N/A</v>
      </c>
      <c r="E71" s="9">
        <v>26.996005630999999</v>
      </c>
      <c r="F71" s="27" t="str">
        <f>IF($B71="N/A","N/A",IF(E71&gt;10,"No",IF(E71&lt;-10,"No","Yes")))</f>
        <v>N/A</v>
      </c>
      <c r="G71" s="9">
        <v>7.2180989001000002</v>
      </c>
      <c r="H71" s="27" t="str">
        <f>IF($B71="N/A","N/A",IF(G71&gt;10,"No",IF(G71&lt;-10,"No","Yes")))</f>
        <v>N/A</v>
      </c>
      <c r="I71" s="8">
        <v>5.7709999999999999</v>
      </c>
      <c r="J71" s="8">
        <v>-73.3</v>
      </c>
      <c r="K71" s="28" t="s">
        <v>734</v>
      </c>
      <c r="L71" s="105" t="str">
        <f t="shared" si="20"/>
        <v>No</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t="s">
        <v>1748</v>
      </c>
      <c r="D73" s="27" t="str">
        <f>IF($B73="N/A","N/A",IF(C73&gt;10,"No",IF(C73&lt;-10,"No","Yes")))</f>
        <v>N/A</v>
      </c>
      <c r="E73" s="9" t="s">
        <v>1748</v>
      </c>
      <c r="F73" s="27" t="str">
        <f>IF($B73="N/A","N/A",IF(E73&gt;10,"No",IF(E73&lt;-10,"No","Yes")))</f>
        <v>N/A</v>
      </c>
      <c r="G73" s="9" t="s">
        <v>1748</v>
      </c>
      <c r="H73" s="27" t="str">
        <f>IF($B73="N/A","N/A",IF(G73&gt;10,"No",IF(G73&lt;-10,"No","Yes")))</f>
        <v>N/A</v>
      </c>
      <c r="I73" s="8" t="s">
        <v>1748</v>
      </c>
      <c r="J73" s="8" t="s">
        <v>1748</v>
      </c>
      <c r="K73" s="28" t="s">
        <v>734</v>
      </c>
      <c r="L73" s="105" t="str">
        <f t="shared" si="20"/>
        <v>N/A</v>
      </c>
    </row>
    <row r="74" spans="1:12" x14ac:dyDescent="0.2">
      <c r="A74" s="168" t="s">
        <v>121</v>
      </c>
      <c r="B74" s="22" t="s">
        <v>213</v>
      </c>
      <c r="C74" s="9" t="s">
        <v>1748</v>
      </c>
      <c r="D74" s="27" t="str">
        <f>IF($B74="N/A","N/A",IF(C74&gt;10,"No",IF(C74&lt;-10,"No","Yes")))</f>
        <v>N/A</v>
      </c>
      <c r="E74" s="9" t="s">
        <v>1748</v>
      </c>
      <c r="F74" s="27" t="str">
        <f>IF($B74="N/A","N/A",IF(E74&gt;10,"No",IF(E74&lt;-10,"No","Yes")))</f>
        <v>N/A</v>
      </c>
      <c r="G74" s="9" t="s">
        <v>1748</v>
      </c>
      <c r="H74" s="27" t="str">
        <f>IF($B74="N/A","N/A",IF(G74&gt;10,"No",IF(G74&lt;-10,"No","Yes")))</f>
        <v>N/A</v>
      </c>
      <c r="I74" s="8" t="s">
        <v>1748</v>
      </c>
      <c r="J74" s="8" t="s">
        <v>1748</v>
      </c>
      <c r="K74" s="28" t="s">
        <v>734</v>
      </c>
      <c r="L74" s="105" t="str">
        <f t="shared" si="20"/>
        <v>N/A</v>
      </c>
    </row>
    <row r="75" spans="1:12" x14ac:dyDescent="0.2">
      <c r="A75" s="168" t="s">
        <v>82</v>
      </c>
      <c r="B75" s="22" t="s">
        <v>213</v>
      </c>
      <c r="C75" s="9" t="s">
        <v>1748</v>
      </c>
      <c r="D75" s="27" t="str">
        <f>IF($B75="N/A","N/A",IF(C75&gt;10,"No",IF(C75&lt;-10,"No","Yes")))</f>
        <v>N/A</v>
      </c>
      <c r="E75" s="9" t="s">
        <v>1748</v>
      </c>
      <c r="F75" s="27" t="str">
        <f>IF($B75="N/A","N/A",IF(E75&gt;10,"No",IF(E75&lt;-10,"No","Yes")))</f>
        <v>N/A</v>
      </c>
      <c r="G75" s="9" t="s">
        <v>1748</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1255679</v>
      </c>
      <c r="D82" s="27" t="str">
        <f t="shared" si="34"/>
        <v>N/A</v>
      </c>
      <c r="E82" s="23">
        <v>1215592</v>
      </c>
      <c r="F82" s="27" t="str">
        <f t="shared" si="35"/>
        <v>N/A</v>
      </c>
      <c r="G82" s="23">
        <v>1290020</v>
      </c>
      <c r="H82" s="27" t="str">
        <f t="shared" si="36"/>
        <v>N/A</v>
      </c>
      <c r="I82" s="8">
        <v>-3.19</v>
      </c>
      <c r="J82" s="8">
        <v>6.1230000000000002</v>
      </c>
      <c r="K82" s="28" t="s">
        <v>734</v>
      </c>
      <c r="L82" s="105" t="str">
        <f t="shared" si="20"/>
        <v>Yes</v>
      </c>
    </row>
    <row r="83" spans="1:12" x14ac:dyDescent="0.2">
      <c r="A83" s="168" t="s">
        <v>1243</v>
      </c>
      <c r="B83" s="22" t="s">
        <v>213</v>
      </c>
      <c r="C83" s="4">
        <v>0.1811768772</v>
      </c>
      <c r="D83" s="27" t="str">
        <f t="shared" si="34"/>
        <v>N/A</v>
      </c>
      <c r="E83" s="4">
        <v>0.21627322330000001</v>
      </c>
      <c r="F83" s="27" t="str">
        <f t="shared" si="35"/>
        <v>N/A</v>
      </c>
      <c r="G83" s="4">
        <v>1.207113068</v>
      </c>
      <c r="H83" s="27" t="str">
        <f t="shared" si="36"/>
        <v>N/A</v>
      </c>
      <c r="I83" s="8">
        <v>19.37</v>
      </c>
      <c r="J83" s="8">
        <v>458.1</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7.3748147416999998</v>
      </c>
      <c r="D85" s="27" t="str">
        <f t="shared" si="34"/>
        <v>N/A</v>
      </c>
      <c r="E85" s="4">
        <v>7.1417054406</v>
      </c>
      <c r="F85" s="27" t="str">
        <f t="shared" si="35"/>
        <v>N/A</v>
      </c>
      <c r="G85" s="4">
        <v>7.4655431699000001</v>
      </c>
      <c r="H85" s="27" t="str">
        <f t="shared" si="36"/>
        <v>N/A</v>
      </c>
      <c r="I85" s="8">
        <v>-3.16</v>
      </c>
      <c r="J85" s="8">
        <v>4.5339999999999998</v>
      </c>
      <c r="K85" s="28" t="s">
        <v>734</v>
      </c>
      <c r="L85" s="105" t="str">
        <f t="shared" si="20"/>
        <v>Yes</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1.6728797726</v>
      </c>
      <c r="D87" s="27" t="str">
        <f t="shared" si="34"/>
        <v>N/A</v>
      </c>
      <c r="E87" s="4">
        <v>2.1995867034000001</v>
      </c>
      <c r="F87" s="27" t="str">
        <f t="shared" si="35"/>
        <v>N/A</v>
      </c>
      <c r="G87" s="4">
        <v>2.0401234089</v>
      </c>
      <c r="H87" s="27" t="str">
        <f t="shared" si="36"/>
        <v>N/A</v>
      </c>
      <c r="I87" s="8">
        <v>31.49</v>
      </c>
      <c r="J87" s="8">
        <v>-7.25</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86.732755744000002</v>
      </c>
      <c r="D89" s="27" t="str">
        <f t="shared" si="34"/>
        <v>N/A</v>
      </c>
      <c r="E89" s="4">
        <v>86.073370011999998</v>
      </c>
      <c r="F89" s="27" t="str">
        <f t="shared" si="35"/>
        <v>N/A</v>
      </c>
      <c r="G89" s="4">
        <v>79.093657463</v>
      </c>
      <c r="H89" s="27" t="str">
        <f t="shared" si="36"/>
        <v>N/A</v>
      </c>
      <c r="I89" s="8">
        <v>-0.76</v>
      </c>
      <c r="J89" s="8">
        <v>-8.11</v>
      </c>
      <c r="K89" s="28" t="s">
        <v>734</v>
      </c>
      <c r="L89" s="105" t="str">
        <f t="shared" si="20"/>
        <v>Yes</v>
      </c>
    </row>
    <row r="90" spans="1:12" x14ac:dyDescent="0.2">
      <c r="A90" s="168" t="s">
        <v>1250</v>
      </c>
      <c r="B90" s="22" t="s">
        <v>213</v>
      </c>
      <c r="C90" s="4">
        <v>7.9638189999999996E-4</v>
      </c>
      <c r="D90" s="27" t="str">
        <f t="shared" si="34"/>
        <v>N/A</v>
      </c>
      <c r="E90" s="4">
        <v>4.6890732999999999E-3</v>
      </c>
      <c r="F90" s="27" t="str">
        <f t="shared" si="35"/>
        <v>N/A</v>
      </c>
      <c r="G90" s="4">
        <v>3.9224198100000003E-2</v>
      </c>
      <c r="H90" s="27" t="str">
        <f t="shared" si="36"/>
        <v>N/A</v>
      </c>
      <c r="I90" s="8">
        <v>488.8</v>
      </c>
      <c r="J90" s="8">
        <v>736.5</v>
      </c>
      <c r="K90" s="28" t="s">
        <v>734</v>
      </c>
      <c r="L90" s="105" t="str">
        <f t="shared" si="20"/>
        <v>No</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3.503443157</v>
      </c>
      <c r="D97" s="27" t="str">
        <f t="shared" si="34"/>
        <v>N/A</v>
      </c>
      <c r="E97" s="4">
        <v>3.8065403523999999</v>
      </c>
      <c r="F97" s="27" t="str">
        <f t="shared" si="35"/>
        <v>N/A</v>
      </c>
      <c r="G97" s="4">
        <v>2.2063223825999998</v>
      </c>
      <c r="H97" s="27" t="str">
        <f t="shared" si="36"/>
        <v>N/A</v>
      </c>
      <c r="I97" s="8">
        <v>8.6509999999999998</v>
      </c>
      <c r="J97" s="8">
        <v>-42</v>
      </c>
      <c r="K97" s="28" t="s">
        <v>734</v>
      </c>
      <c r="L97" s="105" t="str">
        <f t="shared" si="20"/>
        <v>No</v>
      </c>
    </row>
    <row r="98" spans="1:12" x14ac:dyDescent="0.2">
      <c r="A98" s="168" t="s">
        <v>1258</v>
      </c>
      <c r="B98" s="22" t="s">
        <v>213</v>
      </c>
      <c r="C98" s="4">
        <v>0.53413332550000003</v>
      </c>
      <c r="D98" s="27" t="str">
        <f t="shared" si="34"/>
        <v>N/A</v>
      </c>
      <c r="E98" s="4">
        <v>0.55783519469999998</v>
      </c>
      <c r="F98" s="27" t="str">
        <f t="shared" si="35"/>
        <v>N/A</v>
      </c>
      <c r="G98" s="4">
        <v>7.9480163097999998</v>
      </c>
      <c r="H98" s="27" t="str">
        <f t="shared" si="36"/>
        <v>N/A</v>
      </c>
      <c r="I98" s="8">
        <v>4.4370000000000003</v>
      </c>
      <c r="J98" s="8">
        <v>1325</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6421249541</v>
      </c>
      <c r="D100" s="27" t="str">
        <f>IF($B100="N/A","N/A",IF(C100&gt;10,"No",IF(C100&lt;-10,"No","Yes")))</f>
        <v>N/A</v>
      </c>
      <c r="E100" s="29">
        <v>6442658035</v>
      </c>
      <c r="F100" s="27" t="str">
        <f>IF($B100="N/A","N/A",IF(E100&gt;10,"No",IF(E100&lt;-10,"No","Yes")))</f>
        <v>N/A</v>
      </c>
      <c r="G100" s="29">
        <v>6722034375</v>
      </c>
      <c r="H100" s="27" t="str">
        <f>IF($B100="N/A","N/A",IF(G100&gt;10,"No",IF(G100&lt;-10,"No","Yes")))</f>
        <v>N/A</v>
      </c>
      <c r="I100" s="8">
        <v>0.33339999999999997</v>
      </c>
      <c r="J100" s="8">
        <v>4.3360000000000003</v>
      </c>
      <c r="K100" s="28" t="s">
        <v>734</v>
      </c>
      <c r="L100" s="105" t="str">
        <f t="shared" ref="L100:L111" si="38">IF(J100="Div by 0", "N/A", IF(K100="N/A","N/A", IF(J100&gt;VALUE(MID(K100,1,2)), "No", IF(J100&lt;-1*VALUE(MID(K100,1,2)), "No", "Yes"))))</f>
        <v>Yes</v>
      </c>
    </row>
    <row r="101" spans="1:12" x14ac:dyDescent="0.2">
      <c r="A101" s="168" t="s">
        <v>452</v>
      </c>
      <c r="B101" s="22" t="s">
        <v>213</v>
      </c>
      <c r="C101" s="29">
        <v>5107816693</v>
      </c>
      <c r="D101" s="27" t="str">
        <f>IF($B101="N/A","N/A",IF(C101&gt;10,"No",IF(C101&lt;-10,"No","Yes")))</f>
        <v>N/A</v>
      </c>
      <c r="E101" s="29">
        <v>5209206645</v>
      </c>
      <c r="F101" s="27" t="str">
        <f>IF($B101="N/A","N/A",IF(E101&gt;10,"No",IF(E101&lt;-10,"No","Yes")))</f>
        <v>N/A</v>
      </c>
      <c r="G101" s="29">
        <v>6025804674</v>
      </c>
      <c r="H101" s="27" t="str">
        <f>IF($B101="N/A","N/A",IF(G101&gt;10,"No",IF(G101&lt;-10,"No","Yes")))</f>
        <v>N/A</v>
      </c>
      <c r="I101" s="8">
        <v>1.9850000000000001</v>
      </c>
      <c r="J101" s="8">
        <v>15.68</v>
      </c>
      <c r="K101" s="28" t="s">
        <v>734</v>
      </c>
      <c r="L101" s="105" t="str">
        <f t="shared" si="38"/>
        <v>Yes</v>
      </c>
    </row>
    <row r="102" spans="1:12" x14ac:dyDescent="0.2">
      <c r="A102" s="168" t="s">
        <v>453</v>
      </c>
      <c r="B102" s="22" t="s">
        <v>213</v>
      </c>
      <c r="C102" s="29">
        <v>1313432848</v>
      </c>
      <c r="D102" s="27" t="str">
        <f>IF($B102="N/A","N/A",IF(C102&gt;10,"No",IF(C102&lt;-10,"No","Yes")))</f>
        <v>N/A</v>
      </c>
      <c r="E102" s="29">
        <v>1233451390</v>
      </c>
      <c r="F102" s="27" t="str">
        <f>IF($B102="N/A","N/A",IF(E102&gt;10,"No",IF(E102&lt;-10,"No","Yes")))</f>
        <v>N/A</v>
      </c>
      <c r="G102" s="29">
        <v>696229701</v>
      </c>
      <c r="H102" s="27" t="str">
        <f>IF($B102="N/A","N/A",IF(G102&gt;10,"No",IF(G102&lt;-10,"No","Yes")))</f>
        <v>N/A</v>
      </c>
      <c r="I102" s="8">
        <v>-6.09</v>
      </c>
      <c r="J102" s="8">
        <v>-43.6</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2.405406304</v>
      </c>
      <c r="D104" s="27" t="str">
        <f>IF($B104="N/A","N/A",IF(C104&gt;2,"No",IF(C104&lt;0.9,"No","Yes")))</f>
        <v>No</v>
      </c>
      <c r="E104" s="4">
        <v>2.3131225312999999</v>
      </c>
      <c r="F104" s="27" t="str">
        <f>IF($B104="N/A","N/A",IF(E104&gt;2,"No",IF(E104&lt;0.9,"No","Yes")))</f>
        <v>No</v>
      </c>
      <c r="G104" s="4">
        <v>1.9112151049999999</v>
      </c>
      <c r="H104" s="27" t="str">
        <f>IF($B104="N/A","N/A",IF(G104&gt;2,"No",IF(G104&lt;0.9,"No","Yes")))</f>
        <v>Yes</v>
      </c>
      <c r="I104" s="8">
        <v>-3.84</v>
      </c>
      <c r="J104" s="8">
        <v>-17.399999999999999</v>
      </c>
      <c r="K104" s="28" t="s">
        <v>734</v>
      </c>
      <c r="L104" s="105" t="str">
        <f t="shared" si="38"/>
        <v>Yes</v>
      </c>
    </row>
    <row r="105" spans="1:12" x14ac:dyDescent="0.2">
      <c r="A105" s="168" t="s">
        <v>455</v>
      </c>
      <c r="B105" s="39" t="s">
        <v>295</v>
      </c>
      <c r="C105" s="4">
        <v>1.1302798093999999</v>
      </c>
      <c r="D105" s="27" t="str">
        <f>IF($B105="N/A","N/A",IF(C105&gt;2,"No",IF(C105&lt;0.9,"No","Yes")))</f>
        <v>Yes</v>
      </c>
      <c r="E105" s="4">
        <v>1.1214282679000001</v>
      </c>
      <c r="F105" s="27" t="str">
        <f>IF($B105="N/A","N/A",IF(E105&gt;2,"No",IF(E105&lt;0.9,"No","Yes")))</f>
        <v>Yes</v>
      </c>
      <c r="G105" s="4">
        <v>1.1266281614</v>
      </c>
      <c r="H105" s="27" t="str">
        <f>IF($B105="N/A","N/A",IF(G105&gt;2,"No",IF(G105&lt;0.9,"No","Yes")))</f>
        <v>Yes</v>
      </c>
      <c r="I105" s="8">
        <v>-0.78300000000000003</v>
      </c>
      <c r="J105" s="8">
        <v>0.4637</v>
      </c>
      <c r="K105" s="28" t="s">
        <v>734</v>
      </c>
      <c r="L105" s="105" t="str">
        <f t="shared" si="38"/>
        <v>Yes</v>
      </c>
    </row>
    <row r="106" spans="1:12" x14ac:dyDescent="0.2">
      <c r="A106" s="168" t="s">
        <v>456</v>
      </c>
      <c r="B106" s="39" t="s">
        <v>295</v>
      </c>
      <c r="C106" s="4">
        <v>1.4049769385999999</v>
      </c>
      <c r="D106" s="27" t="str">
        <f>IF($B106="N/A","N/A",IF(C106&gt;2,"No",IF(C106&lt;0.9,"No","Yes")))</f>
        <v>Yes</v>
      </c>
      <c r="E106" s="4">
        <v>1.3283982073</v>
      </c>
      <c r="F106" s="27" t="str">
        <f>IF($B106="N/A","N/A",IF(E106&gt;2,"No",IF(E106&lt;0.9,"No","Yes")))</f>
        <v>Yes</v>
      </c>
      <c r="G106" s="4">
        <v>1.2239059385</v>
      </c>
      <c r="H106" s="27" t="str">
        <f>IF($B106="N/A","N/A",IF(G106&gt;2,"No",IF(G106&lt;0.9,"No","Yes")))</f>
        <v>Yes</v>
      </c>
      <c r="I106" s="8">
        <v>-5.45</v>
      </c>
      <c r="J106" s="8">
        <v>-7.87</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v>0</v>
      </c>
      <c r="H107" s="27" t="str">
        <f>IF($B107="N/A","N/A",IF(G107&gt;2,"No",IF(G107&lt;0.9,"No","Yes")))</f>
        <v>No</v>
      </c>
      <c r="I107" s="8" t="s">
        <v>1748</v>
      </c>
      <c r="J107" s="8" t="s">
        <v>1748</v>
      </c>
      <c r="K107" s="28" t="s">
        <v>734</v>
      </c>
      <c r="L107" s="105" t="str">
        <f t="shared" si="38"/>
        <v>N/A</v>
      </c>
    </row>
    <row r="108" spans="1:12" x14ac:dyDescent="0.2">
      <c r="A108" s="168" t="s">
        <v>1260</v>
      </c>
      <c r="B108" s="22" t="s">
        <v>213</v>
      </c>
      <c r="C108" s="29">
        <v>432.15983767</v>
      </c>
      <c r="D108" s="27" t="str">
        <f>IF($B108="N/A","N/A",IF(C108&gt;10,"No",IF(C108&lt;-10,"No","Yes")))</f>
        <v>N/A</v>
      </c>
      <c r="E108" s="29">
        <v>440.38553346999998</v>
      </c>
      <c r="F108" s="27" t="str">
        <f>IF($B108="N/A","N/A",IF(E108&gt;10,"No",IF(E108&lt;-10,"No","Yes")))</f>
        <v>N/A</v>
      </c>
      <c r="G108" s="29">
        <v>457.44035833999999</v>
      </c>
      <c r="H108" s="27" t="str">
        <f>IF($B108="N/A","N/A",IF(G108&gt;10,"No",IF(G108&lt;-10,"No","Yes")))</f>
        <v>N/A</v>
      </c>
      <c r="I108" s="8">
        <v>1.903</v>
      </c>
      <c r="J108" s="8">
        <v>3.8730000000000002</v>
      </c>
      <c r="K108" s="28" t="s">
        <v>734</v>
      </c>
      <c r="L108" s="105" t="str">
        <f t="shared" si="38"/>
        <v>Yes</v>
      </c>
    </row>
    <row r="109" spans="1:12" x14ac:dyDescent="0.2">
      <c r="A109" s="168" t="s">
        <v>1261</v>
      </c>
      <c r="B109" s="22" t="s">
        <v>213</v>
      </c>
      <c r="C109" s="29">
        <v>387.42406489000001</v>
      </c>
      <c r="D109" s="27" t="str">
        <f>IF($B109="N/A","N/A",IF(C109&gt;10,"No",IF(C109&lt;-10,"No","Yes")))</f>
        <v>N/A</v>
      </c>
      <c r="E109" s="29">
        <v>402.51798624999998</v>
      </c>
      <c r="F109" s="27" t="str">
        <f>IF($B109="N/A","N/A",IF(E109&gt;10,"No",IF(E109&lt;-10,"No","Yes")))</f>
        <v>N/A</v>
      </c>
      <c r="G109" s="29">
        <v>449.81293073000001</v>
      </c>
      <c r="H109" s="27" t="str">
        <f>IF($B109="N/A","N/A",IF(G109&gt;10,"No",IF(G109&lt;-10,"No","Yes")))</f>
        <v>N/A</v>
      </c>
      <c r="I109" s="8">
        <v>3.8959999999999999</v>
      </c>
      <c r="J109" s="8">
        <v>11.75</v>
      </c>
      <c r="K109" s="28" t="s">
        <v>734</v>
      </c>
      <c r="L109" s="105" t="str">
        <f t="shared" si="38"/>
        <v>Yes</v>
      </c>
    </row>
    <row r="110" spans="1:12" x14ac:dyDescent="0.2">
      <c r="A110" s="168" t="s">
        <v>1262</v>
      </c>
      <c r="B110" s="22" t="s">
        <v>213</v>
      </c>
      <c r="C110" s="29">
        <v>88.552018425</v>
      </c>
      <c r="D110" s="27" t="str">
        <f>IF($B110="N/A","N/A",IF(C110&gt;10,"No",IF(C110&lt;-10,"No","Yes")))</f>
        <v>N/A</v>
      </c>
      <c r="E110" s="29">
        <v>84.778506307000001</v>
      </c>
      <c r="F110" s="27" t="str">
        <f>IF($B110="N/A","N/A",IF(E110&gt;10,"No",IF(E110&lt;-10,"No","Yes")))</f>
        <v>N/A</v>
      </c>
      <c r="G110" s="29">
        <v>65.585494279000002</v>
      </c>
      <c r="H110" s="27" t="str">
        <f>IF($B110="N/A","N/A",IF(G110&gt;10,"No",IF(G110&lt;-10,"No","Yes")))</f>
        <v>N/A</v>
      </c>
      <c r="I110" s="8">
        <v>-4.26</v>
      </c>
      <c r="J110" s="8">
        <v>-22.6</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v>0</v>
      </c>
      <c r="H111" s="27" t="str">
        <f>IF($B111="N/A","N/A",IF(G111&gt;10,"No",IF(G111&lt;-10,"No","Yes")))</f>
        <v>N/A</v>
      </c>
      <c r="I111" s="8" t="s">
        <v>1748</v>
      </c>
      <c r="J111" s="8" t="s">
        <v>1748</v>
      </c>
      <c r="K111" s="28" t="s">
        <v>734</v>
      </c>
      <c r="L111" s="105" t="str">
        <f t="shared" si="38"/>
        <v>N/A</v>
      </c>
    </row>
    <row r="112" spans="1:12" x14ac:dyDescent="0.2">
      <c r="A112" s="168" t="s">
        <v>325</v>
      </c>
      <c r="B112" s="30" t="s">
        <v>296</v>
      </c>
      <c r="C112" s="4">
        <v>99.633072780000006</v>
      </c>
      <c r="D112" s="27" t="str">
        <f>IF(OR($B112="N/A",$C112="N/A"),"N/A",IF(C112&gt;98,"Yes","No"))</f>
        <v>Yes</v>
      </c>
      <c r="E112" s="4">
        <v>99.649218203999993</v>
      </c>
      <c r="F112" s="27" t="str">
        <f>IF(OR($B112="N/A",$E112="N/A"),"N/A",IF(E112&gt;98,"Yes","No"))</f>
        <v>Yes</v>
      </c>
      <c r="G112" s="4">
        <v>99.744613478999995</v>
      </c>
      <c r="H112" s="27" t="str">
        <f t="shared" ref="H112:H115" si="39">IF($B112="N/A","N/A",IF(G112&gt;98,"Yes","No"))</f>
        <v>Yes</v>
      </c>
      <c r="I112" s="8">
        <v>1.6199999999999999E-2</v>
      </c>
      <c r="J112" s="8">
        <v>9.5699999999999993E-2</v>
      </c>
      <c r="K112" s="28" t="s">
        <v>734</v>
      </c>
      <c r="L112" s="105" t="str">
        <f>IF(J112="Div by 0", "N/A", IF(OR(J112="N/A",K112="N/A"),"N/A", IF(J112&gt;VALUE(MID(K112,1,2)), "No", IF(J112&lt;-1*VALUE(MID(K112,1,2)), "No", "Yes"))))</f>
        <v>Yes</v>
      </c>
    </row>
    <row r="113" spans="1:12" x14ac:dyDescent="0.2">
      <c r="A113" s="168" t="s">
        <v>458</v>
      </c>
      <c r="B113" s="30" t="s">
        <v>296</v>
      </c>
      <c r="C113" s="4">
        <v>99.986745503999998</v>
      </c>
      <c r="D113" s="27" t="str">
        <f t="shared" ref="D113:D115" si="40">IF(OR($B113="N/A",$C113="N/A"),"N/A",IF(C113&gt;98,"Yes","No"))</f>
        <v>Yes</v>
      </c>
      <c r="E113" s="4">
        <v>99.996718228000006</v>
      </c>
      <c r="F113" s="27" t="str">
        <f t="shared" ref="F113:F115" si="41">IF(OR($B113="N/A",$E113="N/A"),"N/A",IF(E113&gt;98,"Yes","No"))</f>
        <v>Yes</v>
      </c>
      <c r="G113" s="4">
        <v>99.892652396000003</v>
      </c>
      <c r="H113" s="27" t="str">
        <f t="shared" si="39"/>
        <v>Yes</v>
      </c>
      <c r="I113" s="8">
        <v>0.01</v>
      </c>
      <c r="J113" s="8">
        <v>-0.104</v>
      </c>
      <c r="K113" s="28" t="s">
        <v>734</v>
      </c>
      <c r="L113" s="105" t="str">
        <f t="shared" ref="L113:L115" si="42">IF(J113="Div by 0", "N/A", IF(OR(J113="N/A",K113="N/A"),"N/A", IF(J113&gt;VALUE(MID(K113,1,2)), "No", IF(J113&lt;-1*VALUE(MID(K113,1,2)), "No", "Yes"))))</f>
        <v>Yes</v>
      </c>
    </row>
    <row r="114" spans="1:12" x14ac:dyDescent="0.2">
      <c r="A114" s="168" t="s">
        <v>459</v>
      </c>
      <c r="B114" s="30" t="s">
        <v>296</v>
      </c>
      <c r="C114" s="4">
        <v>95.071346563999995</v>
      </c>
      <c r="D114" s="27" t="str">
        <f t="shared" si="40"/>
        <v>No</v>
      </c>
      <c r="E114" s="4">
        <v>95.135876882000005</v>
      </c>
      <c r="F114" s="27" t="str">
        <f t="shared" si="41"/>
        <v>No</v>
      </c>
      <c r="G114" s="4">
        <v>93.403799328999995</v>
      </c>
      <c r="H114" s="27" t="str">
        <f t="shared" si="39"/>
        <v>No</v>
      </c>
      <c r="I114" s="8">
        <v>6.7900000000000002E-2</v>
      </c>
      <c r="J114" s="8">
        <v>-1.82</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v>0</v>
      </c>
      <c r="H115" s="27" t="str">
        <f t="shared" si="39"/>
        <v>No</v>
      </c>
      <c r="I115" s="8" t="s">
        <v>1748</v>
      </c>
      <c r="J115" s="8" t="s">
        <v>1748</v>
      </c>
      <c r="K115" s="28" t="s">
        <v>734</v>
      </c>
      <c r="L115" s="105" t="str">
        <f t="shared" si="42"/>
        <v>N/A</v>
      </c>
    </row>
    <row r="116" spans="1:12" x14ac:dyDescent="0.2">
      <c r="A116" s="104" t="s">
        <v>461</v>
      </c>
      <c r="B116" s="30" t="s">
        <v>213</v>
      </c>
      <c r="C116" s="31">
        <v>1573064</v>
      </c>
      <c r="D116" s="27" t="str">
        <f>IF($B116="N/A","N/A",IF(C116&gt;10,"No",IF(C116&lt;-10,"No","Yes")))</f>
        <v>N/A</v>
      </c>
      <c r="E116" s="31">
        <v>1500648</v>
      </c>
      <c r="F116" s="27" t="str">
        <f>IF($B116="N/A","N/A",IF(E116&gt;10,"No",IF(E116&lt;-10,"No","Yes")))</f>
        <v>N/A</v>
      </c>
      <c r="G116" s="31">
        <v>1653572</v>
      </c>
      <c r="H116" s="27" t="str">
        <f>IF($B116="N/A","N/A",IF(G116&gt;10,"No",IF(G116&lt;-10,"No","Yes")))</f>
        <v>N/A</v>
      </c>
      <c r="I116" s="8">
        <v>-4.5999999999999996</v>
      </c>
      <c r="J116" s="8">
        <v>10.19</v>
      </c>
      <c r="K116" s="30" t="s">
        <v>734</v>
      </c>
      <c r="L116" s="105" t="str">
        <f>IF(J116="Div by 0", "N/A", IF(OR(J116="N/A",K116="N/A"),"N/A", IF(J116&gt;VALUE(MID(K116,1,2)), "No", IF(J116&lt;-1*VALUE(MID(K116,1,2)), "No", "Yes"))))</f>
        <v>Yes</v>
      </c>
    </row>
    <row r="117" spans="1:12" x14ac:dyDescent="0.2">
      <c r="A117" s="104" t="s">
        <v>211</v>
      </c>
      <c r="B117" s="30" t="s">
        <v>213</v>
      </c>
      <c r="C117" s="4">
        <v>76.136508113999994</v>
      </c>
      <c r="D117" s="27" t="str">
        <f>IF($B117="N/A","N/A",IF(C117&gt;10,"No",IF(C117&lt;-10,"No","Yes")))</f>
        <v>N/A</v>
      </c>
      <c r="E117" s="4">
        <v>77.149071601000003</v>
      </c>
      <c r="F117" s="27" t="str">
        <f>IF($B117="N/A","N/A",IF(E117&gt;10,"No",IF(E117&lt;-10,"No","Yes")))</f>
        <v>N/A</v>
      </c>
      <c r="G117" s="4">
        <v>76.082746925999999</v>
      </c>
      <c r="H117" s="27" t="str">
        <f>IF($B117="N/A","N/A",IF(G117&gt;10,"No",IF(G117&lt;-10,"No","Yes")))</f>
        <v>N/A</v>
      </c>
      <c r="I117" s="8">
        <v>1.33</v>
      </c>
      <c r="J117" s="8">
        <v>-1.38</v>
      </c>
      <c r="K117" s="30" t="s">
        <v>734</v>
      </c>
      <c r="L117" s="105" t="str">
        <f>IF(J117="Div by 0", "N/A", IF(OR(J117="N/A",K117="N/A"),"N/A", IF(J117&gt;VALUE(MID(K117,1,2)), "No", IF(J117&lt;-1*VALUE(MID(K117,1,2)), "No", "Yes"))))</f>
        <v>Yes</v>
      </c>
    </row>
    <row r="118" spans="1:12" x14ac:dyDescent="0.2">
      <c r="A118" s="137" t="s">
        <v>1602</v>
      </c>
      <c r="B118" s="30" t="s">
        <v>213</v>
      </c>
      <c r="C118" s="10">
        <v>1806532351</v>
      </c>
      <c r="D118" s="7" t="str">
        <f>IF($B118="N/A","N/A",IF(C118&gt;10,"No",IF(C118&lt;-10,"No","Yes")))</f>
        <v>N/A</v>
      </c>
      <c r="E118" s="10">
        <v>1990402055</v>
      </c>
      <c r="F118" s="7" t="str">
        <f>IF($B118="N/A","N/A",IF(E118&gt;10,"No",IF(E118&lt;-10,"No","Yes")))</f>
        <v>N/A</v>
      </c>
      <c r="G118" s="10">
        <v>112778604</v>
      </c>
      <c r="H118" s="7" t="str">
        <f>IF($B118="N/A","N/A",IF(G118&gt;10,"No",IF(G118&lt;-10,"No","Yes")))</f>
        <v>N/A</v>
      </c>
      <c r="I118" s="36">
        <v>10.18</v>
      </c>
      <c r="J118" s="36">
        <v>-94.3</v>
      </c>
      <c r="K118" s="30" t="s">
        <v>734</v>
      </c>
      <c r="L118" s="105" t="str">
        <f>IF(J118="Div by 0", "N/A", IF(K118="N/A","N/A", IF(J118&gt;VALUE(MID(K118,1,2)), "No", IF(J118&lt;-1*VALUE(MID(K118,1,2)), "No", "Yes"))))</f>
        <v>No</v>
      </c>
    </row>
    <row r="119" spans="1:12" x14ac:dyDescent="0.2">
      <c r="A119" s="137" t="s">
        <v>1603</v>
      </c>
      <c r="B119" s="30" t="s">
        <v>213</v>
      </c>
      <c r="C119" s="10">
        <v>2782044039</v>
      </c>
      <c r="D119" s="7" t="str">
        <f>IF($B119="N/A","N/A",IF(C119&gt;10,"No",IF(C119&lt;-10,"No","Yes")))</f>
        <v>N/A</v>
      </c>
      <c r="E119" s="10">
        <v>3074791569</v>
      </c>
      <c r="F119" s="7" t="str">
        <f>IF($B119="N/A","N/A",IF(E119&gt;10,"No",IF(E119&lt;-10,"No","Yes")))</f>
        <v>N/A</v>
      </c>
      <c r="G119" s="10">
        <v>1050756705</v>
      </c>
      <c r="H119" s="7" t="str">
        <f>IF($B119="N/A","N/A",IF(G119&gt;10,"No",IF(G119&lt;-10,"No","Yes")))</f>
        <v>N/A</v>
      </c>
      <c r="I119" s="36">
        <v>10.52</v>
      </c>
      <c r="J119" s="36">
        <v>-65.8</v>
      </c>
      <c r="K119" s="30" t="s">
        <v>734</v>
      </c>
      <c r="L119" s="105" t="str">
        <f>IF(J119="Div by 0", "N/A", IF(K119="N/A","N/A", IF(J119&gt;VALUE(MID(K119,1,2)), "No", IF(J119&lt;-1*VALUE(MID(K119,1,2)), "No", "Yes"))))</f>
        <v>No</v>
      </c>
    </row>
    <row r="120" spans="1:12" x14ac:dyDescent="0.2">
      <c r="A120" s="137" t="s">
        <v>1604</v>
      </c>
      <c r="B120" s="30" t="s">
        <v>213</v>
      </c>
      <c r="C120" s="1">
        <v>162222</v>
      </c>
      <c r="D120" s="7" t="str">
        <f>IF($B120="N/A","N/A",IF(C120&gt;10,"No",IF(C120&lt;-10,"No","Yes")))</f>
        <v>N/A</v>
      </c>
      <c r="E120" s="1">
        <v>159909</v>
      </c>
      <c r="F120" s="7" t="str">
        <f>IF($B120="N/A","N/A",IF(E120&gt;10,"No",IF(E120&lt;-10,"No","Yes")))</f>
        <v>N/A</v>
      </c>
      <c r="G120" s="1">
        <v>94152</v>
      </c>
      <c r="H120" s="7" t="str">
        <f>IF($B120="N/A","N/A",IF(G120&gt;10,"No",IF(G120&lt;-10,"No","Yes")))</f>
        <v>N/A</v>
      </c>
      <c r="I120" s="36">
        <v>-1.43</v>
      </c>
      <c r="J120" s="36">
        <v>-41.1</v>
      </c>
      <c r="K120" s="30" t="s">
        <v>734</v>
      </c>
      <c r="L120" s="105" t="str">
        <f>IF(J120="Div by 0", "N/A", IF(K120="N/A","N/A", IF(J120&gt;VALUE(MID(K120,1,2)), "No", IF(J120&lt;-1*VALUE(MID(K120,1,2)), "No", "Yes"))))</f>
        <v>No</v>
      </c>
    </row>
    <row r="121" spans="1:12" x14ac:dyDescent="0.2">
      <c r="A121" s="137" t="s">
        <v>1605</v>
      </c>
      <c r="B121" s="3" t="s">
        <v>213</v>
      </c>
      <c r="C121" s="1">
        <v>21371</v>
      </c>
      <c r="D121" s="5" t="str">
        <f t="shared" ref="D121:H134" si="43">IF($B121="N/A","N/A",IF(C121&lt;0,"No","Yes"))</f>
        <v>N/A</v>
      </c>
      <c r="E121" s="1">
        <v>24193</v>
      </c>
      <c r="F121" s="5" t="str">
        <f t="shared" si="43"/>
        <v>N/A</v>
      </c>
      <c r="G121" s="1">
        <v>3375</v>
      </c>
      <c r="H121" s="5" t="str">
        <f t="shared" si="43"/>
        <v>N/A</v>
      </c>
      <c r="I121" s="36">
        <v>13.2</v>
      </c>
      <c r="J121" s="36">
        <v>-86</v>
      </c>
      <c r="K121" s="3" t="s">
        <v>734</v>
      </c>
      <c r="L121" s="105" t="str">
        <f t="shared" ref="L121:L142" si="44">IF(J121="Div by 0", "N/A", IF(OR(J121="N/A",K121="N/A"),"N/A", IF(J121&gt;VALUE(MID(K121,1,2)), "No", IF(J121&lt;-1*VALUE(MID(K121,1,2)), "No", "Yes"))))</f>
        <v>No</v>
      </c>
    </row>
    <row r="122" spans="1:12" x14ac:dyDescent="0.2">
      <c r="A122" s="137" t="s">
        <v>1606</v>
      </c>
      <c r="B122" s="3" t="s">
        <v>213</v>
      </c>
      <c r="C122" s="1">
        <v>44596</v>
      </c>
      <c r="D122" s="5" t="str">
        <f t="shared" si="43"/>
        <v>N/A</v>
      </c>
      <c r="E122" s="1">
        <v>45911</v>
      </c>
      <c r="F122" s="5" t="str">
        <f t="shared" si="43"/>
        <v>N/A</v>
      </c>
      <c r="G122" s="1">
        <v>1685</v>
      </c>
      <c r="H122" s="5" t="str">
        <f t="shared" si="43"/>
        <v>N/A</v>
      </c>
      <c r="I122" s="36">
        <v>2.9489999999999998</v>
      </c>
      <c r="J122" s="36">
        <v>-96.3</v>
      </c>
      <c r="K122" s="3" t="s">
        <v>734</v>
      </c>
      <c r="L122" s="105" t="str">
        <f t="shared" si="44"/>
        <v>No</v>
      </c>
    </row>
    <row r="123" spans="1:12" x14ac:dyDescent="0.2">
      <c r="A123" s="137" t="s">
        <v>1607</v>
      </c>
      <c r="B123" s="3" t="s">
        <v>213</v>
      </c>
      <c r="C123" s="1">
        <v>50285</v>
      </c>
      <c r="D123" s="5" t="str">
        <f t="shared" si="43"/>
        <v>N/A</v>
      </c>
      <c r="E123" s="1">
        <v>49684</v>
      </c>
      <c r="F123" s="5" t="str">
        <f t="shared" si="43"/>
        <v>N/A</v>
      </c>
      <c r="G123" s="1">
        <v>4177</v>
      </c>
      <c r="H123" s="5" t="str">
        <f t="shared" si="43"/>
        <v>N/A</v>
      </c>
      <c r="I123" s="36">
        <v>-1.2</v>
      </c>
      <c r="J123" s="36">
        <v>-91.6</v>
      </c>
      <c r="K123" s="3" t="s">
        <v>734</v>
      </c>
      <c r="L123" s="105" t="str">
        <f t="shared" si="44"/>
        <v>No</v>
      </c>
    </row>
    <row r="124" spans="1:12" x14ac:dyDescent="0.2">
      <c r="A124" s="137" t="s">
        <v>1608</v>
      </c>
      <c r="B124" s="3" t="s">
        <v>213</v>
      </c>
      <c r="C124" s="1">
        <v>45970</v>
      </c>
      <c r="D124" s="5" t="str">
        <f t="shared" si="43"/>
        <v>N/A</v>
      </c>
      <c r="E124" s="1">
        <v>40121</v>
      </c>
      <c r="F124" s="5" t="str">
        <f t="shared" si="43"/>
        <v>N/A</v>
      </c>
      <c r="G124" s="1">
        <v>2943</v>
      </c>
      <c r="H124" s="5" t="str">
        <f t="shared" si="43"/>
        <v>N/A</v>
      </c>
      <c r="I124" s="36">
        <v>-12.7</v>
      </c>
      <c r="J124" s="36">
        <v>-92.7</v>
      </c>
      <c r="K124" s="3" t="s">
        <v>734</v>
      </c>
      <c r="L124" s="105" t="str">
        <f t="shared" si="44"/>
        <v>No</v>
      </c>
    </row>
    <row r="125" spans="1:12" x14ac:dyDescent="0.2">
      <c r="A125" s="128" t="s">
        <v>1609</v>
      </c>
      <c r="B125" s="3" t="s">
        <v>213</v>
      </c>
      <c r="C125" s="40">
        <v>10.279407347999999</v>
      </c>
      <c r="D125" s="5" t="str">
        <f t="shared" si="43"/>
        <v>N/A</v>
      </c>
      <c r="E125" s="40">
        <v>10.624208544</v>
      </c>
      <c r="F125" s="5" t="str">
        <f t="shared" si="43"/>
        <v>N/A</v>
      </c>
      <c r="G125" s="40">
        <v>5.2363917883999997</v>
      </c>
      <c r="H125" s="5" t="str">
        <f t="shared" si="43"/>
        <v>N/A</v>
      </c>
      <c r="I125" s="8">
        <v>3.3540000000000001</v>
      </c>
      <c r="J125" s="8">
        <v>-50.7</v>
      </c>
      <c r="K125" s="30" t="s">
        <v>734</v>
      </c>
      <c r="L125" s="105" t="str">
        <f>IF(J125="Div by 0", "N/A", IF(OR(J125="N/A",K125="N/A"),"N/A", IF(J125&gt;VALUE(MID(K125,1,2)), "No", IF(J125&lt;-1*VALUE(MID(K125,1,2)), "No", "Yes"))))</f>
        <v>No</v>
      </c>
    </row>
    <row r="126" spans="1:12" ht="25.5" x14ac:dyDescent="0.2">
      <c r="A126" s="128" t="s">
        <v>1610</v>
      </c>
      <c r="B126" s="3" t="s">
        <v>213</v>
      </c>
      <c r="C126" s="40">
        <v>31.173055604000002</v>
      </c>
      <c r="D126" s="5" t="str">
        <f t="shared" si="43"/>
        <v>N/A</v>
      </c>
      <c r="E126" s="40">
        <v>33.677162504999998</v>
      </c>
      <c r="F126" s="5" t="str">
        <f t="shared" si="43"/>
        <v>N/A</v>
      </c>
      <c r="G126" s="40">
        <v>51.237285561999997</v>
      </c>
      <c r="H126" s="5" t="str">
        <f t="shared" si="43"/>
        <v>N/A</v>
      </c>
      <c r="I126" s="8">
        <v>8.0329999999999995</v>
      </c>
      <c r="J126" s="8">
        <v>52.14</v>
      </c>
      <c r="K126" s="3" t="s">
        <v>734</v>
      </c>
      <c r="L126" s="105" t="str">
        <f t="shared" ref="L126:L129" si="45">IF(J126="Div by 0", "N/A", IF(OR(J126="N/A",K126="N/A"),"N/A", IF(J126&gt;VALUE(MID(K126,1,2)), "No", IF(J126&lt;-1*VALUE(MID(K126,1,2)), "No", "Yes"))))</f>
        <v>No</v>
      </c>
    </row>
    <row r="127" spans="1:12" ht="25.5" x14ac:dyDescent="0.2">
      <c r="A127" s="128" t="s">
        <v>1611</v>
      </c>
      <c r="B127" s="3" t="s">
        <v>213</v>
      </c>
      <c r="C127" s="40">
        <v>25.682726529</v>
      </c>
      <c r="D127" s="5" t="str">
        <f t="shared" si="43"/>
        <v>N/A</v>
      </c>
      <c r="E127" s="40">
        <v>26.006004305000001</v>
      </c>
      <c r="F127" s="5" t="str">
        <f t="shared" si="43"/>
        <v>N/A</v>
      </c>
      <c r="G127" s="40">
        <v>16.357635180999999</v>
      </c>
      <c r="H127" s="5" t="str">
        <f t="shared" si="43"/>
        <v>N/A</v>
      </c>
      <c r="I127" s="8">
        <v>1.2589999999999999</v>
      </c>
      <c r="J127" s="8">
        <v>-37.1</v>
      </c>
      <c r="K127" s="3" t="s">
        <v>734</v>
      </c>
      <c r="L127" s="105" t="str">
        <f t="shared" si="45"/>
        <v>No</v>
      </c>
    </row>
    <row r="128" spans="1:12" ht="25.5" x14ac:dyDescent="0.2">
      <c r="A128" s="128" t="s">
        <v>1612</v>
      </c>
      <c r="B128" s="3" t="s">
        <v>213</v>
      </c>
      <c r="C128" s="40">
        <v>6.3744368412999997</v>
      </c>
      <c r="D128" s="5" t="str">
        <f t="shared" si="43"/>
        <v>N/A</v>
      </c>
      <c r="E128" s="40">
        <v>6.3724968351999998</v>
      </c>
      <c r="F128" s="5" t="str">
        <f t="shared" si="43"/>
        <v>N/A</v>
      </c>
      <c r="G128" s="40">
        <v>5.9212111761999999</v>
      </c>
      <c r="H128" s="5" t="str">
        <f t="shared" si="43"/>
        <v>N/A</v>
      </c>
      <c r="I128" s="8">
        <v>-0.03</v>
      </c>
      <c r="J128" s="8">
        <v>-7.08</v>
      </c>
      <c r="K128" s="3" t="s">
        <v>734</v>
      </c>
      <c r="L128" s="105" t="str">
        <f t="shared" si="45"/>
        <v>Yes</v>
      </c>
    </row>
    <row r="129" spans="1:12" ht="25.5" x14ac:dyDescent="0.2">
      <c r="A129" s="128" t="s">
        <v>1613</v>
      </c>
      <c r="B129" s="3" t="s">
        <v>213</v>
      </c>
      <c r="C129" s="40">
        <v>8.4028851672999991</v>
      </c>
      <c r="D129" s="5" t="str">
        <f t="shared" si="43"/>
        <v>N/A</v>
      </c>
      <c r="E129" s="40">
        <v>8.4094010232999992</v>
      </c>
      <c r="F129" s="5" t="str">
        <f t="shared" si="43"/>
        <v>N/A</v>
      </c>
      <c r="G129" s="40">
        <v>6.9214487299999998</v>
      </c>
      <c r="H129" s="5" t="str">
        <f t="shared" si="43"/>
        <v>N/A</v>
      </c>
      <c r="I129" s="8">
        <v>7.7499999999999999E-2</v>
      </c>
      <c r="J129" s="8">
        <v>-17.7</v>
      </c>
      <c r="K129" s="3" t="s">
        <v>734</v>
      </c>
      <c r="L129" s="105" t="str">
        <f t="shared" si="45"/>
        <v>Yes</v>
      </c>
    </row>
    <row r="130" spans="1:12" ht="25.5" x14ac:dyDescent="0.2">
      <c r="A130" s="128" t="s">
        <v>1614</v>
      </c>
      <c r="B130" s="3" t="s">
        <v>213</v>
      </c>
      <c r="C130" s="40">
        <v>31.360111452000002</v>
      </c>
      <c r="D130" s="5" t="str">
        <f t="shared" si="43"/>
        <v>N/A</v>
      </c>
      <c r="E130" s="40">
        <v>34.661588778999999</v>
      </c>
      <c r="F130" s="5" t="str">
        <f t="shared" si="43"/>
        <v>N/A</v>
      </c>
      <c r="G130" s="40">
        <v>6.5553572946000003</v>
      </c>
      <c r="H130" s="5" t="str">
        <f t="shared" si="43"/>
        <v>N/A</v>
      </c>
      <c r="I130" s="8">
        <v>10.53</v>
      </c>
      <c r="J130" s="8">
        <v>-81.099999999999994</v>
      </c>
      <c r="K130" s="30" t="s">
        <v>734</v>
      </c>
      <c r="L130" s="105" t="str">
        <f>IF(J130="Div by 0", "N/A", IF(OR(J130="N/A",K130="N/A"),"N/A", IF(J130&gt;VALUE(MID(K130,1,2)), "No", IF(J130&lt;-1*VALUE(MID(K130,1,2)), "No", "Yes"))))</f>
        <v>No</v>
      </c>
    </row>
    <row r="131" spans="1:12" ht="25.5" x14ac:dyDescent="0.2">
      <c r="A131" s="128" t="s">
        <v>1615</v>
      </c>
      <c r="B131" s="3" t="s">
        <v>213</v>
      </c>
      <c r="C131" s="40">
        <v>75.485470965000005</v>
      </c>
      <c r="D131" s="5" t="str">
        <f t="shared" si="43"/>
        <v>N/A</v>
      </c>
      <c r="E131" s="40">
        <v>78.394576943999994</v>
      </c>
      <c r="F131" s="5" t="str">
        <f t="shared" si="43"/>
        <v>N/A</v>
      </c>
      <c r="G131" s="40">
        <v>89.925925926000005</v>
      </c>
      <c r="H131" s="5" t="str">
        <f t="shared" si="43"/>
        <v>N/A</v>
      </c>
      <c r="I131" s="8">
        <v>3.8540000000000001</v>
      </c>
      <c r="J131" s="8">
        <v>14.71</v>
      </c>
      <c r="K131" s="3" t="s">
        <v>734</v>
      </c>
      <c r="L131" s="105" t="str">
        <f t="shared" si="44"/>
        <v>Yes</v>
      </c>
    </row>
    <row r="132" spans="1:12" ht="25.5" x14ac:dyDescent="0.2">
      <c r="A132" s="128" t="s">
        <v>493</v>
      </c>
      <c r="B132" s="3" t="s">
        <v>213</v>
      </c>
      <c r="C132" s="40">
        <v>72.398869853999997</v>
      </c>
      <c r="D132" s="5" t="str">
        <f t="shared" si="43"/>
        <v>N/A</v>
      </c>
      <c r="E132" s="40">
        <v>73.897323082</v>
      </c>
      <c r="F132" s="5" t="str">
        <f t="shared" si="43"/>
        <v>N/A</v>
      </c>
      <c r="G132" s="40">
        <v>68.427299703000003</v>
      </c>
      <c r="H132" s="5" t="str">
        <f t="shared" si="43"/>
        <v>N/A</v>
      </c>
      <c r="I132" s="8">
        <v>2.0699999999999998</v>
      </c>
      <c r="J132" s="8">
        <v>-7.4</v>
      </c>
      <c r="K132" s="3" t="s">
        <v>734</v>
      </c>
      <c r="L132" s="105" t="str">
        <f t="shared" si="44"/>
        <v>Yes</v>
      </c>
    </row>
    <row r="133" spans="1:12" ht="25.5" x14ac:dyDescent="0.2">
      <c r="A133" s="128" t="s">
        <v>494</v>
      </c>
      <c r="B133" s="3" t="s">
        <v>213</v>
      </c>
      <c r="C133" s="40">
        <v>2.5315700507000001</v>
      </c>
      <c r="D133" s="5" t="str">
        <f t="shared" si="43"/>
        <v>N/A</v>
      </c>
      <c r="E133" s="40">
        <v>3.0049915465999999</v>
      </c>
      <c r="F133" s="5" t="str">
        <f t="shared" si="43"/>
        <v>N/A</v>
      </c>
      <c r="G133" s="40">
        <v>1.1491501076999999</v>
      </c>
      <c r="H133" s="5" t="str">
        <f t="shared" si="43"/>
        <v>N/A</v>
      </c>
      <c r="I133" s="8">
        <v>18.7</v>
      </c>
      <c r="J133" s="8">
        <v>-61.8</v>
      </c>
      <c r="K133" s="3" t="s">
        <v>734</v>
      </c>
      <c r="L133" s="105" t="str">
        <f t="shared" si="44"/>
        <v>No</v>
      </c>
    </row>
    <row r="134" spans="1:12" ht="25.5" x14ac:dyDescent="0.2">
      <c r="A134" s="128" t="s">
        <v>495</v>
      </c>
      <c r="B134" s="3" t="s">
        <v>213</v>
      </c>
      <c r="C134" s="40">
        <v>2.5690667827000002</v>
      </c>
      <c r="D134" s="5" t="str">
        <f t="shared" si="43"/>
        <v>N/A</v>
      </c>
      <c r="E134" s="40">
        <v>2.5946511802000001</v>
      </c>
      <c r="F134" s="5" t="str">
        <f t="shared" si="43"/>
        <v>N/A</v>
      </c>
      <c r="G134" s="40">
        <v>1.0193679918</v>
      </c>
      <c r="H134" s="5" t="str">
        <f t="shared" si="43"/>
        <v>N/A</v>
      </c>
      <c r="I134" s="8">
        <v>0.99590000000000001</v>
      </c>
      <c r="J134" s="8">
        <v>-60.7</v>
      </c>
      <c r="K134" s="3" t="s">
        <v>734</v>
      </c>
      <c r="L134" s="105" t="str">
        <f t="shared" si="44"/>
        <v>No</v>
      </c>
    </row>
    <row r="135" spans="1:12" ht="25.5" x14ac:dyDescent="0.2">
      <c r="A135" s="128" t="s">
        <v>496</v>
      </c>
      <c r="B135" s="22" t="s">
        <v>213</v>
      </c>
      <c r="C135" s="40">
        <v>2.09589328E-2</v>
      </c>
      <c r="D135" s="27" t="str">
        <f t="shared" ref="D135:D141" si="46">IF($B135="N/A","N/A",IF(C135&gt;10,"No",IF(C135&lt;-10,"No","Yes")))</f>
        <v>N/A</v>
      </c>
      <c r="E135" s="40">
        <v>8.4423015599999998E-2</v>
      </c>
      <c r="F135" s="27" t="str">
        <f t="shared" ref="F135:F141" si="47">IF($B135="N/A","N/A",IF(E135&gt;10,"No",IF(E135&lt;-10,"No","Yes")))</f>
        <v>N/A</v>
      </c>
      <c r="G135" s="40">
        <v>1.9118021900000001E-2</v>
      </c>
      <c r="H135" s="27" t="str">
        <f t="shared" ref="H135:H141" si="48">IF($B135="N/A","N/A",IF(G135&gt;10,"No",IF(G135&lt;-10,"No","Yes")))</f>
        <v>N/A</v>
      </c>
      <c r="I135" s="8">
        <v>302.8</v>
      </c>
      <c r="J135" s="8">
        <v>-77.400000000000006</v>
      </c>
      <c r="K135" s="3" t="s">
        <v>734</v>
      </c>
      <c r="L135" s="105" t="str">
        <f t="shared" si="44"/>
        <v>No</v>
      </c>
    </row>
    <row r="136" spans="1:12" ht="25.5" x14ac:dyDescent="0.2">
      <c r="A136" s="128" t="s">
        <v>497</v>
      </c>
      <c r="B136" s="22" t="s">
        <v>213</v>
      </c>
      <c r="C136" s="40">
        <v>16.314063443999999</v>
      </c>
      <c r="D136" s="27" t="str">
        <f t="shared" si="46"/>
        <v>N/A</v>
      </c>
      <c r="E136" s="40">
        <v>15.231162724000001</v>
      </c>
      <c r="F136" s="27" t="str">
        <f t="shared" si="47"/>
        <v>N/A</v>
      </c>
      <c r="G136" s="40">
        <v>0.88261534539999997</v>
      </c>
      <c r="H136" s="27" t="str">
        <f t="shared" si="48"/>
        <v>N/A</v>
      </c>
      <c r="I136" s="8">
        <v>-6.64</v>
      </c>
      <c r="J136" s="8">
        <v>-94.2</v>
      </c>
      <c r="K136" s="3" t="s">
        <v>734</v>
      </c>
      <c r="L136" s="105" t="str">
        <f t="shared" si="44"/>
        <v>No</v>
      </c>
    </row>
    <row r="137" spans="1:12" ht="25.5" x14ac:dyDescent="0.2">
      <c r="A137" s="128" t="s">
        <v>498</v>
      </c>
      <c r="B137" s="22" t="s">
        <v>213</v>
      </c>
      <c r="C137" s="40">
        <v>17.123448113999999</v>
      </c>
      <c r="D137" s="27" t="str">
        <f t="shared" si="46"/>
        <v>N/A</v>
      </c>
      <c r="E137" s="40">
        <v>19.197793744999998</v>
      </c>
      <c r="F137" s="27" t="str">
        <f t="shared" si="47"/>
        <v>N/A</v>
      </c>
      <c r="G137" s="40">
        <v>2.1465290169000002</v>
      </c>
      <c r="H137" s="27" t="str">
        <f t="shared" si="48"/>
        <v>N/A</v>
      </c>
      <c r="I137" s="8">
        <v>12.11</v>
      </c>
      <c r="J137" s="8">
        <v>-88.8</v>
      </c>
      <c r="K137" s="3" t="s">
        <v>734</v>
      </c>
      <c r="L137" s="105" t="str">
        <f t="shared" si="44"/>
        <v>No</v>
      </c>
    </row>
    <row r="138" spans="1:12" ht="25.5" x14ac:dyDescent="0.2">
      <c r="A138" s="128" t="s">
        <v>499</v>
      </c>
      <c r="B138" s="22" t="s">
        <v>213</v>
      </c>
      <c r="C138" s="40">
        <v>22.190578342999999</v>
      </c>
      <c r="D138" s="27" t="str">
        <f t="shared" si="46"/>
        <v>N/A</v>
      </c>
      <c r="E138" s="40">
        <v>24.415136108999999</v>
      </c>
      <c r="F138" s="27" t="str">
        <f t="shared" si="47"/>
        <v>N/A</v>
      </c>
      <c r="G138" s="40">
        <v>2.8358399184</v>
      </c>
      <c r="H138" s="27" t="str">
        <f t="shared" si="48"/>
        <v>N/A</v>
      </c>
      <c r="I138" s="8">
        <v>10.02</v>
      </c>
      <c r="J138" s="8">
        <v>-88.4</v>
      </c>
      <c r="K138" s="3" t="s">
        <v>734</v>
      </c>
      <c r="L138" s="105" t="str">
        <f t="shared" si="44"/>
        <v>No</v>
      </c>
    </row>
    <row r="139" spans="1:12" ht="25.5" x14ac:dyDescent="0.2">
      <c r="A139" s="128" t="s">
        <v>500</v>
      </c>
      <c r="B139" s="22" t="s">
        <v>213</v>
      </c>
      <c r="C139" s="40">
        <v>6.394940267</v>
      </c>
      <c r="D139" s="27" t="str">
        <f t="shared" si="46"/>
        <v>N/A</v>
      </c>
      <c r="E139" s="40">
        <v>6.5405949634000002</v>
      </c>
      <c r="F139" s="27" t="str">
        <f t="shared" si="47"/>
        <v>N/A</v>
      </c>
      <c r="G139" s="40">
        <v>0.9835160167</v>
      </c>
      <c r="H139" s="27" t="str">
        <f t="shared" si="48"/>
        <v>N/A</v>
      </c>
      <c r="I139" s="8">
        <v>2.278</v>
      </c>
      <c r="J139" s="8">
        <v>-85</v>
      </c>
      <c r="K139" s="3" t="s">
        <v>734</v>
      </c>
      <c r="L139" s="105" t="str">
        <f t="shared" si="44"/>
        <v>No</v>
      </c>
    </row>
    <row r="140" spans="1:12" ht="25.5" x14ac:dyDescent="0.2">
      <c r="A140" s="128" t="s">
        <v>501</v>
      </c>
      <c r="B140" s="22" t="s">
        <v>213</v>
      </c>
      <c r="C140" s="40">
        <v>7.7887092995999998</v>
      </c>
      <c r="D140" s="27" t="str">
        <f t="shared" si="46"/>
        <v>N/A</v>
      </c>
      <c r="E140" s="40">
        <v>7.5693050421999999</v>
      </c>
      <c r="F140" s="27" t="str">
        <f t="shared" si="47"/>
        <v>N/A</v>
      </c>
      <c r="G140" s="40">
        <v>1.4508454414</v>
      </c>
      <c r="H140" s="27" t="str">
        <f t="shared" si="48"/>
        <v>N/A</v>
      </c>
      <c r="I140" s="8">
        <v>-2.82</v>
      </c>
      <c r="J140" s="8">
        <v>-80.8</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6.9037301400000001E-2</v>
      </c>
      <c r="H141" s="27" t="str">
        <f t="shared" si="48"/>
        <v>N/A</v>
      </c>
      <c r="I141" s="8" t="s">
        <v>1748</v>
      </c>
      <c r="J141" s="8" t="s">
        <v>1748</v>
      </c>
      <c r="K141" s="3" t="s">
        <v>734</v>
      </c>
      <c r="L141" s="105" t="str">
        <f t="shared" si="44"/>
        <v>N/A</v>
      </c>
    </row>
    <row r="142" spans="1:12" ht="25.5" x14ac:dyDescent="0.2">
      <c r="A142" s="128" t="s">
        <v>503</v>
      </c>
      <c r="B142" s="22" t="s">
        <v>213</v>
      </c>
      <c r="C142" s="40">
        <v>125.6179803</v>
      </c>
      <c r="D142" s="5" t="str">
        <f t="shared" ref="D142" si="49">IF($B142="N/A","N/A",IF(C142&lt;0,"No","Yes"))</f>
        <v>N/A</v>
      </c>
      <c r="E142" s="40">
        <v>145.76728014</v>
      </c>
      <c r="F142" s="5" t="str">
        <f t="shared" ref="F142" si="50">IF($B142="N/A","N/A",IF(E142&lt;0,"No","Yes"))</f>
        <v>N/A</v>
      </c>
      <c r="G142" s="40">
        <v>19.180686549000001</v>
      </c>
      <c r="H142" s="5" t="str">
        <f t="shared" ref="H142" si="51">IF($B142="N/A","N/A",IF(G142&lt;0,"No","Yes"))</f>
        <v>N/A</v>
      </c>
      <c r="I142" s="8">
        <v>16.04</v>
      </c>
      <c r="J142" s="8">
        <v>-86.8</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1410842</v>
      </c>
      <c r="D150" s="7" t="str">
        <f t="shared" ref="D150:D172" si="56">IF($B150="N/A","N/A",IF(C150&gt;10,"No",IF(C150&lt;-10,"No","Yes")))</f>
        <v>N/A</v>
      </c>
      <c r="E150" s="1">
        <v>1340739</v>
      </c>
      <c r="F150" s="7" t="str">
        <f t="shared" ref="F150:F172" si="57">IF($B150="N/A","N/A",IF(E150&gt;10,"No",IF(E150&lt;-10,"No","Yes")))</f>
        <v>N/A</v>
      </c>
      <c r="G150" s="1">
        <v>1559420</v>
      </c>
      <c r="H150" s="7" t="str">
        <f t="shared" ref="H150:H172" si="58">IF($B150="N/A","N/A",IF(G150&gt;10,"No",IF(G150&lt;-10,"No","Yes")))</f>
        <v>N/A</v>
      </c>
      <c r="I150" s="8">
        <v>-4.97</v>
      </c>
      <c r="J150" s="8">
        <v>16.309999999999999</v>
      </c>
      <c r="K150" s="30" t="s">
        <v>734</v>
      </c>
      <c r="L150" s="105" t="str">
        <f t="shared" ref="L150:L172" si="59">IF(J150="Div by 0", "N/A", IF(K150="N/A","N/A", IF(J150&gt;VALUE(MID(K150,1,2)), "No", IF(J150&lt;-1*VALUE(MID(K150,1,2)), "No", "Yes"))))</f>
        <v>Yes</v>
      </c>
    </row>
    <row r="151" spans="1:12" x14ac:dyDescent="0.2">
      <c r="A151" s="137" t="s">
        <v>531</v>
      </c>
      <c r="B151" s="30" t="s">
        <v>213</v>
      </c>
      <c r="C151" s="1">
        <v>45244</v>
      </c>
      <c r="D151" s="7" t="str">
        <f t="shared" si="56"/>
        <v>N/A</v>
      </c>
      <c r="E151" s="1">
        <v>46323</v>
      </c>
      <c r="F151" s="7" t="str">
        <f t="shared" si="57"/>
        <v>N/A</v>
      </c>
      <c r="G151" s="1">
        <v>2492</v>
      </c>
      <c r="H151" s="7" t="str">
        <f t="shared" si="58"/>
        <v>N/A</v>
      </c>
      <c r="I151" s="8">
        <v>2.3849999999999998</v>
      </c>
      <c r="J151" s="8">
        <v>-94.6</v>
      </c>
      <c r="K151" s="30" t="s">
        <v>734</v>
      </c>
      <c r="L151" s="105" t="str">
        <f t="shared" si="59"/>
        <v>No</v>
      </c>
    </row>
    <row r="152" spans="1:12" x14ac:dyDescent="0.2">
      <c r="A152" s="137" t="s">
        <v>532</v>
      </c>
      <c r="B152" s="30" t="s">
        <v>213</v>
      </c>
      <c r="C152" s="1">
        <v>128487</v>
      </c>
      <c r="D152" s="7" t="str">
        <f t="shared" si="56"/>
        <v>N/A</v>
      </c>
      <c r="E152" s="1">
        <v>129725</v>
      </c>
      <c r="F152" s="7" t="str">
        <f t="shared" si="57"/>
        <v>N/A</v>
      </c>
      <c r="G152" s="1">
        <v>8227</v>
      </c>
      <c r="H152" s="7" t="str">
        <f t="shared" si="58"/>
        <v>N/A</v>
      </c>
      <c r="I152" s="8">
        <v>0.96350000000000002</v>
      </c>
      <c r="J152" s="8">
        <v>-93.7</v>
      </c>
      <c r="K152" s="30" t="s">
        <v>734</v>
      </c>
      <c r="L152" s="105" t="str">
        <f t="shared" si="59"/>
        <v>No</v>
      </c>
    </row>
    <row r="153" spans="1:12" x14ac:dyDescent="0.2">
      <c r="A153" s="137" t="s">
        <v>533</v>
      </c>
      <c r="B153" s="30" t="s">
        <v>213</v>
      </c>
      <c r="C153" s="1">
        <v>736776</v>
      </c>
      <c r="D153" s="7" t="str">
        <f t="shared" si="56"/>
        <v>N/A</v>
      </c>
      <c r="E153" s="1">
        <v>728696</v>
      </c>
      <c r="F153" s="7" t="str">
        <f t="shared" si="57"/>
        <v>N/A</v>
      </c>
      <c r="G153" s="1">
        <v>65656</v>
      </c>
      <c r="H153" s="7" t="str">
        <f t="shared" si="58"/>
        <v>N/A</v>
      </c>
      <c r="I153" s="8">
        <v>-1.1000000000000001</v>
      </c>
      <c r="J153" s="8">
        <v>-91</v>
      </c>
      <c r="K153" s="30" t="s">
        <v>734</v>
      </c>
      <c r="L153" s="105" t="str">
        <f t="shared" si="59"/>
        <v>No</v>
      </c>
    </row>
    <row r="154" spans="1:12" x14ac:dyDescent="0.2">
      <c r="A154" s="137" t="s">
        <v>534</v>
      </c>
      <c r="B154" s="30" t="s">
        <v>213</v>
      </c>
      <c r="C154" s="1">
        <v>500335</v>
      </c>
      <c r="D154" s="7" t="str">
        <f t="shared" si="56"/>
        <v>N/A</v>
      </c>
      <c r="E154" s="1">
        <v>435995</v>
      </c>
      <c r="F154" s="7" t="str">
        <f t="shared" si="57"/>
        <v>N/A</v>
      </c>
      <c r="G154" s="1">
        <v>39166</v>
      </c>
      <c r="H154" s="7" t="str">
        <f t="shared" si="58"/>
        <v>N/A</v>
      </c>
      <c r="I154" s="8">
        <v>-12.9</v>
      </c>
      <c r="J154" s="8">
        <v>-91</v>
      </c>
      <c r="K154" s="30" t="s">
        <v>734</v>
      </c>
      <c r="L154" s="105" t="str">
        <f t="shared" si="59"/>
        <v>No</v>
      </c>
    </row>
    <row r="155" spans="1:12" x14ac:dyDescent="0.2">
      <c r="A155" s="128" t="s">
        <v>535</v>
      </c>
      <c r="B155" s="3" t="s">
        <v>213</v>
      </c>
      <c r="C155" s="40">
        <v>89.399832459999999</v>
      </c>
      <c r="D155" s="5" t="str">
        <f t="shared" ref="D155:D159" si="60">IF($B155="N/A","N/A",IF(C155&lt;0,"No","Yes"))</f>
        <v>N/A</v>
      </c>
      <c r="E155" s="40">
        <v>89.077479939</v>
      </c>
      <c r="F155" s="5" t="str">
        <f t="shared" ref="F155:F159" si="61">IF($B155="N/A","N/A",IF(E155&lt;0,"No","Yes"))</f>
        <v>N/A</v>
      </c>
      <c r="G155" s="40">
        <v>86.729268445000002</v>
      </c>
      <c r="H155" s="5" t="str">
        <f t="shared" ref="H155:H159" si="62">IF($B155="N/A","N/A",IF(G155&lt;0,"No","Yes"))</f>
        <v>N/A</v>
      </c>
      <c r="I155" s="8">
        <v>-0.36099999999999999</v>
      </c>
      <c r="J155" s="8">
        <v>-2.64</v>
      </c>
      <c r="K155" s="30" t="s">
        <v>734</v>
      </c>
      <c r="L155" s="105" t="str">
        <f>IF(J155="Div by 0", "N/A", IF(OR(J155="N/A",K155="N/A"),"N/A", IF(J155&gt;VALUE(MID(K155,1,2)), "No", IF(J155&lt;-1*VALUE(MID(K155,1,2)), "No", "Yes"))))</f>
        <v>Yes</v>
      </c>
    </row>
    <row r="156" spans="1:12" ht="25.5" x14ac:dyDescent="0.2">
      <c r="A156" s="128" t="s">
        <v>536</v>
      </c>
      <c r="B156" s="3" t="s">
        <v>213</v>
      </c>
      <c r="C156" s="40">
        <v>65.995682361999997</v>
      </c>
      <c r="D156" s="5" t="str">
        <f t="shared" si="60"/>
        <v>N/A</v>
      </c>
      <c r="E156" s="40">
        <v>64.482585818000004</v>
      </c>
      <c r="F156" s="5" t="str">
        <f t="shared" si="61"/>
        <v>N/A</v>
      </c>
      <c r="G156" s="40">
        <v>37.832093518000001</v>
      </c>
      <c r="H156" s="5" t="str">
        <f t="shared" si="62"/>
        <v>N/A</v>
      </c>
      <c r="I156" s="8">
        <v>-2.29</v>
      </c>
      <c r="J156" s="8">
        <v>-41.3</v>
      </c>
      <c r="K156" s="3" t="s">
        <v>734</v>
      </c>
      <c r="L156" s="105" t="str">
        <f t="shared" ref="L156:L159" si="63">IF(J156="Div by 0", "N/A", IF(OR(J156="N/A",K156="N/A"),"N/A", IF(J156&gt;VALUE(MID(K156,1,2)), "No", IF(J156&lt;-1*VALUE(MID(K156,1,2)), "No", "Yes"))))</f>
        <v>No</v>
      </c>
    </row>
    <row r="157" spans="1:12" ht="25.5" x14ac:dyDescent="0.2">
      <c r="A157" s="128" t="s">
        <v>537</v>
      </c>
      <c r="B157" s="3" t="s">
        <v>213</v>
      </c>
      <c r="C157" s="40">
        <v>73.995346748000003</v>
      </c>
      <c r="D157" s="5" t="str">
        <f t="shared" si="60"/>
        <v>N/A</v>
      </c>
      <c r="E157" s="40">
        <v>73.481930441000003</v>
      </c>
      <c r="F157" s="5" t="str">
        <f t="shared" si="61"/>
        <v>N/A</v>
      </c>
      <c r="G157" s="40">
        <v>79.866032423999997</v>
      </c>
      <c r="H157" s="5" t="str">
        <f t="shared" si="62"/>
        <v>N/A</v>
      </c>
      <c r="I157" s="8">
        <v>-0.69399999999999995</v>
      </c>
      <c r="J157" s="8">
        <v>8.6880000000000006</v>
      </c>
      <c r="K157" s="3" t="s">
        <v>734</v>
      </c>
      <c r="L157" s="105" t="str">
        <f t="shared" si="63"/>
        <v>Yes</v>
      </c>
    </row>
    <row r="158" spans="1:12" ht="25.5" x14ac:dyDescent="0.2">
      <c r="A158" s="128" t="s">
        <v>538</v>
      </c>
      <c r="B158" s="3" t="s">
        <v>213</v>
      </c>
      <c r="C158" s="40">
        <v>93.398271417000004</v>
      </c>
      <c r="D158" s="5" t="str">
        <f t="shared" si="60"/>
        <v>N/A</v>
      </c>
      <c r="E158" s="40">
        <v>93.462944887999996</v>
      </c>
      <c r="F158" s="5" t="str">
        <f t="shared" si="61"/>
        <v>N/A</v>
      </c>
      <c r="G158" s="40">
        <v>93.072310505999994</v>
      </c>
      <c r="H158" s="5" t="str">
        <f t="shared" si="62"/>
        <v>N/A</v>
      </c>
      <c r="I158" s="8">
        <v>6.9199999999999998E-2</v>
      </c>
      <c r="J158" s="8">
        <v>-0.41799999999999998</v>
      </c>
      <c r="K158" s="3" t="s">
        <v>734</v>
      </c>
      <c r="L158" s="105" t="str">
        <f t="shared" si="63"/>
        <v>Yes</v>
      </c>
    </row>
    <row r="159" spans="1:12" ht="25.5" x14ac:dyDescent="0.2">
      <c r="A159" s="128" t="s">
        <v>539</v>
      </c>
      <c r="B159" s="3" t="s">
        <v>213</v>
      </c>
      <c r="C159" s="40">
        <v>91.456548839999996</v>
      </c>
      <c r="D159" s="5" t="str">
        <f t="shared" si="60"/>
        <v>N/A</v>
      </c>
      <c r="E159" s="40">
        <v>91.384980412999994</v>
      </c>
      <c r="F159" s="5" t="str">
        <f t="shared" si="61"/>
        <v>N/A</v>
      </c>
      <c r="G159" s="40">
        <v>92.111947318999995</v>
      </c>
      <c r="H159" s="5" t="str">
        <f t="shared" si="62"/>
        <v>N/A</v>
      </c>
      <c r="I159" s="8">
        <v>-7.8E-2</v>
      </c>
      <c r="J159" s="8">
        <v>0.79549999999999998</v>
      </c>
      <c r="K159" s="3" t="s">
        <v>734</v>
      </c>
      <c r="L159" s="105" t="str">
        <f t="shared" si="63"/>
        <v>Yes</v>
      </c>
    </row>
    <row r="160" spans="1:12" ht="25.5" x14ac:dyDescent="0.2">
      <c r="A160" s="137" t="s">
        <v>540</v>
      </c>
      <c r="B160" s="30" t="s">
        <v>213</v>
      </c>
      <c r="C160" s="1">
        <v>1098776.44</v>
      </c>
      <c r="D160" s="7" t="str">
        <f t="shared" si="56"/>
        <v>N/A</v>
      </c>
      <c r="E160" s="1">
        <v>1078606.3</v>
      </c>
      <c r="F160" s="7" t="str">
        <f t="shared" si="57"/>
        <v>N/A</v>
      </c>
      <c r="G160" s="1">
        <v>1116431.74</v>
      </c>
      <c r="H160" s="7" t="str">
        <f t="shared" si="58"/>
        <v>N/A</v>
      </c>
      <c r="I160" s="8">
        <v>-1.84</v>
      </c>
      <c r="J160" s="8">
        <v>3.5070000000000001</v>
      </c>
      <c r="K160" s="30" t="s">
        <v>734</v>
      </c>
      <c r="L160" s="105" t="str">
        <f t="shared" si="59"/>
        <v>Yes</v>
      </c>
    </row>
    <row r="161" spans="1:12" x14ac:dyDescent="0.2">
      <c r="A161" s="137" t="s">
        <v>541</v>
      </c>
      <c r="B161" s="30" t="s">
        <v>213</v>
      </c>
      <c r="C161" s="10">
        <v>4614717190</v>
      </c>
      <c r="D161" s="7" t="str">
        <f t="shared" si="56"/>
        <v>N/A</v>
      </c>
      <c r="E161" s="10">
        <v>4452255980</v>
      </c>
      <c r="F161" s="7" t="str">
        <f t="shared" si="57"/>
        <v>N/A</v>
      </c>
      <c r="G161" s="10">
        <v>6609255771</v>
      </c>
      <c r="H161" s="7" t="str">
        <f t="shared" si="58"/>
        <v>N/A</v>
      </c>
      <c r="I161" s="8">
        <v>-3.52</v>
      </c>
      <c r="J161" s="8">
        <v>48.45</v>
      </c>
      <c r="K161" s="30" t="s">
        <v>734</v>
      </c>
      <c r="L161" s="105" t="str">
        <f t="shared" si="59"/>
        <v>No</v>
      </c>
    </row>
    <row r="162" spans="1:12" x14ac:dyDescent="0.2">
      <c r="A162" s="137" t="s">
        <v>1264</v>
      </c>
      <c r="B162" s="30" t="s">
        <v>213</v>
      </c>
      <c r="C162" s="10">
        <v>3270.8958126000002</v>
      </c>
      <c r="D162" s="7" t="str">
        <f t="shared" si="56"/>
        <v>N/A</v>
      </c>
      <c r="E162" s="10">
        <v>3320.7477220000001</v>
      </c>
      <c r="F162" s="7" t="str">
        <f t="shared" si="57"/>
        <v>N/A</v>
      </c>
      <c r="G162" s="10">
        <v>4238.2781874000002</v>
      </c>
      <c r="H162" s="7" t="str">
        <f t="shared" si="58"/>
        <v>N/A</v>
      </c>
      <c r="I162" s="8">
        <v>1.524</v>
      </c>
      <c r="J162" s="8">
        <v>27.63</v>
      </c>
      <c r="K162" s="30" t="s">
        <v>734</v>
      </c>
      <c r="L162" s="105" t="str">
        <f t="shared" si="59"/>
        <v>Yes</v>
      </c>
    </row>
    <row r="163" spans="1:12" ht="25.5" x14ac:dyDescent="0.2">
      <c r="A163" s="137" t="s">
        <v>1265</v>
      </c>
      <c r="B163" s="30" t="s">
        <v>213</v>
      </c>
      <c r="C163" s="10">
        <v>3962.1421183000002</v>
      </c>
      <c r="D163" s="7" t="str">
        <f t="shared" si="56"/>
        <v>N/A</v>
      </c>
      <c r="E163" s="10">
        <v>4141.3871079</v>
      </c>
      <c r="F163" s="7" t="str">
        <f t="shared" si="57"/>
        <v>N/A</v>
      </c>
      <c r="G163" s="10">
        <v>2139.8447030000002</v>
      </c>
      <c r="H163" s="7" t="str">
        <f t="shared" si="58"/>
        <v>N/A</v>
      </c>
      <c r="I163" s="8">
        <v>4.524</v>
      </c>
      <c r="J163" s="8">
        <v>-48.3</v>
      </c>
      <c r="K163" s="30" t="s">
        <v>734</v>
      </c>
      <c r="L163" s="105" t="str">
        <f t="shared" si="59"/>
        <v>No</v>
      </c>
    </row>
    <row r="164" spans="1:12" ht="25.5" x14ac:dyDescent="0.2">
      <c r="A164" s="137" t="s">
        <v>1266</v>
      </c>
      <c r="B164" s="30" t="s">
        <v>213</v>
      </c>
      <c r="C164" s="10">
        <v>7091.3596784000001</v>
      </c>
      <c r="D164" s="7" t="str">
        <f t="shared" si="56"/>
        <v>N/A</v>
      </c>
      <c r="E164" s="10">
        <v>7203.3980959999999</v>
      </c>
      <c r="F164" s="7" t="str">
        <f t="shared" si="57"/>
        <v>N/A</v>
      </c>
      <c r="G164" s="10">
        <v>3660.4053726000002</v>
      </c>
      <c r="H164" s="7" t="str">
        <f t="shared" si="58"/>
        <v>N/A</v>
      </c>
      <c r="I164" s="8">
        <v>1.58</v>
      </c>
      <c r="J164" s="8">
        <v>-49.2</v>
      </c>
      <c r="K164" s="30" t="s">
        <v>734</v>
      </c>
      <c r="L164" s="105" t="str">
        <f t="shared" si="59"/>
        <v>No</v>
      </c>
    </row>
    <row r="165" spans="1:12" ht="25.5" x14ac:dyDescent="0.2">
      <c r="A165" s="137" t="s">
        <v>1267</v>
      </c>
      <c r="B165" s="30" t="s">
        <v>213</v>
      </c>
      <c r="C165" s="10">
        <v>2090.1185448000001</v>
      </c>
      <c r="D165" s="7" t="str">
        <f t="shared" si="56"/>
        <v>N/A</v>
      </c>
      <c r="E165" s="10">
        <v>2144.9747384000002</v>
      </c>
      <c r="F165" s="7" t="str">
        <f t="shared" si="57"/>
        <v>N/A</v>
      </c>
      <c r="G165" s="10">
        <v>1295.7971092</v>
      </c>
      <c r="H165" s="7" t="str">
        <f t="shared" si="58"/>
        <v>N/A</v>
      </c>
      <c r="I165" s="8">
        <v>2.625</v>
      </c>
      <c r="J165" s="8">
        <v>-39.6</v>
      </c>
      <c r="K165" s="30" t="s">
        <v>734</v>
      </c>
      <c r="L165" s="105" t="str">
        <f t="shared" si="59"/>
        <v>No</v>
      </c>
    </row>
    <row r="166" spans="1:12" ht="25.5" x14ac:dyDescent="0.2">
      <c r="A166" s="137" t="s">
        <v>1268</v>
      </c>
      <c r="B166" s="30" t="s">
        <v>213</v>
      </c>
      <c r="C166" s="10">
        <v>3966.0573816000001</v>
      </c>
      <c r="D166" s="7" t="str">
        <f t="shared" si="56"/>
        <v>N/A</v>
      </c>
      <c r="E166" s="10">
        <v>4043.4389729</v>
      </c>
      <c r="F166" s="7" t="str">
        <f t="shared" si="57"/>
        <v>N/A</v>
      </c>
      <c r="G166" s="10">
        <v>2000.1742328</v>
      </c>
      <c r="H166" s="7" t="str">
        <f t="shared" si="58"/>
        <v>N/A</v>
      </c>
      <c r="I166" s="8">
        <v>1.9510000000000001</v>
      </c>
      <c r="J166" s="8">
        <v>-50.5</v>
      </c>
      <c r="K166" s="30" t="s">
        <v>734</v>
      </c>
      <c r="L166" s="105" t="str">
        <f t="shared" si="59"/>
        <v>No</v>
      </c>
    </row>
    <row r="167" spans="1:12" x14ac:dyDescent="0.2">
      <c r="A167" s="168" t="s">
        <v>542</v>
      </c>
      <c r="B167" s="22" t="s">
        <v>213</v>
      </c>
      <c r="C167" s="29">
        <v>129488733</v>
      </c>
      <c r="D167" s="27" t="str">
        <f t="shared" si="56"/>
        <v>N/A</v>
      </c>
      <c r="E167" s="29">
        <v>135481015</v>
      </c>
      <c r="F167" s="27" t="str">
        <f t="shared" si="57"/>
        <v>N/A</v>
      </c>
      <c r="G167" s="29">
        <v>166150115</v>
      </c>
      <c r="H167" s="27" t="str">
        <f t="shared" si="58"/>
        <v>N/A</v>
      </c>
      <c r="I167" s="8">
        <v>4.6280000000000001</v>
      </c>
      <c r="J167" s="8">
        <v>22.64</v>
      </c>
      <c r="K167" s="28" t="s">
        <v>734</v>
      </c>
      <c r="L167" s="105" t="str">
        <f t="shared" si="59"/>
        <v>Yes</v>
      </c>
    </row>
    <row r="168" spans="1:12" x14ac:dyDescent="0.2">
      <c r="A168" s="168" t="s">
        <v>1269</v>
      </c>
      <c r="B168" s="22" t="s">
        <v>213</v>
      </c>
      <c r="C168" s="29">
        <v>91.781172519999998</v>
      </c>
      <c r="D168" s="27" t="str">
        <f t="shared" si="56"/>
        <v>N/A</v>
      </c>
      <c r="E168" s="29">
        <v>101.04950703</v>
      </c>
      <c r="F168" s="27" t="str">
        <f t="shared" si="57"/>
        <v>N/A</v>
      </c>
      <c r="G168" s="29">
        <v>106.54609727</v>
      </c>
      <c r="H168" s="27" t="str">
        <f t="shared" si="58"/>
        <v>N/A</v>
      </c>
      <c r="I168" s="8">
        <v>10.1</v>
      </c>
      <c r="J168" s="8">
        <v>5.44</v>
      </c>
      <c r="K168" s="28" t="s">
        <v>734</v>
      </c>
      <c r="L168" s="105" t="str">
        <f t="shared" si="59"/>
        <v>Yes</v>
      </c>
    </row>
    <row r="169" spans="1:12" ht="25.5" x14ac:dyDescent="0.2">
      <c r="A169" s="168" t="s">
        <v>1270</v>
      </c>
      <c r="B169" s="30" t="s">
        <v>213</v>
      </c>
      <c r="C169" s="10">
        <v>49.368623464000002</v>
      </c>
      <c r="D169" s="7" t="str">
        <f t="shared" si="56"/>
        <v>N/A</v>
      </c>
      <c r="E169" s="10">
        <v>46.547352287000002</v>
      </c>
      <c r="F169" s="7" t="str">
        <f t="shared" si="57"/>
        <v>N/A</v>
      </c>
      <c r="G169" s="10">
        <v>30.991974318</v>
      </c>
      <c r="H169" s="7" t="str">
        <f t="shared" si="58"/>
        <v>N/A</v>
      </c>
      <c r="I169" s="8">
        <v>-5.71</v>
      </c>
      <c r="J169" s="8">
        <v>-33.4</v>
      </c>
      <c r="K169" s="30" t="s">
        <v>734</v>
      </c>
      <c r="L169" s="105" t="str">
        <f t="shared" si="59"/>
        <v>No</v>
      </c>
    </row>
    <row r="170" spans="1:12" ht="25.5" x14ac:dyDescent="0.2">
      <c r="A170" s="168" t="s">
        <v>1271</v>
      </c>
      <c r="B170" s="30" t="s">
        <v>213</v>
      </c>
      <c r="C170" s="10">
        <v>178.75002918999999</v>
      </c>
      <c r="D170" s="7" t="str">
        <f t="shared" si="56"/>
        <v>N/A</v>
      </c>
      <c r="E170" s="10">
        <v>179.99026402000001</v>
      </c>
      <c r="F170" s="7" t="str">
        <f t="shared" si="57"/>
        <v>N/A</v>
      </c>
      <c r="G170" s="10">
        <v>228.40038895999999</v>
      </c>
      <c r="H170" s="7" t="str">
        <f t="shared" si="58"/>
        <v>N/A</v>
      </c>
      <c r="I170" s="8">
        <v>0.69379999999999997</v>
      </c>
      <c r="J170" s="8">
        <v>26.9</v>
      </c>
      <c r="K170" s="30" t="s">
        <v>734</v>
      </c>
      <c r="L170" s="105" t="str">
        <f t="shared" si="59"/>
        <v>Yes</v>
      </c>
    </row>
    <row r="171" spans="1:12" ht="25.5" x14ac:dyDescent="0.2">
      <c r="A171" s="168" t="s">
        <v>1272</v>
      </c>
      <c r="B171" s="30" t="s">
        <v>213</v>
      </c>
      <c r="C171" s="10">
        <v>69.749438092000005</v>
      </c>
      <c r="D171" s="7" t="str">
        <f t="shared" si="56"/>
        <v>N/A</v>
      </c>
      <c r="E171" s="10">
        <v>85.278253207999995</v>
      </c>
      <c r="F171" s="7" t="str">
        <f t="shared" si="57"/>
        <v>N/A</v>
      </c>
      <c r="G171" s="10">
        <v>28.598863775000002</v>
      </c>
      <c r="H171" s="7" t="str">
        <f t="shared" si="58"/>
        <v>N/A</v>
      </c>
      <c r="I171" s="8">
        <v>22.26</v>
      </c>
      <c r="J171" s="8">
        <v>-66.5</v>
      </c>
      <c r="K171" s="30" t="s">
        <v>734</v>
      </c>
      <c r="L171" s="105" t="str">
        <f t="shared" si="59"/>
        <v>No</v>
      </c>
    </row>
    <row r="172" spans="1:12" ht="25.5" x14ac:dyDescent="0.2">
      <c r="A172" s="168" t="s">
        <v>1273</v>
      </c>
      <c r="B172" s="30" t="s">
        <v>213</v>
      </c>
      <c r="C172" s="10">
        <v>105.7258277</v>
      </c>
      <c r="D172" s="7" t="str">
        <f t="shared" si="56"/>
        <v>N/A</v>
      </c>
      <c r="E172" s="10">
        <v>109.71144853</v>
      </c>
      <c r="F172" s="7" t="str">
        <f t="shared" si="57"/>
        <v>N/A</v>
      </c>
      <c r="G172" s="10">
        <v>49.673722106</v>
      </c>
      <c r="H172" s="7" t="str">
        <f t="shared" si="58"/>
        <v>N/A</v>
      </c>
      <c r="I172" s="8">
        <v>3.77</v>
      </c>
      <c r="J172" s="8">
        <v>-54.7</v>
      </c>
      <c r="K172" s="30" t="s">
        <v>734</v>
      </c>
      <c r="L172" s="105" t="str">
        <f t="shared" si="59"/>
        <v>No</v>
      </c>
    </row>
    <row r="173" spans="1:12" ht="25.5" x14ac:dyDescent="0.2">
      <c r="A173" s="128" t="s">
        <v>543</v>
      </c>
      <c r="B173" s="92" t="s">
        <v>213</v>
      </c>
      <c r="C173" s="93">
        <v>8707260</v>
      </c>
      <c r="D173" s="94" t="str">
        <f>IF($B173="N/A","N/A",IF(C173&gt;10,"No",IF(C173&lt;-10,"No","Yes")))</f>
        <v>N/A</v>
      </c>
      <c r="E173" s="93">
        <v>7295696</v>
      </c>
      <c r="F173" s="94" t="str">
        <f>IF($B173="N/A","N/A",IF(E173&gt;10,"No",IF(E173&lt;-10,"No","Yes")))</f>
        <v>N/A</v>
      </c>
      <c r="G173" s="93">
        <v>14518530</v>
      </c>
      <c r="H173" s="94" t="str">
        <f>IF($B173="N/A","N/A",IF(G173&gt;10,"No",IF(G173&lt;-10,"No","Yes")))</f>
        <v>N/A</v>
      </c>
      <c r="I173" s="89">
        <v>-16.2</v>
      </c>
      <c r="J173" s="89">
        <v>99</v>
      </c>
      <c r="K173" s="90" t="s">
        <v>734</v>
      </c>
      <c r="L173" s="107" t="str">
        <f>IF(J173="Div by 0", "N/A", IF(K173="N/A","N/A", IF(J173&gt;VALUE(MID(K173,1,2)), "No", IF(J173&lt;-1*VALUE(MID(K173,1,2)), "No", "Yes"))))</f>
        <v>No</v>
      </c>
    </row>
    <row r="174" spans="1:12" ht="25.5" x14ac:dyDescent="0.2">
      <c r="A174" s="128" t="s">
        <v>1274</v>
      </c>
      <c r="B174" s="30" t="s">
        <v>213</v>
      </c>
      <c r="C174" s="10">
        <v>536649</v>
      </c>
      <c r="D174" s="7" t="str">
        <f t="shared" ref="D174:D181" si="64">IF($B174="N/A","N/A",IF(C174&gt;10,"No",IF(C174&lt;-10,"No","Yes")))</f>
        <v>N/A</v>
      </c>
      <c r="E174" s="10">
        <v>481900</v>
      </c>
      <c r="F174" s="7" t="str">
        <f t="shared" ref="F174:F181" si="65">IF($B174="N/A","N/A",IF(E174&gt;10,"No",IF(E174&lt;-10,"No","Yes")))</f>
        <v>N/A</v>
      </c>
      <c r="G174" s="10">
        <v>1112539</v>
      </c>
      <c r="H174" s="7" t="str">
        <f t="shared" ref="H174:H181" si="66">IF($B174="N/A","N/A",IF(G174&gt;10,"No",IF(G174&lt;-10,"No","Yes")))</f>
        <v>N/A</v>
      </c>
      <c r="I174" s="8">
        <v>-10.199999999999999</v>
      </c>
      <c r="J174" s="8">
        <v>130.9</v>
      </c>
      <c r="K174" s="30" t="s">
        <v>734</v>
      </c>
      <c r="L174" s="105" t="str">
        <f t="shared" ref="L174:L181" si="67">IF(J174="Div by 0", "N/A", IF(K174="N/A","N/A", IF(J174&gt;VALUE(MID(K174,1,2)), "No", IF(J174&lt;-1*VALUE(MID(K174,1,2)), "No", "Yes"))))</f>
        <v>No</v>
      </c>
    </row>
    <row r="175" spans="1:12" ht="25.5" x14ac:dyDescent="0.2">
      <c r="A175" s="128" t="s">
        <v>544</v>
      </c>
      <c r="B175" s="30" t="s">
        <v>213</v>
      </c>
      <c r="C175" s="10">
        <v>555882</v>
      </c>
      <c r="D175" s="7" t="str">
        <f t="shared" si="64"/>
        <v>N/A</v>
      </c>
      <c r="E175" s="10">
        <v>186300</v>
      </c>
      <c r="F175" s="7" t="str">
        <f t="shared" si="65"/>
        <v>N/A</v>
      </c>
      <c r="G175" s="10">
        <v>265001</v>
      </c>
      <c r="H175" s="7" t="str">
        <f t="shared" si="66"/>
        <v>N/A</v>
      </c>
      <c r="I175" s="8">
        <v>-66.5</v>
      </c>
      <c r="J175" s="8">
        <v>42.24</v>
      </c>
      <c r="K175" s="30" t="s">
        <v>734</v>
      </c>
      <c r="L175" s="105" t="str">
        <f t="shared" si="67"/>
        <v>No</v>
      </c>
    </row>
    <row r="176" spans="1:12" ht="25.5" x14ac:dyDescent="0.2">
      <c r="A176" s="128" t="s">
        <v>509</v>
      </c>
      <c r="B176" s="30" t="s">
        <v>213</v>
      </c>
      <c r="C176" s="10">
        <v>119688942</v>
      </c>
      <c r="D176" s="7" t="str">
        <f t="shared" si="64"/>
        <v>N/A</v>
      </c>
      <c r="E176" s="10">
        <v>127517119</v>
      </c>
      <c r="F176" s="7" t="str">
        <f t="shared" si="65"/>
        <v>N/A</v>
      </c>
      <c r="G176" s="10">
        <v>150254045</v>
      </c>
      <c r="H176" s="7" t="str">
        <f t="shared" si="66"/>
        <v>N/A</v>
      </c>
      <c r="I176" s="8">
        <v>6.54</v>
      </c>
      <c r="J176" s="8">
        <v>17.829999999999998</v>
      </c>
      <c r="K176" s="30" t="s">
        <v>734</v>
      </c>
      <c r="L176" s="105" t="str">
        <f t="shared" si="67"/>
        <v>Yes</v>
      </c>
    </row>
    <row r="177" spans="1:12" ht="25.5" x14ac:dyDescent="0.2">
      <c r="A177" s="128" t="s">
        <v>510</v>
      </c>
      <c r="B177" s="30" t="s">
        <v>213</v>
      </c>
      <c r="C177" s="10">
        <v>6.1716762046999998</v>
      </c>
      <c r="D177" s="7" t="str">
        <f t="shared" si="64"/>
        <v>N/A</v>
      </c>
      <c r="E177" s="10">
        <v>5.4415482805000002</v>
      </c>
      <c r="F177" s="7" t="str">
        <f t="shared" si="65"/>
        <v>N/A</v>
      </c>
      <c r="G177" s="10">
        <v>9.3102114889000003</v>
      </c>
      <c r="H177" s="7" t="str">
        <f t="shared" si="66"/>
        <v>N/A</v>
      </c>
      <c r="I177" s="8">
        <v>-11.8</v>
      </c>
      <c r="J177" s="8">
        <v>71.09</v>
      </c>
      <c r="K177" s="30" t="s">
        <v>734</v>
      </c>
      <c r="L177" s="105" t="str">
        <f t="shared" si="67"/>
        <v>No</v>
      </c>
    </row>
    <row r="178" spans="1:12" ht="25.5" x14ac:dyDescent="0.2">
      <c r="A178" s="128" t="s">
        <v>1275</v>
      </c>
      <c r="B178" s="22" t="s">
        <v>213</v>
      </c>
      <c r="C178" s="29">
        <v>0.3803749817</v>
      </c>
      <c r="D178" s="27" t="str">
        <f t="shared" si="64"/>
        <v>N/A</v>
      </c>
      <c r="E178" s="29">
        <v>0.35942864349999998</v>
      </c>
      <c r="F178" s="27" t="str">
        <f t="shared" si="65"/>
        <v>N/A</v>
      </c>
      <c r="G178" s="29">
        <v>0.71343127569999998</v>
      </c>
      <c r="H178" s="27" t="str">
        <f t="shared" si="66"/>
        <v>N/A</v>
      </c>
      <c r="I178" s="8">
        <v>-5.51</v>
      </c>
      <c r="J178" s="8">
        <v>98.49</v>
      </c>
      <c r="K178" s="28" t="s">
        <v>734</v>
      </c>
      <c r="L178" s="105" t="str">
        <f t="shared" si="67"/>
        <v>No</v>
      </c>
    </row>
    <row r="179" spans="1:12" ht="25.5" x14ac:dyDescent="0.2">
      <c r="A179" s="128" t="s">
        <v>511</v>
      </c>
      <c r="B179" s="22" t="s">
        <v>213</v>
      </c>
      <c r="C179" s="29">
        <v>0.39400726660000002</v>
      </c>
      <c r="D179" s="27" t="str">
        <f t="shared" si="64"/>
        <v>N/A</v>
      </c>
      <c r="E179" s="29">
        <v>0.1389532191</v>
      </c>
      <c r="F179" s="27" t="str">
        <f t="shared" si="65"/>
        <v>N/A</v>
      </c>
      <c r="G179" s="29">
        <v>0.16993561709999999</v>
      </c>
      <c r="H179" s="27" t="str">
        <f t="shared" si="66"/>
        <v>N/A</v>
      </c>
      <c r="I179" s="8">
        <v>-64.7</v>
      </c>
      <c r="J179" s="8">
        <v>22.3</v>
      </c>
      <c r="K179" s="28" t="s">
        <v>734</v>
      </c>
      <c r="L179" s="105" t="str">
        <f t="shared" si="67"/>
        <v>Yes</v>
      </c>
    </row>
    <row r="180" spans="1:12" ht="25.5" x14ac:dyDescent="0.2">
      <c r="A180" s="128" t="s">
        <v>512</v>
      </c>
      <c r="B180" s="22" t="s">
        <v>213</v>
      </c>
      <c r="C180" s="29">
        <v>84.835114067000006</v>
      </c>
      <c r="D180" s="27" t="str">
        <f t="shared" si="64"/>
        <v>N/A</v>
      </c>
      <c r="E180" s="29">
        <v>95.109576883000003</v>
      </c>
      <c r="F180" s="27" t="str">
        <f t="shared" si="65"/>
        <v>N/A</v>
      </c>
      <c r="G180" s="29">
        <v>96.352518884999995</v>
      </c>
      <c r="H180" s="27" t="str">
        <f t="shared" si="66"/>
        <v>N/A</v>
      </c>
      <c r="I180" s="8">
        <v>12.11</v>
      </c>
      <c r="J180" s="8">
        <v>1.3069999999999999</v>
      </c>
      <c r="K180" s="28" t="s">
        <v>734</v>
      </c>
      <c r="L180" s="105" t="str">
        <f t="shared" si="67"/>
        <v>Yes</v>
      </c>
    </row>
    <row r="181" spans="1:12" ht="25.5" x14ac:dyDescent="0.2">
      <c r="A181" s="128" t="s">
        <v>1625</v>
      </c>
      <c r="B181" s="30" t="s">
        <v>213</v>
      </c>
      <c r="C181" s="9">
        <v>81.285005691999999</v>
      </c>
      <c r="D181" s="7" t="str">
        <f t="shared" si="64"/>
        <v>N/A</v>
      </c>
      <c r="E181" s="9">
        <v>82.216523871999996</v>
      </c>
      <c r="F181" s="7" t="str">
        <f t="shared" si="65"/>
        <v>N/A</v>
      </c>
      <c r="G181" s="9">
        <v>80.280553026000007</v>
      </c>
      <c r="H181" s="7" t="str">
        <f t="shared" si="66"/>
        <v>N/A</v>
      </c>
      <c r="I181" s="36">
        <v>1.1459999999999999</v>
      </c>
      <c r="J181" s="36">
        <v>-2.35</v>
      </c>
      <c r="K181" s="30" t="s">
        <v>734</v>
      </c>
      <c r="L181" s="105" t="str">
        <f t="shared" si="67"/>
        <v>Yes</v>
      </c>
    </row>
    <row r="182" spans="1:12" ht="25.5" x14ac:dyDescent="0.2">
      <c r="A182" s="128" t="s">
        <v>1626</v>
      </c>
      <c r="B182" s="95" t="s">
        <v>213</v>
      </c>
      <c r="C182" s="96">
        <v>82.625320484</v>
      </c>
      <c r="D182" s="91" t="str">
        <f t="shared" ref="D182" si="68">IF($B182="N/A","N/A",IF(C182&lt;0,"No","Yes"))</f>
        <v>N/A</v>
      </c>
      <c r="E182" s="96">
        <v>83.347365240000002</v>
      </c>
      <c r="F182" s="91" t="str">
        <f t="shared" ref="F182" si="69">IF($B182="N/A","N/A",IF(E182&lt;0,"No","Yes"))</f>
        <v>N/A</v>
      </c>
      <c r="G182" s="96">
        <v>64.727126806000001</v>
      </c>
      <c r="H182" s="91" t="str">
        <f t="shared" ref="H182" si="70">IF($B182="N/A","N/A",IF(G182&lt;0,"No","Yes"))</f>
        <v>N/A</v>
      </c>
      <c r="I182" s="97">
        <v>0.87390000000000001</v>
      </c>
      <c r="J182" s="97">
        <v>-22.3</v>
      </c>
      <c r="K182" s="95" t="s">
        <v>734</v>
      </c>
      <c r="L182" s="107" t="str">
        <f t="shared" ref="L182" si="71">IF(J182="Div by 0", "N/A", IF(OR(J182="N/A",K182="N/A"),"N/A", IF(J182&gt;VALUE(MID(K182,1,2)), "No", IF(J182&lt;-1*VALUE(MID(K182,1,2)), "No", "Yes"))))</f>
        <v>Yes</v>
      </c>
    </row>
    <row r="183" spans="1:12" ht="25.5" x14ac:dyDescent="0.2">
      <c r="A183" s="128" t="s">
        <v>1627</v>
      </c>
      <c r="B183" s="3" t="s">
        <v>213</v>
      </c>
      <c r="C183" s="9">
        <v>88.910940405999995</v>
      </c>
      <c r="D183" s="5" t="str">
        <f t="shared" ref="D183:D185" si="72">IF($B183="N/A","N/A",IF(C183&lt;0,"No","Yes"))</f>
        <v>N/A</v>
      </c>
      <c r="E183" s="9">
        <v>89.174792831000005</v>
      </c>
      <c r="F183" s="5" t="str">
        <f t="shared" ref="F183:F185" si="73">IF($B183="N/A","N/A",IF(E183&lt;0,"No","Yes"))</f>
        <v>N/A</v>
      </c>
      <c r="G183" s="9">
        <v>68.214415947000006</v>
      </c>
      <c r="H183" s="5" t="str">
        <f t="shared" ref="H183:H185" si="74">IF($B183="N/A","N/A",IF(G183&lt;0,"No","Yes"))</f>
        <v>N/A</v>
      </c>
      <c r="I183" s="36">
        <v>0.29680000000000001</v>
      </c>
      <c r="J183" s="36">
        <v>-23.5</v>
      </c>
      <c r="K183" s="3" t="s">
        <v>734</v>
      </c>
      <c r="L183" s="105" t="str">
        <f t="shared" ref="L183:L213" si="75">IF(J183="Div by 0", "N/A", IF(OR(J183="N/A",K183="N/A"),"N/A", IF(J183&gt;VALUE(MID(K183,1,2)), "No", IF(J183&lt;-1*VALUE(MID(K183,1,2)), "No", "Yes"))))</f>
        <v>Yes</v>
      </c>
    </row>
    <row r="184" spans="1:12" ht="25.5" x14ac:dyDescent="0.2">
      <c r="A184" s="128" t="s">
        <v>1628</v>
      </c>
      <c r="B184" s="3" t="s">
        <v>213</v>
      </c>
      <c r="C184" s="9">
        <v>82.322035463000006</v>
      </c>
      <c r="D184" s="5" t="str">
        <f t="shared" si="72"/>
        <v>N/A</v>
      </c>
      <c r="E184" s="9">
        <v>82.631714733999999</v>
      </c>
      <c r="F184" s="5" t="str">
        <f t="shared" si="73"/>
        <v>N/A</v>
      </c>
      <c r="G184" s="9">
        <v>56.757950530000002</v>
      </c>
      <c r="H184" s="5" t="str">
        <f t="shared" si="74"/>
        <v>N/A</v>
      </c>
      <c r="I184" s="36">
        <v>0.37619999999999998</v>
      </c>
      <c r="J184" s="36">
        <v>-31.3</v>
      </c>
      <c r="K184" s="3" t="s">
        <v>734</v>
      </c>
      <c r="L184" s="105" t="str">
        <f t="shared" si="75"/>
        <v>No</v>
      </c>
    </row>
    <row r="185" spans="1:12" ht="25.5" x14ac:dyDescent="0.2">
      <c r="A185" s="128" t="s">
        <v>1629</v>
      </c>
      <c r="B185" s="3" t="s">
        <v>213</v>
      </c>
      <c r="C185" s="9">
        <v>77.678355502000002</v>
      </c>
      <c r="D185" s="5" t="str">
        <f t="shared" si="72"/>
        <v>N/A</v>
      </c>
      <c r="E185" s="9">
        <v>79.332102431999999</v>
      </c>
      <c r="F185" s="5" t="str">
        <f t="shared" si="73"/>
        <v>N/A</v>
      </c>
      <c r="G185" s="9">
        <v>59.372925496999997</v>
      </c>
      <c r="H185" s="5" t="str">
        <f t="shared" si="74"/>
        <v>N/A</v>
      </c>
      <c r="I185" s="36">
        <v>2.129</v>
      </c>
      <c r="J185" s="36">
        <v>-25.2</v>
      </c>
      <c r="K185" s="3" t="s">
        <v>734</v>
      </c>
      <c r="L185" s="105" t="str">
        <f t="shared" si="75"/>
        <v>Yes</v>
      </c>
    </row>
    <row r="186" spans="1:12" ht="25.5" x14ac:dyDescent="0.2">
      <c r="A186" s="128" t="s">
        <v>1631</v>
      </c>
      <c r="B186" s="98" t="s">
        <v>213</v>
      </c>
      <c r="C186" s="96">
        <v>10.123883468000001</v>
      </c>
      <c r="D186" s="88" t="str">
        <f>IF($B186="N/A","N/A",IF(C186&gt;10,"No",IF(C186&lt;-10,"No","Yes")))</f>
        <v>N/A</v>
      </c>
      <c r="E186" s="96">
        <v>10.136424763000001</v>
      </c>
      <c r="F186" s="88" t="str">
        <f>IF($B186="N/A","N/A",IF(E186&gt;10,"No",IF(E186&lt;-10,"No","Yes")))</f>
        <v>N/A</v>
      </c>
      <c r="G186" s="96">
        <v>9.4384450628999996</v>
      </c>
      <c r="H186" s="88" t="str">
        <f>IF($B186="N/A","N/A",IF(G186&gt;10,"No",IF(G186&lt;-10,"No","Yes")))</f>
        <v>N/A</v>
      </c>
      <c r="I186" s="97">
        <v>0.1239</v>
      </c>
      <c r="J186" s="97">
        <v>-6.89</v>
      </c>
      <c r="K186" s="98" t="s">
        <v>734</v>
      </c>
      <c r="L186" s="105" t="str">
        <f t="shared" si="75"/>
        <v>Yes</v>
      </c>
    </row>
    <row r="187" spans="1:12" ht="25.5" x14ac:dyDescent="0.2">
      <c r="A187" s="128" t="s">
        <v>1632</v>
      </c>
      <c r="B187" s="22" t="s">
        <v>213</v>
      </c>
      <c r="C187" s="9">
        <v>6.8044472999999996E-3</v>
      </c>
      <c r="D187" s="27" t="str">
        <f t="shared" ref="D187:D213" si="76">IF($B187="N/A","N/A",IF(C187&gt;10,"No",IF(C187&lt;-10,"No","Yes")))</f>
        <v>N/A</v>
      </c>
      <c r="E187" s="9">
        <v>6.5635444000000003E-3</v>
      </c>
      <c r="F187" s="27" t="str">
        <f t="shared" ref="F187:F213" si="77">IF($B187="N/A","N/A",IF(E187&gt;10,"No",IF(E187&lt;-10,"No","Yes")))</f>
        <v>N/A</v>
      </c>
      <c r="G187" s="9">
        <v>9.9716561300000006E-2</v>
      </c>
      <c r="H187" s="27" t="str">
        <f t="shared" ref="H187:H213" si="78">IF($B187="N/A","N/A",IF(G187&gt;10,"No",IF(G187&lt;-10,"No","Yes")))</f>
        <v>N/A</v>
      </c>
      <c r="I187" s="36">
        <v>-3.54</v>
      </c>
      <c r="J187" s="36">
        <v>1419</v>
      </c>
      <c r="K187" s="28" t="s">
        <v>734</v>
      </c>
      <c r="L187" s="105" t="str">
        <f t="shared" si="75"/>
        <v>No</v>
      </c>
    </row>
    <row r="188" spans="1:12" ht="25.5" x14ac:dyDescent="0.2">
      <c r="A188" s="128" t="s">
        <v>1633</v>
      </c>
      <c r="B188" s="22" t="s">
        <v>213</v>
      </c>
      <c r="C188" s="9">
        <v>0.1236141255</v>
      </c>
      <c r="D188" s="27" t="str">
        <f t="shared" si="76"/>
        <v>N/A</v>
      </c>
      <c r="E188" s="9">
        <v>0.15118527919999999</v>
      </c>
      <c r="F188" s="27" t="str">
        <f t="shared" si="77"/>
        <v>N/A</v>
      </c>
      <c r="G188" s="9">
        <v>0.16358646160000001</v>
      </c>
      <c r="H188" s="27" t="str">
        <f t="shared" si="78"/>
        <v>N/A</v>
      </c>
      <c r="I188" s="36">
        <v>22.3</v>
      </c>
      <c r="J188" s="36">
        <v>8.2029999999999994</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6.4126400000000003E-5</v>
      </c>
      <c r="H189" s="27" t="str">
        <f t="shared" si="78"/>
        <v>N/A</v>
      </c>
      <c r="I189" s="36" t="s">
        <v>1748</v>
      </c>
      <c r="J189" s="36" t="s">
        <v>1748</v>
      </c>
      <c r="K189" s="28" t="s">
        <v>734</v>
      </c>
      <c r="L189" s="105" t="str">
        <f t="shared" si="75"/>
        <v>N/A</v>
      </c>
    </row>
    <row r="190" spans="1:12" ht="25.5" x14ac:dyDescent="0.2">
      <c r="A190" s="128" t="s">
        <v>1635</v>
      </c>
      <c r="B190" s="22" t="s">
        <v>213</v>
      </c>
      <c r="C190" s="9">
        <v>0.32930689619999998</v>
      </c>
      <c r="D190" s="27" t="str">
        <f t="shared" si="76"/>
        <v>N/A</v>
      </c>
      <c r="E190" s="9">
        <v>0.32765512149999998</v>
      </c>
      <c r="F190" s="27" t="str">
        <f t="shared" si="77"/>
        <v>N/A</v>
      </c>
      <c r="G190" s="9">
        <v>0.80324736119999995</v>
      </c>
      <c r="H190" s="27" t="str">
        <f t="shared" si="78"/>
        <v>N/A</v>
      </c>
      <c r="I190" s="36">
        <v>-0.502</v>
      </c>
      <c r="J190" s="36">
        <v>145.19999999999999</v>
      </c>
      <c r="K190" s="28" t="s">
        <v>734</v>
      </c>
      <c r="L190" s="105" t="str">
        <f t="shared" si="75"/>
        <v>No</v>
      </c>
    </row>
    <row r="191" spans="1:12" ht="25.5" x14ac:dyDescent="0.2">
      <c r="A191" s="128" t="s">
        <v>1636</v>
      </c>
      <c r="B191" s="22" t="s">
        <v>213</v>
      </c>
      <c r="C191" s="9">
        <v>72.129621885000006</v>
      </c>
      <c r="D191" s="27" t="str">
        <f t="shared" si="76"/>
        <v>N/A</v>
      </c>
      <c r="E191" s="9">
        <v>72.204284353999995</v>
      </c>
      <c r="F191" s="27" t="str">
        <f t="shared" si="77"/>
        <v>N/A</v>
      </c>
      <c r="G191" s="9">
        <v>72.486950276000002</v>
      </c>
      <c r="H191" s="27" t="str">
        <f t="shared" si="78"/>
        <v>N/A</v>
      </c>
      <c r="I191" s="36">
        <v>0.10349999999999999</v>
      </c>
      <c r="J191" s="36">
        <v>0.39150000000000001</v>
      </c>
      <c r="K191" s="28" t="s">
        <v>734</v>
      </c>
      <c r="L191" s="105" t="str">
        <f t="shared" si="75"/>
        <v>Yes</v>
      </c>
    </row>
    <row r="192" spans="1:12" ht="25.5" x14ac:dyDescent="0.2">
      <c r="A192" s="128" t="s">
        <v>1637</v>
      </c>
      <c r="B192" s="22" t="s">
        <v>213</v>
      </c>
      <c r="C192" s="9">
        <v>2.0625980799999999E-2</v>
      </c>
      <c r="D192" s="27" t="str">
        <f t="shared" si="76"/>
        <v>N/A</v>
      </c>
      <c r="E192" s="9">
        <v>5.27321127E-2</v>
      </c>
      <c r="F192" s="27" t="str">
        <f t="shared" si="77"/>
        <v>N/A</v>
      </c>
      <c r="G192" s="9">
        <v>11.153313410999999</v>
      </c>
      <c r="H192" s="27" t="str">
        <f t="shared" si="78"/>
        <v>N/A</v>
      </c>
      <c r="I192" s="36">
        <v>155.69999999999999</v>
      </c>
      <c r="J192" s="36">
        <v>21051</v>
      </c>
      <c r="K192" s="28" t="s">
        <v>734</v>
      </c>
      <c r="L192" s="105" t="str">
        <f t="shared" si="75"/>
        <v>No</v>
      </c>
    </row>
    <row r="193" spans="1:12" ht="25.5" x14ac:dyDescent="0.2">
      <c r="A193" s="128" t="s">
        <v>1638</v>
      </c>
      <c r="B193" s="22" t="s">
        <v>213</v>
      </c>
      <c r="C193" s="9">
        <v>23.142492214000001</v>
      </c>
      <c r="D193" s="27" t="str">
        <f t="shared" si="76"/>
        <v>N/A</v>
      </c>
      <c r="E193" s="9">
        <v>26.324735835999999</v>
      </c>
      <c r="F193" s="27" t="str">
        <f t="shared" si="77"/>
        <v>N/A</v>
      </c>
      <c r="G193" s="9">
        <v>15.362506572999999</v>
      </c>
      <c r="H193" s="27" t="str">
        <f t="shared" si="78"/>
        <v>N/A</v>
      </c>
      <c r="I193" s="36">
        <v>13.75</v>
      </c>
      <c r="J193" s="36">
        <v>-41.6</v>
      </c>
      <c r="K193" s="28" t="s">
        <v>734</v>
      </c>
      <c r="L193" s="105" t="str">
        <f t="shared" si="75"/>
        <v>No</v>
      </c>
    </row>
    <row r="194" spans="1:12" ht="25.5" x14ac:dyDescent="0.2">
      <c r="A194" s="128" t="s">
        <v>1639</v>
      </c>
      <c r="B194" s="22" t="s">
        <v>213</v>
      </c>
      <c r="C194" s="9">
        <v>37.773896723</v>
      </c>
      <c r="D194" s="27" t="str">
        <f t="shared" si="76"/>
        <v>N/A</v>
      </c>
      <c r="E194" s="9">
        <v>38.048717908999997</v>
      </c>
      <c r="F194" s="27" t="str">
        <f t="shared" si="77"/>
        <v>N/A</v>
      </c>
      <c r="G194" s="9">
        <v>36.169088506999998</v>
      </c>
      <c r="H194" s="27" t="str">
        <f t="shared" si="78"/>
        <v>N/A</v>
      </c>
      <c r="I194" s="36">
        <v>0.72750000000000004</v>
      </c>
      <c r="J194" s="36">
        <v>-4.9400000000000004</v>
      </c>
      <c r="K194" s="28" t="s">
        <v>734</v>
      </c>
      <c r="L194" s="105" t="str">
        <f t="shared" si="75"/>
        <v>Yes</v>
      </c>
    </row>
    <row r="195" spans="1:12" ht="25.5" x14ac:dyDescent="0.2">
      <c r="A195" s="128" t="s">
        <v>1640</v>
      </c>
      <c r="B195" s="22" t="s">
        <v>213</v>
      </c>
      <c r="C195" s="9">
        <v>11.82223098</v>
      </c>
      <c r="D195" s="27" t="str">
        <f t="shared" si="76"/>
        <v>N/A</v>
      </c>
      <c r="E195" s="9">
        <v>12.741480631</v>
      </c>
      <c r="F195" s="27" t="str">
        <f t="shared" si="77"/>
        <v>N/A</v>
      </c>
      <c r="G195" s="9">
        <v>9.0907516896999994</v>
      </c>
      <c r="H195" s="27" t="str">
        <f t="shared" si="78"/>
        <v>N/A</v>
      </c>
      <c r="I195" s="36">
        <v>7.7759999999999998</v>
      </c>
      <c r="J195" s="36">
        <v>-28.7</v>
      </c>
      <c r="K195" s="28" t="s">
        <v>734</v>
      </c>
      <c r="L195" s="105" t="str">
        <f t="shared" si="75"/>
        <v>Yes</v>
      </c>
    </row>
    <row r="196" spans="1:12" ht="25.5" x14ac:dyDescent="0.2">
      <c r="A196" s="128" t="s">
        <v>1641</v>
      </c>
      <c r="B196" s="22" t="s">
        <v>213</v>
      </c>
      <c r="C196" s="9">
        <v>0.79002468029999995</v>
      </c>
      <c r="D196" s="27" t="str">
        <f t="shared" si="76"/>
        <v>N/A</v>
      </c>
      <c r="E196" s="9">
        <v>0.82916958480000003</v>
      </c>
      <c r="F196" s="27" t="str">
        <f t="shared" si="77"/>
        <v>N/A</v>
      </c>
      <c r="G196" s="9">
        <v>1.9874697002999999</v>
      </c>
      <c r="H196" s="27" t="str">
        <f t="shared" si="78"/>
        <v>N/A</v>
      </c>
      <c r="I196" s="36">
        <v>4.9550000000000001</v>
      </c>
      <c r="J196" s="36">
        <v>139.69999999999999</v>
      </c>
      <c r="K196" s="28" t="s">
        <v>734</v>
      </c>
      <c r="L196" s="105" t="str">
        <f t="shared" si="75"/>
        <v>No</v>
      </c>
    </row>
    <row r="197" spans="1:12" ht="25.5" x14ac:dyDescent="0.2">
      <c r="A197" s="128" t="s">
        <v>1642</v>
      </c>
      <c r="B197" s="22" t="s">
        <v>213</v>
      </c>
      <c r="C197" s="9">
        <v>57.706107416999998</v>
      </c>
      <c r="D197" s="27" t="str">
        <f t="shared" si="76"/>
        <v>N/A</v>
      </c>
      <c r="E197" s="9">
        <v>57.585033328999998</v>
      </c>
      <c r="F197" s="27" t="str">
        <f t="shared" si="77"/>
        <v>N/A</v>
      </c>
      <c r="G197" s="9">
        <v>53.755242334000002</v>
      </c>
      <c r="H197" s="27" t="str">
        <f t="shared" si="78"/>
        <v>N/A</v>
      </c>
      <c r="I197" s="36">
        <v>-0.21</v>
      </c>
      <c r="J197" s="36">
        <v>-6.65</v>
      </c>
      <c r="K197" s="28" t="s">
        <v>734</v>
      </c>
      <c r="L197" s="105" t="str">
        <f t="shared" si="75"/>
        <v>Yes</v>
      </c>
    </row>
    <row r="198" spans="1:12" ht="25.5" x14ac:dyDescent="0.2">
      <c r="A198" s="128" t="s">
        <v>1643</v>
      </c>
      <c r="B198" s="22" t="s">
        <v>213</v>
      </c>
      <c r="C198" s="9">
        <v>59.560673696999999</v>
      </c>
      <c r="D198" s="27" t="str">
        <f t="shared" si="76"/>
        <v>N/A</v>
      </c>
      <c r="E198" s="9">
        <v>60.402807705000001</v>
      </c>
      <c r="F198" s="27" t="str">
        <f t="shared" si="77"/>
        <v>N/A</v>
      </c>
      <c r="G198" s="9">
        <v>57.653614806</v>
      </c>
      <c r="H198" s="27" t="str">
        <f t="shared" si="78"/>
        <v>N/A</v>
      </c>
      <c r="I198" s="36">
        <v>1.4139999999999999</v>
      </c>
      <c r="J198" s="36">
        <v>-4.55</v>
      </c>
      <c r="K198" s="28" t="s">
        <v>734</v>
      </c>
      <c r="L198" s="105" t="str">
        <f t="shared" si="75"/>
        <v>Yes</v>
      </c>
    </row>
    <row r="199" spans="1:12" ht="25.5" x14ac:dyDescent="0.2">
      <c r="A199" s="128" t="s">
        <v>1644</v>
      </c>
      <c r="B199" s="22" t="s">
        <v>213</v>
      </c>
      <c r="C199" s="9">
        <v>7.7649375338000004</v>
      </c>
      <c r="D199" s="27" t="str">
        <f t="shared" si="76"/>
        <v>N/A</v>
      </c>
      <c r="E199" s="9">
        <v>10.110021414</v>
      </c>
      <c r="F199" s="27" t="str">
        <f t="shared" si="77"/>
        <v>N/A</v>
      </c>
      <c r="G199" s="9">
        <v>10.689102359</v>
      </c>
      <c r="H199" s="27" t="str">
        <f t="shared" si="78"/>
        <v>N/A</v>
      </c>
      <c r="I199" s="36">
        <v>30.2</v>
      </c>
      <c r="J199" s="36">
        <v>5.7279999999999998</v>
      </c>
      <c r="K199" s="28" t="s">
        <v>734</v>
      </c>
      <c r="L199" s="105" t="str">
        <f t="shared" si="75"/>
        <v>Yes</v>
      </c>
    </row>
    <row r="200" spans="1:12" ht="25.5" x14ac:dyDescent="0.2">
      <c r="A200" s="128" t="s">
        <v>1645</v>
      </c>
      <c r="B200" s="22" t="s">
        <v>213</v>
      </c>
      <c r="C200" s="9">
        <v>12.119287631000001</v>
      </c>
      <c r="D200" s="27" t="str">
        <f t="shared" si="76"/>
        <v>N/A</v>
      </c>
      <c r="E200" s="9">
        <v>12.398908363</v>
      </c>
      <c r="F200" s="27" t="str">
        <f t="shared" si="77"/>
        <v>N/A</v>
      </c>
      <c r="G200" s="9">
        <v>12.361134268000001</v>
      </c>
      <c r="H200" s="27" t="str">
        <f t="shared" si="78"/>
        <v>N/A</v>
      </c>
      <c r="I200" s="36">
        <v>2.3069999999999999</v>
      </c>
      <c r="J200" s="36">
        <v>-0.30499999999999999</v>
      </c>
      <c r="K200" s="28" t="s">
        <v>734</v>
      </c>
      <c r="L200" s="105" t="str">
        <f t="shared" si="75"/>
        <v>Yes</v>
      </c>
    </row>
    <row r="201" spans="1:12" ht="25.5" x14ac:dyDescent="0.2">
      <c r="A201" s="128" t="s">
        <v>1646</v>
      </c>
      <c r="B201" s="22" t="s">
        <v>213</v>
      </c>
      <c r="C201" s="9">
        <v>0.13134000830000001</v>
      </c>
      <c r="D201" s="27" t="str">
        <f t="shared" si="76"/>
        <v>N/A</v>
      </c>
      <c r="E201" s="9">
        <v>0.1493206359</v>
      </c>
      <c r="F201" s="27" t="str">
        <f t="shared" si="77"/>
        <v>N/A</v>
      </c>
      <c r="G201" s="9">
        <v>0.98677713509999998</v>
      </c>
      <c r="H201" s="27" t="str">
        <f t="shared" si="78"/>
        <v>N/A</v>
      </c>
      <c r="I201" s="36">
        <v>13.69</v>
      </c>
      <c r="J201" s="36">
        <v>560.79999999999995</v>
      </c>
      <c r="K201" s="28" t="s">
        <v>734</v>
      </c>
      <c r="L201" s="105" t="str">
        <f t="shared" si="75"/>
        <v>No</v>
      </c>
    </row>
    <row r="202" spans="1:12" ht="25.5" x14ac:dyDescent="0.2">
      <c r="A202" s="128" t="s">
        <v>1647</v>
      </c>
      <c r="B202" s="22" t="s">
        <v>213</v>
      </c>
      <c r="C202" s="9">
        <v>0</v>
      </c>
      <c r="D202" s="27" t="str">
        <f t="shared" si="76"/>
        <v>N/A</v>
      </c>
      <c r="E202" s="9">
        <v>0</v>
      </c>
      <c r="F202" s="27" t="str">
        <f t="shared" si="77"/>
        <v>N/A</v>
      </c>
      <c r="G202" s="9">
        <v>2.1161714000000002E-3</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11.633171307</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1.2382808993000001</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2.92416411E-2</v>
      </c>
      <c r="H205" s="27" t="str">
        <f t="shared" si="78"/>
        <v>N/A</v>
      </c>
      <c r="I205" s="36" t="s">
        <v>1748</v>
      </c>
      <c r="J205" s="36" t="s">
        <v>1748</v>
      </c>
      <c r="K205" s="28" t="s">
        <v>734</v>
      </c>
      <c r="L205" s="105" t="str">
        <f t="shared" si="75"/>
        <v>N/A</v>
      </c>
    </row>
    <row r="206" spans="1:12" ht="25.5" x14ac:dyDescent="0.2">
      <c r="A206" s="128" t="s">
        <v>1651</v>
      </c>
      <c r="B206" s="22" t="s">
        <v>213</v>
      </c>
      <c r="C206" s="9">
        <v>7.7795387434999999</v>
      </c>
      <c r="D206" s="27" t="str">
        <f t="shared" si="76"/>
        <v>N/A</v>
      </c>
      <c r="E206" s="9">
        <v>12.184772726</v>
      </c>
      <c r="F206" s="27" t="str">
        <f t="shared" si="77"/>
        <v>N/A</v>
      </c>
      <c r="G206" s="9">
        <v>6.6467019789000004</v>
      </c>
      <c r="H206" s="27" t="str">
        <f t="shared" si="78"/>
        <v>N/A</v>
      </c>
      <c r="I206" s="36">
        <v>56.63</v>
      </c>
      <c r="J206" s="36">
        <v>-45.5</v>
      </c>
      <c r="K206" s="28" t="s">
        <v>734</v>
      </c>
      <c r="L206" s="105" t="str">
        <f t="shared" si="75"/>
        <v>No</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25.303045982</v>
      </c>
      <c r="D208" s="27" t="str">
        <f t="shared" si="76"/>
        <v>N/A</v>
      </c>
      <c r="E208" s="9">
        <v>24.539824678999999</v>
      </c>
      <c r="F208" s="27" t="str">
        <f t="shared" si="77"/>
        <v>N/A</v>
      </c>
      <c r="G208" s="9">
        <v>22.655602724000001</v>
      </c>
      <c r="H208" s="27" t="str">
        <f t="shared" si="78"/>
        <v>N/A</v>
      </c>
      <c r="I208" s="36">
        <v>-3.02</v>
      </c>
      <c r="J208" s="36">
        <v>-7.68</v>
      </c>
      <c r="K208" s="28" t="s">
        <v>734</v>
      </c>
      <c r="L208" s="105" t="str">
        <f t="shared" si="75"/>
        <v>Yes</v>
      </c>
    </row>
    <row r="209" spans="1:12" ht="25.5" x14ac:dyDescent="0.2">
      <c r="A209" s="128" t="s">
        <v>1654</v>
      </c>
      <c r="B209" s="22" t="s">
        <v>213</v>
      </c>
      <c r="C209" s="9">
        <v>5.3443262999999998E-2</v>
      </c>
      <c r="D209" s="27" t="str">
        <f t="shared" si="76"/>
        <v>N/A</v>
      </c>
      <c r="E209" s="9">
        <v>0.24285114399999999</v>
      </c>
      <c r="F209" s="27" t="str">
        <f t="shared" si="77"/>
        <v>N/A</v>
      </c>
      <c r="G209" s="9">
        <v>1.5896294776</v>
      </c>
      <c r="H209" s="27" t="str">
        <f t="shared" si="78"/>
        <v>N/A</v>
      </c>
      <c r="I209" s="36">
        <v>354.4</v>
      </c>
      <c r="J209" s="36">
        <v>554.6</v>
      </c>
      <c r="K209" s="28" t="s">
        <v>734</v>
      </c>
      <c r="L209" s="105" t="str">
        <f t="shared" si="75"/>
        <v>No</v>
      </c>
    </row>
    <row r="210" spans="1:12" ht="25.5" x14ac:dyDescent="0.2">
      <c r="A210" s="128" t="s">
        <v>1655</v>
      </c>
      <c r="B210" s="22" t="s">
        <v>213</v>
      </c>
      <c r="C210" s="9">
        <v>12.548109568999999</v>
      </c>
      <c r="D210" s="27" t="str">
        <f t="shared" si="76"/>
        <v>N/A</v>
      </c>
      <c r="E210" s="9">
        <v>12.736483387</v>
      </c>
      <c r="F210" s="27" t="str">
        <f t="shared" si="77"/>
        <v>N/A</v>
      </c>
      <c r="G210" s="9">
        <v>12.742429877999999</v>
      </c>
      <c r="H210" s="27" t="str">
        <f t="shared" si="78"/>
        <v>N/A</v>
      </c>
      <c r="I210" s="36">
        <v>1.5009999999999999</v>
      </c>
      <c r="J210" s="36">
        <v>4.6699999999999998E-2</v>
      </c>
      <c r="K210" s="28" t="s">
        <v>734</v>
      </c>
      <c r="L210" s="105" t="str">
        <f t="shared" si="75"/>
        <v>Yes</v>
      </c>
    </row>
    <row r="211" spans="1:12" ht="25.5" x14ac:dyDescent="0.2">
      <c r="A211" s="128" t="s">
        <v>1656</v>
      </c>
      <c r="B211" s="22" t="s">
        <v>213</v>
      </c>
      <c r="C211" s="9">
        <v>2.9415058500000001E-2</v>
      </c>
      <c r="D211" s="27" t="str">
        <f t="shared" si="76"/>
        <v>N/A</v>
      </c>
      <c r="E211" s="9">
        <v>2.75967209E-2</v>
      </c>
      <c r="F211" s="27" t="str">
        <f t="shared" si="77"/>
        <v>N/A</v>
      </c>
      <c r="G211" s="9">
        <v>0.66781239179999996</v>
      </c>
      <c r="H211" s="27" t="str">
        <f t="shared" si="78"/>
        <v>N/A</v>
      </c>
      <c r="I211" s="36">
        <v>-6.18</v>
      </c>
      <c r="J211" s="36">
        <v>2320</v>
      </c>
      <c r="K211" s="28" t="s">
        <v>734</v>
      </c>
      <c r="L211" s="105" t="str">
        <f t="shared" si="75"/>
        <v>No</v>
      </c>
    </row>
    <row r="212" spans="1:12" ht="25.5" x14ac:dyDescent="0.2">
      <c r="A212" s="128" t="s">
        <v>1657</v>
      </c>
      <c r="B212" s="22" t="s">
        <v>213</v>
      </c>
      <c r="C212" s="9">
        <v>0</v>
      </c>
      <c r="D212" s="27" t="str">
        <f t="shared" si="76"/>
        <v>N/A</v>
      </c>
      <c r="E212" s="9">
        <v>0</v>
      </c>
      <c r="F212" s="27" t="str">
        <f t="shared" si="77"/>
        <v>N/A</v>
      </c>
      <c r="G212" s="9">
        <v>3.4983519514000001</v>
      </c>
      <c r="H212" s="27" t="str">
        <f t="shared" si="78"/>
        <v>N/A</v>
      </c>
      <c r="I212" s="36" t="s">
        <v>1748</v>
      </c>
      <c r="J212" s="36" t="s">
        <v>1748</v>
      </c>
      <c r="K212" s="28" t="s">
        <v>734</v>
      </c>
      <c r="L212" s="105" t="str">
        <f t="shared" si="75"/>
        <v>N/A</v>
      </c>
    </row>
    <row r="213" spans="1:12" ht="38.25" x14ac:dyDescent="0.2">
      <c r="A213" s="129" t="s">
        <v>1630</v>
      </c>
      <c r="B213" s="113" t="s">
        <v>213</v>
      </c>
      <c r="C213" s="169">
        <v>0.63593230140000001</v>
      </c>
      <c r="D213" s="145" t="str">
        <f t="shared" si="76"/>
        <v>N/A</v>
      </c>
      <c r="E213" s="169">
        <v>0.65672737199999998</v>
      </c>
      <c r="F213" s="145" t="str">
        <f t="shared" si="77"/>
        <v>N/A</v>
      </c>
      <c r="G213" s="169">
        <v>0.26240525320000002</v>
      </c>
      <c r="H213" s="145" t="str">
        <f t="shared" si="78"/>
        <v>N/A</v>
      </c>
      <c r="I213" s="170">
        <v>3.27</v>
      </c>
      <c r="J213" s="170">
        <v>-60</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128552</v>
      </c>
      <c r="D6" s="7" t="str">
        <f t="shared" ref="D6:D39" si="0">IF($B6="N/A","N/A",IF(C6&gt;10,"No",IF(C6&lt;-10,"No","Yes")))</f>
        <v>N/A</v>
      </c>
      <c r="E6" s="1">
        <v>122461</v>
      </c>
      <c r="F6" s="7" t="str">
        <f t="shared" ref="F6:F39" si="1">IF($B6="N/A","N/A",IF(E6&gt;10,"No",IF(E6&lt;-10,"No","Yes")))</f>
        <v>N/A</v>
      </c>
      <c r="G6" s="1">
        <v>216656</v>
      </c>
      <c r="H6" s="7" t="str">
        <f t="shared" ref="H6:H39" si="2">IF($B6="N/A","N/A",IF(G6&gt;10,"No",IF(G6&lt;-10,"No","Yes")))</f>
        <v>N/A</v>
      </c>
      <c r="I6" s="36">
        <v>-4.74</v>
      </c>
      <c r="J6" s="36">
        <v>76.92</v>
      </c>
      <c r="K6" s="30" t="s">
        <v>734</v>
      </c>
      <c r="L6" s="105" t="str">
        <f t="shared" ref="L6:L39" si="3">IF(J6="Div by 0", "N/A", IF(K6="N/A","N/A", IF(J6&gt;VALUE(MID(K6,1,2)), "No", IF(J6&lt;-1*VALUE(MID(K6,1,2)), "No", "Yes"))))</f>
        <v>No</v>
      </c>
    </row>
    <row r="7" spans="1:12" x14ac:dyDescent="0.2">
      <c r="A7" s="138" t="s">
        <v>4</v>
      </c>
      <c r="B7" s="22" t="s">
        <v>213</v>
      </c>
      <c r="C7" s="23">
        <v>69018</v>
      </c>
      <c r="D7" s="27" t="str">
        <f t="shared" si="0"/>
        <v>N/A</v>
      </c>
      <c r="E7" s="23">
        <v>68902</v>
      </c>
      <c r="F7" s="27" t="str">
        <f t="shared" si="1"/>
        <v>N/A</v>
      </c>
      <c r="G7" s="23">
        <v>101352</v>
      </c>
      <c r="H7" s="27" t="str">
        <f t="shared" si="2"/>
        <v>N/A</v>
      </c>
      <c r="I7" s="8">
        <v>-0.16800000000000001</v>
      </c>
      <c r="J7" s="8">
        <v>47.1</v>
      </c>
      <c r="K7" s="28" t="s">
        <v>734</v>
      </c>
      <c r="L7" s="105" t="str">
        <f t="shared" si="3"/>
        <v>No</v>
      </c>
    </row>
    <row r="8" spans="1:12" x14ac:dyDescent="0.2">
      <c r="A8" s="138" t="s">
        <v>359</v>
      </c>
      <c r="B8" s="22" t="s">
        <v>213</v>
      </c>
      <c r="C8" s="4">
        <v>53.688779638</v>
      </c>
      <c r="D8" s="27" t="str">
        <f>IF($B8="N/A","N/A",IF(C8&gt;10,"No",IF(C8&lt;-10,"No","Yes")))</f>
        <v>N/A</v>
      </c>
      <c r="E8" s="4">
        <v>56.264443374000003</v>
      </c>
      <c r="F8" s="27" t="str">
        <f t="shared" si="1"/>
        <v>N/A</v>
      </c>
      <c r="G8" s="4">
        <v>46.780149176999998</v>
      </c>
      <c r="H8" s="27" t="str">
        <f t="shared" si="2"/>
        <v>N/A</v>
      </c>
      <c r="I8" s="8">
        <v>4.7969999999999997</v>
      </c>
      <c r="J8" s="8">
        <v>-16.899999999999999</v>
      </c>
      <c r="K8" s="28" t="s">
        <v>734</v>
      </c>
      <c r="L8" s="105" t="str">
        <f t="shared" si="3"/>
        <v>Yes</v>
      </c>
    </row>
    <row r="9" spans="1:12" x14ac:dyDescent="0.2">
      <c r="A9" s="138" t="s">
        <v>83</v>
      </c>
      <c r="B9" s="22" t="s">
        <v>213</v>
      </c>
      <c r="C9" s="23">
        <v>104813.21</v>
      </c>
      <c r="D9" s="27" t="str">
        <f t="shared" si="0"/>
        <v>N/A</v>
      </c>
      <c r="E9" s="23">
        <v>102455.4</v>
      </c>
      <c r="F9" s="27" t="str">
        <f t="shared" si="1"/>
        <v>N/A</v>
      </c>
      <c r="G9" s="23">
        <v>157062.15</v>
      </c>
      <c r="H9" s="27" t="str">
        <f t="shared" si="2"/>
        <v>N/A</v>
      </c>
      <c r="I9" s="8">
        <v>-2.25</v>
      </c>
      <c r="J9" s="8">
        <v>53.3</v>
      </c>
      <c r="K9" s="28" t="s">
        <v>734</v>
      </c>
      <c r="L9" s="105" t="str">
        <f t="shared" si="3"/>
        <v>No</v>
      </c>
    </row>
    <row r="10" spans="1:12" x14ac:dyDescent="0.2">
      <c r="A10" s="138" t="s">
        <v>100</v>
      </c>
      <c r="B10" s="22" t="s">
        <v>213</v>
      </c>
      <c r="C10" s="23">
        <v>717</v>
      </c>
      <c r="D10" s="27" t="str">
        <f t="shared" si="0"/>
        <v>N/A</v>
      </c>
      <c r="E10" s="23">
        <v>781</v>
      </c>
      <c r="F10" s="27" t="str">
        <f t="shared" si="1"/>
        <v>N/A</v>
      </c>
      <c r="G10" s="23">
        <v>167</v>
      </c>
      <c r="H10" s="27" t="str">
        <f t="shared" si="2"/>
        <v>N/A</v>
      </c>
      <c r="I10" s="8">
        <v>8.9260000000000002</v>
      </c>
      <c r="J10" s="8">
        <v>-78.599999999999994</v>
      </c>
      <c r="K10" s="28" t="s">
        <v>734</v>
      </c>
      <c r="L10" s="105" t="str">
        <f t="shared" si="3"/>
        <v>No</v>
      </c>
    </row>
    <row r="11" spans="1:12" x14ac:dyDescent="0.2">
      <c r="A11" s="138" t="s">
        <v>975</v>
      </c>
      <c r="B11" s="22" t="s">
        <v>213</v>
      </c>
      <c r="C11" s="23">
        <v>313</v>
      </c>
      <c r="D11" s="27" t="str">
        <f t="shared" si="0"/>
        <v>N/A</v>
      </c>
      <c r="E11" s="23">
        <v>305</v>
      </c>
      <c r="F11" s="27" t="str">
        <f t="shared" si="1"/>
        <v>N/A</v>
      </c>
      <c r="G11" s="23">
        <v>40</v>
      </c>
      <c r="H11" s="27" t="str">
        <f t="shared" si="2"/>
        <v>N/A</v>
      </c>
      <c r="I11" s="8">
        <v>-2.56</v>
      </c>
      <c r="J11" s="8">
        <v>-86.9</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23</v>
      </c>
      <c r="D13" s="27" t="str">
        <f t="shared" si="0"/>
        <v>N/A</v>
      </c>
      <c r="E13" s="23">
        <v>27</v>
      </c>
      <c r="F13" s="27" t="str">
        <f t="shared" si="1"/>
        <v>N/A</v>
      </c>
      <c r="G13" s="23">
        <v>11</v>
      </c>
      <c r="H13" s="27" t="str">
        <f t="shared" si="2"/>
        <v>N/A</v>
      </c>
      <c r="I13" s="8">
        <v>17.39</v>
      </c>
      <c r="J13" s="8">
        <v>-70.400000000000006</v>
      </c>
      <c r="K13" s="28" t="s">
        <v>734</v>
      </c>
      <c r="L13" s="105" t="str">
        <f t="shared" si="3"/>
        <v>No</v>
      </c>
    </row>
    <row r="14" spans="1:12" x14ac:dyDescent="0.2">
      <c r="A14" s="138" t="s">
        <v>978</v>
      </c>
      <c r="B14" s="22" t="s">
        <v>213</v>
      </c>
      <c r="C14" s="23">
        <v>381</v>
      </c>
      <c r="D14" s="27" t="str">
        <f t="shared" si="0"/>
        <v>N/A</v>
      </c>
      <c r="E14" s="23">
        <v>449</v>
      </c>
      <c r="F14" s="27" t="str">
        <f t="shared" si="1"/>
        <v>N/A</v>
      </c>
      <c r="G14" s="23">
        <v>119</v>
      </c>
      <c r="H14" s="27" t="str">
        <f t="shared" si="2"/>
        <v>N/A</v>
      </c>
      <c r="I14" s="8">
        <v>17.850000000000001</v>
      </c>
      <c r="J14" s="8">
        <v>-73.5</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29495</v>
      </c>
      <c r="D16" s="27" t="str">
        <f t="shared" si="0"/>
        <v>N/A</v>
      </c>
      <c r="E16" s="23">
        <v>30149</v>
      </c>
      <c r="F16" s="27" t="str">
        <f t="shared" si="1"/>
        <v>N/A</v>
      </c>
      <c r="G16" s="23">
        <v>1144</v>
      </c>
      <c r="H16" s="27" t="str">
        <f t="shared" si="2"/>
        <v>N/A</v>
      </c>
      <c r="I16" s="8">
        <v>2.2170000000000001</v>
      </c>
      <c r="J16" s="8">
        <v>-96.2</v>
      </c>
      <c r="K16" s="28" t="s">
        <v>734</v>
      </c>
      <c r="L16" s="105" t="str">
        <f t="shared" si="3"/>
        <v>No</v>
      </c>
    </row>
    <row r="17" spans="1:12" x14ac:dyDescent="0.2">
      <c r="A17" s="137" t="s">
        <v>980</v>
      </c>
      <c r="B17" s="22" t="s">
        <v>213</v>
      </c>
      <c r="C17" s="23">
        <v>19202</v>
      </c>
      <c r="D17" s="27" t="str">
        <f t="shared" si="0"/>
        <v>N/A</v>
      </c>
      <c r="E17" s="23">
        <v>19679</v>
      </c>
      <c r="F17" s="27" t="str">
        <f t="shared" si="1"/>
        <v>N/A</v>
      </c>
      <c r="G17" s="23">
        <v>545</v>
      </c>
      <c r="H17" s="27" t="str">
        <f t="shared" si="2"/>
        <v>N/A</v>
      </c>
      <c r="I17" s="8">
        <v>2.484</v>
      </c>
      <c r="J17" s="8">
        <v>-97.2</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246</v>
      </c>
      <c r="D19" s="27" t="str">
        <f t="shared" si="0"/>
        <v>N/A</v>
      </c>
      <c r="E19" s="23">
        <v>168</v>
      </c>
      <c r="F19" s="27" t="str">
        <f t="shared" si="1"/>
        <v>N/A</v>
      </c>
      <c r="G19" s="23">
        <v>23</v>
      </c>
      <c r="H19" s="27" t="str">
        <f t="shared" si="2"/>
        <v>N/A</v>
      </c>
      <c r="I19" s="8">
        <v>-31.7</v>
      </c>
      <c r="J19" s="8">
        <v>-86.3</v>
      </c>
      <c r="K19" s="28" t="s">
        <v>734</v>
      </c>
      <c r="L19" s="105" t="str">
        <f t="shared" si="3"/>
        <v>No</v>
      </c>
    </row>
    <row r="20" spans="1:12" x14ac:dyDescent="0.2">
      <c r="A20" s="137" t="s">
        <v>983</v>
      </c>
      <c r="B20" s="22" t="s">
        <v>213</v>
      </c>
      <c r="C20" s="23">
        <v>10047</v>
      </c>
      <c r="D20" s="27" t="str">
        <f t="shared" si="0"/>
        <v>N/A</v>
      </c>
      <c r="E20" s="23">
        <v>10302</v>
      </c>
      <c r="F20" s="27" t="str">
        <f t="shared" si="1"/>
        <v>N/A</v>
      </c>
      <c r="G20" s="23">
        <v>576</v>
      </c>
      <c r="H20" s="27" t="str">
        <f t="shared" si="2"/>
        <v>N/A</v>
      </c>
      <c r="I20" s="8">
        <v>2.5379999999999998</v>
      </c>
      <c r="J20" s="8">
        <v>-94.4</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52077</v>
      </c>
      <c r="D22" s="27" t="str">
        <f t="shared" si="0"/>
        <v>N/A</v>
      </c>
      <c r="E22" s="23">
        <v>50966</v>
      </c>
      <c r="F22" s="27" t="str">
        <f t="shared" si="1"/>
        <v>N/A</v>
      </c>
      <c r="G22" s="23">
        <v>4887</v>
      </c>
      <c r="H22" s="27" t="str">
        <f t="shared" si="2"/>
        <v>N/A</v>
      </c>
      <c r="I22" s="8">
        <v>-2.13</v>
      </c>
      <c r="J22" s="8">
        <v>-90.4</v>
      </c>
      <c r="K22" s="28" t="s">
        <v>734</v>
      </c>
      <c r="L22" s="105" t="str">
        <f t="shared" si="3"/>
        <v>No</v>
      </c>
    </row>
    <row r="23" spans="1:12" x14ac:dyDescent="0.2">
      <c r="A23" s="137" t="s">
        <v>985</v>
      </c>
      <c r="B23" s="22" t="s">
        <v>213</v>
      </c>
      <c r="C23" s="23">
        <v>26668</v>
      </c>
      <c r="D23" s="27" t="str">
        <f t="shared" si="0"/>
        <v>N/A</v>
      </c>
      <c r="E23" s="23">
        <v>26895</v>
      </c>
      <c r="F23" s="27" t="str">
        <f t="shared" si="1"/>
        <v>N/A</v>
      </c>
      <c r="G23" s="23">
        <v>1604</v>
      </c>
      <c r="H23" s="27" t="str">
        <f t="shared" si="2"/>
        <v>N/A</v>
      </c>
      <c r="I23" s="8">
        <v>0.85119999999999996</v>
      </c>
      <c r="J23" s="8">
        <v>-94</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18408</v>
      </c>
      <c r="D26" s="27" t="str">
        <f t="shared" si="0"/>
        <v>N/A</v>
      </c>
      <c r="E26" s="23">
        <v>18002</v>
      </c>
      <c r="F26" s="27" t="str">
        <f t="shared" si="1"/>
        <v>N/A</v>
      </c>
      <c r="G26" s="23">
        <v>2188</v>
      </c>
      <c r="H26" s="27" t="str">
        <f t="shared" si="2"/>
        <v>N/A</v>
      </c>
      <c r="I26" s="8">
        <v>-2.21</v>
      </c>
      <c r="J26" s="8">
        <v>-87.8</v>
      </c>
      <c r="K26" s="28" t="s">
        <v>734</v>
      </c>
      <c r="L26" s="105" t="str">
        <f t="shared" si="3"/>
        <v>No</v>
      </c>
    </row>
    <row r="27" spans="1:12" x14ac:dyDescent="0.2">
      <c r="A27" s="137" t="s">
        <v>989</v>
      </c>
      <c r="B27" s="22" t="s">
        <v>213</v>
      </c>
      <c r="C27" s="23">
        <v>6839</v>
      </c>
      <c r="D27" s="27" t="str">
        <f t="shared" si="0"/>
        <v>N/A</v>
      </c>
      <c r="E27" s="23">
        <v>5908</v>
      </c>
      <c r="F27" s="27" t="str">
        <f t="shared" si="1"/>
        <v>N/A</v>
      </c>
      <c r="G27" s="23">
        <v>1060</v>
      </c>
      <c r="H27" s="27" t="str">
        <f t="shared" si="2"/>
        <v>N/A</v>
      </c>
      <c r="I27" s="8">
        <v>-13.6</v>
      </c>
      <c r="J27" s="8">
        <v>-82.1</v>
      </c>
      <c r="K27" s="28" t="s">
        <v>734</v>
      </c>
      <c r="L27" s="105" t="str">
        <f t="shared" si="3"/>
        <v>No</v>
      </c>
    </row>
    <row r="28" spans="1:12" x14ac:dyDescent="0.2">
      <c r="A28" s="156" t="s">
        <v>990</v>
      </c>
      <c r="B28" s="22" t="s">
        <v>213</v>
      </c>
      <c r="C28" s="23">
        <v>153</v>
      </c>
      <c r="D28" s="27" t="str">
        <f t="shared" si="0"/>
        <v>N/A</v>
      </c>
      <c r="E28" s="23">
        <v>151</v>
      </c>
      <c r="F28" s="27" t="str">
        <f t="shared" si="1"/>
        <v>N/A</v>
      </c>
      <c r="G28" s="23">
        <v>35</v>
      </c>
      <c r="H28" s="27" t="str">
        <f t="shared" si="2"/>
        <v>N/A</v>
      </c>
      <c r="I28" s="8">
        <v>-1.31</v>
      </c>
      <c r="J28" s="8">
        <v>-76.8</v>
      </c>
      <c r="K28" s="28" t="s">
        <v>734</v>
      </c>
      <c r="L28" s="105" t="str">
        <f t="shared" si="3"/>
        <v>No</v>
      </c>
    </row>
    <row r="29" spans="1:12" x14ac:dyDescent="0.2">
      <c r="A29" s="156" t="s">
        <v>991</v>
      </c>
      <c r="B29" s="22" t="s">
        <v>213</v>
      </c>
      <c r="C29" s="23">
        <v>11</v>
      </c>
      <c r="D29" s="27" t="str">
        <f t="shared" si="0"/>
        <v>N/A</v>
      </c>
      <c r="E29" s="23">
        <v>11</v>
      </c>
      <c r="F29" s="27" t="str">
        <f t="shared" si="1"/>
        <v>N/A</v>
      </c>
      <c r="G29" s="23">
        <v>0</v>
      </c>
      <c r="H29" s="27" t="str">
        <f t="shared" si="2"/>
        <v>N/A</v>
      </c>
      <c r="I29" s="8">
        <v>11.11</v>
      </c>
      <c r="J29" s="8">
        <v>-100</v>
      </c>
      <c r="K29" s="28" t="s">
        <v>734</v>
      </c>
      <c r="L29" s="105" t="str">
        <f t="shared" si="3"/>
        <v>No</v>
      </c>
    </row>
    <row r="30" spans="1:12" x14ac:dyDescent="0.2">
      <c r="A30" s="156" t="s">
        <v>106</v>
      </c>
      <c r="B30" s="22" t="s">
        <v>213</v>
      </c>
      <c r="C30" s="23">
        <v>46263</v>
      </c>
      <c r="D30" s="27" t="str">
        <f t="shared" si="0"/>
        <v>N/A</v>
      </c>
      <c r="E30" s="23">
        <v>40565</v>
      </c>
      <c r="F30" s="27" t="str">
        <f t="shared" si="1"/>
        <v>N/A</v>
      </c>
      <c r="G30" s="23">
        <v>3303</v>
      </c>
      <c r="H30" s="27" t="str">
        <f t="shared" si="2"/>
        <v>N/A</v>
      </c>
      <c r="I30" s="8">
        <v>-12.3</v>
      </c>
      <c r="J30" s="8">
        <v>-91.9</v>
      </c>
      <c r="K30" s="28" t="s">
        <v>734</v>
      </c>
      <c r="L30" s="105" t="str">
        <f t="shared" si="3"/>
        <v>No</v>
      </c>
    </row>
    <row r="31" spans="1:12" x14ac:dyDescent="0.2">
      <c r="A31" s="168" t="s">
        <v>992</v>
      </c>
      <c r="B31" s="22" t="s">
        <v>213</v>
      </c>
      <c r="C31" s="23">
        <v>26613</v>
      </c>
      <c r="D31" s="27" t="str">
        <f t="shared" si="0"/>
        <v>N/A</v>
      </c>
      <c r="E31" s="23">
        <v>26163</v>
      </c>
      <c r="F31" s="27" t="str">
        <f t="shared" si="1"/>
        <v>N/A</v>
      </c>
      <c r="G31" s="23">
        <v>2525</v>
      </c>
      <c r="H31" s="27" t="str">
        <f t="shared" si="2"/>
        <v>N/A</v>
      </c>
      <c r="I31" s="8">
        <v>-1.69</v>
      </c>
      <c r="J31" s="8">
        <v>-90.3</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1168</v>
      </c>
      <c r="D34" s="27" t="str">
        <f t="shared" si="0"/>
        <v>N/A</v>
      </c>
      <c r="E34" s="23">
        <v>1246</v>
      </c>
      <c r="F34" s="27" t="str">
        <f t="shared" si="1"/>
        <v>N/A</v>
      </c>
      <c r="G34" s="23">
        <v>413</v>
      </c>
      <c r="H34" s="27" t="str">
        <f t="shared" si="2"/>
        <v>N/A</v>
      </c>
      <c r="I34" s="8">
        <v>6.6779999999999999</v>
      </c>
      <c r="J34" s="8">
        <v>-66.900000000000006</v>
      </c>
      <c r="K34" s="28" t="s">
        <v>734</v>
      </c>
      <c r="L34" s="105" t="str">
        <f t="shared" si="3"/>
        <v>No</v>
      </c>
    </row>
    <row r="35" spans="1:12" x14ac:dyDescent="0.2">
      <c r="A35" s="168" t="s">
        <v>996</v>
      </c>
      <c r="B35" s="22" t="s">
        <v>213</v>
      </c>
      <c r="C35" s="23">
        <v>1917</v>
      </c>
      <c r="D35" s="27" t="str">
        <f t="shared" si="0"/>
        <v>N/A</v>
      </c>
      <c r="E35" s="23">
        <v>1658</v>
      </c>
      <c r="F35" s="27" t="str">
        <f t="shared" si="1"/>
        <v>N/A</v>
      </c>
      <c r="G35" s="23">
        <v>365</v>
      </c>
      <c r="H35" s="27" t="str">
        <f t="shared" si="2"/>
        <v>N/A</v>
      </c>
      <c r="I35" s="8">
        <v>-13.5</v>
      </c>
      <c r="J35" s="8">
        <v>-78</v>
      </c>
      <c r="K35" s="28" t="s">
        <v>734</v>
      </c>
      <c r="L35" s="105" t="str">
        <f t="shared" si="3"/>
        <v>No</v>
      </c>
    </row>
    <row r="36" spans="1:12" x14ac:dyDescent="0.2">
      <c r="A36" s="168" t="s">
        <v>997</v>
      </c>
      <c r="B36" s="22" t="s">
        <v>213</v>
      </c>
      <c r="C36" s="23">
        <v>16565</v>
      </c>
      <c r="D36" s="27" t="str">
        <f t="shared" si="0"/>
        <v>N/A</v>
      </c>
      <c r="E36" s="23">
        <v>11498</v>
      </c>
      <c r="F36" s="27" t="str">
        <f t="shared" si="1"/>
        <v>N/A</v>
      </c>
      <c r="G36" s="23">
        <v>0</v>
      </c>
      <c r="H36" s="27" t="str">
        <f t="shared" si="2"/>
        <v>N/A</v>
      </c>
      <c r="I36" s="8">
        <v>-30.6</v>
      </c>
      <c r="J36" s="8">
        <v>-100</v>
      </c>
      <c r="K36" s="28" t="s">
        <v>734</v>
      </c>
      <c r="L36" s="105" t="str">
        <f t="shared" si="3"/>
        <v>No</v>
      </c>
    </row>
    <row r="37" spans="1:12" x14ac:dyDescent="0.2">
      <c r="A37" s="168" t="s">
        <v>122</v>
      </c>
      <c r="B37" s="22" t="s">
        <v>213</v>
      </c>
      <c r="C37" s="23">
        <v>291</v>
      </c>
      <c r="D37" s="27" t="str">
        <f t="shared" si="0"/>
        <v>N/A</v>
      </c>
      <c r="E37" s="23">
        <v>270</v>
      </c>
      <c r="F37" s="27" t="str">
        <f t="shared" si="1"/>
        <v>N/A</v>
      </c>
      <c r="G37" s="23">
        <v>1789</v>
      </c>
      <c r="H37" s="27" t="str">
        <f t="shared" si="2"/>
        <v>N/A</v>
      </c>
      <c r="I37" s="8">
        <v>-7.22</v>
      </c>
      <c r="J37" s="8">
        <v>562.6</v>
      </c>
      <c r="K37" s="28" t="s">
        <v>734</v>
      </c>
      <c r="L37" s="105" t="str">
        <f t="shared" si="3"/>
        <v>No</v>
      </c>
    </row>
    <row r="38" spans="1:12" x14ac:dyDescent="0.2">
      <c r="A38" s="168" t="s">
        <v>84</v>
      </c>
      <c r="B38" s="22" t="s">
        <v>213</v>
      </c>
      <c r="C38" s="29">
        <v>824408922</v>
      </c>
      <c r="D38" s="27" t="str">
        <f t="shared" si="0"/>
        <v>N/A</v>
      </c>
      <c r="E38" s="29">
        <v>921562164</v>
      </c>
      <c r="F38" s="27" t="str">
        <f t="shared" si="1"/>
        <v>N/A</v>
      </c>
      <c r="G38" s="29">
        <v>1087459248</v>
      </c>
      <c r="H38" s="27" t="str">
        <f t="shared" si="2"/>
        <v>N/A</v>
      </c>
      <c r="I38" s="8">
        <v>11.78</v>
      </c>
      <c r="J38" s="8">
        <v>18</v>
      </c>
      <c r="K38" s="28" t="s">
        <v>734</v>
      </c>
      <c r="L38" s="105" t="str">
        <f t="shared" si="3"/>
        <v>Yes</v>
      </c>
    </row>
    <row r="39" spans="1:12" x14ac:dyDescent="0.2">
      <c r="A39" s="168" t="s">
        <v>1276</v>
      </c>
      <c r="B39" s="22" t="s">
        <v>213</v>
      </c>
      <c r="C39" s="29">
        <v>6413.0384746999998</v>
      </c>
      <c r="D39" s="27" t="str">
        <f t="shared" si="0"/>
        <v>N/A</v>
      </c>
      <c r="E39" s="29">
        <v>7525.3522672999998</v>
      </c>
      <c r="F39" s="27" t="str">
        <f t="shared" si="1"/>
        <v>N/A</v>
      </c>
      <c r="G39" s="29">
        <v>5019.2897866000003</v>
      </c>
      <c r="H39" s="27" t="str">
        <f t="shared" si="2"/>
        <v>N/A</v>
      </c>
      <c r="I39" s="8">
        <v>17.34</v>
      </c>
      <c r="J39" s="8">
        <v>-33.299999999999997</v>
      </c>
      <c r="K39" s="28" t="s">
        <v>734</v>
      </c>
      <c r="L39" s="105" t="str">
        <f t="shared" si="3"/>
        <v>No</v>
      </c>
    </row>
    <row r="40" spans="1:12" x14ac:dyDescent="0.2">
      <c r="A40" s="168" t="s">
        <v>1277</v>
      </c>
      <c r="B40" s="22" t="s">
        <v>213</v>
      </c>
      <c r="C40" s="29">
        <v>11944.839346000001</v>
      </c>
      <c r="D40" s="27" t="str">
        <f>IF($B40="N/A","N/A",IF(C40&gt;10,"No",IF(C40&lt;-10,"No","Yes")))</f>
        <v>N/A</v>
      </c>
      <c r="E40" s="29">
        <v>13374.969725000001</v>
      </c>
      <c r="F40" s="27" t="str">
        <f>IF($B40="N/A","N/A",IF(E40&gt;10,"No",IF(E40&lt;-10,"No","Yes")))</f>
        <v>N/A</v>
      </c>
      <c r="G40" s="29">
        <v>10729.529245</v>
      </c>
      <c r="H40" s="27" t="str">
        <f>IF($B40="N/A","N/A",IF(G40&gt;10,"No",IF(G40&lt;-10,"No","Yes")))</f>
        <v>N/A</v>
      </c>
      <c r="I40" s="8">
        <v>11.97</v>
      </c>
      <c r="J40" s="8">
        <v>-19.8</v>
      </c>
      <c r="K40" s="28" t="s">
        <v>734</v>
      </c>
      <c r="L40" s="105" t="str">
        <f>IF(J40="Div by 0", "N/A", IF(K40="N/A","N/A", IF(J40&gt;VALUE(MID(K40,1,2)), "No", IF(J40&lt;-1*VALUE(MID(K40,1,2)), "No", "Yes"))))</f>
        <v>Yes</v>
      </c>
    </row>
    <row r="41" spans="1:12" x14ac:dyDescent="0.2">
      <c r="A41" s="168" t="s">
        <v>107</v>
      </c>
      <c r="B41" s="22" t="s">
        <v>213</v>
      </c>
      <c r="C41" s="29">
        <v>966593678</v>
      </c>
      <c r="D41" s="27" t="str">
        <f t="shared" ref="D41:D44" si="4">IF($B41="N/A","N/A",IF(C41&gt;10,"No",IF(C41&lt;-10,"No","Yes")))</f>
        <v>N/A</v>
      </c>
      <c r="E41" s="29">
        <v>1045968837</v>
      </c>
      <c r="F41" s="27" t="str">
        <f t="shared" ref="F41:F44" si="5">IF($B41="N/A","N/A",IF(E41&gt;10,"No",IF(E41&lt;-10,"No","Yes")))</f>
        <v>N/A</v>
      </c>
      <c r="G41" s="29">
        <v>58238440</v>
      </c>
      <c r="H41" s="27" t="str">
        <f t="shared" ref="H41:H44" si="6">IF($B41="N/A","N/A",IF(G41&gt;10,"No",IF(G41&lt;-10,"No","Yes")))</f>
        <v>N/A</v>
      </c>
      <c r="I41" s="8">
        <v>8.2119999999999997</v>
      </c>
      <c r="J41" s="8">
        <v>-94.4</v>
      </c>
      <c r="K41" s="28" t="s">
        <v>734</v>
      </c>
      <c r="L41" s="105" t="str">
        <f t="shared" ref="L41:L43" si="7">IF(J41="Div by 0", "N/A", IF(K41="N/A","N/A", IF(J41&gt;VALUE(MID(K41,1,2)), "No", IF(J41&lt;-1*VALUE(MID(K41,1,2)), "No", "Yes"))))</f>
        <v>No</v>
      </c>
    </row>
    <row r="42" spans="1:12" x14ac:dyDescent="0.2">
      <c r="A42" s="168" t="s">
        <v>158</v>
      </c>
      <c r="B42" s="30" t="s">
        <v>217</v>
      </c>
      <c r="C42" s="1">
        <v>24492</v>
      </c>
      <c r="D42" s="27" t="str">
        <f>IF($B42="N/A","N/A",IF(C42&gt;0,"No",IF(C42&lt;0,"No","Yes")))</f>
        <v>No</v>
      </c>
      <c r="E42" s="1">
        <v>26097</v>
      </c>
      <c r="F42" s="27" t="str">
        <f>IF($B42="N/A","N/A",IF(E42&gt;0,"No",IF(E42&lt;0,"No","Yes")))</f>
        <v>No</v>
      </c>
      <c r="G42" s="1">
        <v>3133</v>
      </c>
      <c r="H42" s="27" t="str">
        <f>IF($B42="N/A","N/A",IF(G42&gt;0,"No",IF(G42&lt;0,"No","Yes")))</f>
        <v>No</v>
      </c>
      <c r="I42" s="8">
        <v>6.5529999999999999</v>
      </c>
      <c r="J42" s="8">
        <v>-88</v>
      </c>
      <c r="K42" s="28" t="s">
        <v>734</v>
      </c>
      <c r="L42" s="105" t="str">
        <f t="shared" si="7"/>
        <v>No</v>
      </c>
    </row>
    <row r="43" spans="1:12" x14ac:dyDescent="0.2">
      <c r="A43" s="168" t="s">
        <v>156</v>
      </c>
      <c r="B43" s="22" t="s">
        <v>213</v>
      </c>
      <c r="C43" s="29">
        <v>857297391</v>
      </c>
      <c r="D43" s="27" t="str">
        <f t="shared" si="4"/>
        <v>N/A</v>
      </c>
      <c r="E43" s="29">
        <v>956106959</v>
      </c>
      <c r="F43" s="27" t="str">
        <f t="shared" si="5"/>
        <v>N/A</v>
      </c>
      <c r="G43" s="29">
        <v>22690978</v>
      </c>
      <c r="H43" s="27" t="str">
        <f t="shared" si="6"/>
        <v>N/A</v>
      </c>
      <c r="I43" s="8">
        <v>11.53</v>
      </c>
      <c r="J43" s="8">
        <v>-97.6</v>
      </c>
      <c r="K43" s="28" t="s">
        <v>734</v>
      </c>
      <c r="L43" s="105" t="str">
        <f t="shared" si="7"/>
        <v>No</v>
      </c>
    </row>
    <row r="44" spans="1:12" x14ac:dyDescent="0.2">
      <c r="A44" s="168" t="s">
        <v>1278</v>
      </c>
      <c r="B44" s="22" t="s">
        <v>213</v>
      </c>
      <c r="C44" s="29">
        <v>35003.159848000003</v>
      </c>
      <c r="D44" s="27" t="str">
        <f t="shared" si="4"/>
        <v>N/A</v>
      </c>
      <c r="E44" s="29">
        <v>36636.661647000001</v>
      </c>
      <c r="F44" s="27" t="str">
        <f t="shared" si="5"/>
        <v>N/A</v>
      </c>
      <c r="G44" s="29">
        <v>7242.5719756999997</v>
      </c>
      <c r="H44" s="27" t="str">
        <f t="shared" si="6"/>
        <v>N/A</v>
      </c>
      <c r="I44" s="8">
        <v>4.6669999999999998</v>
      </c>
      <c r="J44" s="8">
        <v>-80.2</v>
      </c>
      <c r="K44" s="28" t="s">
        <v>734</v>
      </c>
      <c r="L44" s="105" t="str">
        <f>IF(J44="Div by 0", "N/A", IF(OR(J44="N/A",K44="N/A"),"N/A", IF(J44&gt;VALUE(MID(K44,1,2)), "No", IF(J44&lt;-1*VALUE(MID(K44,1,2)), "No", "Yes"))))</f>
        <v>No</v>
      </c>
    </row>
    <row r="45" spans="1:12" x14ac:dyDescent="0.2">
      <c r="A45" s="168" t="s">
        <v>1279</v>
      </c>
      <c r="B45" s="22" t="s">
        <v>213</v>
      </c>
      <c r="C45" s="29">
        <v>2654.8312412999999</v>
      </c>
      <c r="D45" s="27" t="str">
        <f t="shared" ref="D45:D71" si="8">IF($B45="N/A","N/A",IF(C45&gt;10,"No",IF(C45&lt;-10,"No","Yes")))</f>
        <v>N/A</v>
      </c>
      <c r="E45" s="29">
        <v>3080.5390524999998</v>
      </c>
      <c r="F45" s="27" t="str">
        <f t="shared" ref="F45:F71" si="9">IF($B45="N/A","N/A",IF(E45&gt;10,"No",IF(E45&lt;-10,"No","Yes")))</f>
        <v>N/A</v>
      </c>
      <c r="G45" s="29">
        <v>4033.9461077999999</v>
      </c>
      <c r="H45" s="27" t="str">
        <f t="shared" ref="H45:H71" si="10">IF($B45="N/A","N/A",IF(G45&gt;10,"No",IF(G45&lt;-10,"No","Yes")))</f>
        <v>N/A</v>
      </c>
      <c r="I45" s="8">
        <v>16.04</v>
      </c>
      <c r="J45" s="8">
        <v>30.95</v>
      </c>
      <c r="K45" s="28" t="s">
        <v>734</v>
      </c>
      <c r="L45" s="105" t="str">
        <f t="shared" ref="L45:L71" si="11">IF(J45="Div by 0", "N/A", IF(K45="N/A","N/A", IF(J45&gt;VALUE(MID(K45,1,2)), "No", IF(J45&lt;-1*VALUE(MID(K45,1,2)), "No", "Yes"))))</f>
        <v>No</v>
      </c>
    </row>
    <row r="46" spans="1:12" x14ac:dyDescent="0.2">
      <c r="A46" s="168" t="s">
        <v>1280</v>
      </c>
      <c r="B46" s="22" t="s">
        <v>213</v>
      </c>
      <c r="C46" s="29">
        <v>1471.2108625999999</v>
      </c>
      <c r="D46" s="27" t="str">
        <f t="shared" si="8"/>
        <v>N/A</v>
      </c>
      <c r="E46" s="29">
        <v>1362.0360656</v>
      </c>
      <c r="F46" s="27" t="str">
        <f t="shared" si="9"/>
        <v>N/A</v>
      </c>
      <c r="G46" s="29">
        <v>1805.75</v>
      </c>
      <c r="H46" s="27" t="str">
        <f t="shared" si="10"/>
        <v>N/A</v>
      </c>
      <c r="I46" s="8">
        <v>-7.42</v>
      </c>
      <c r="J46" s="8">
        <v>32.58</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384.52173913000001</v>
      </c>
      <c r="D48" s="27" t="str">
        <f t="shared" si="8"/>
        <v>N/A</v>
      </c>
      <c r="E48" s="29">
        <v>271.70370370000001</v>
      </c>
      <c r="F48" s="27" t="str">
        <f t="shared" si="9"/>
        <v>N/A</v>
      </c>
      <c r="G48" s="29">
        <v>2.625</v>
      </c>
      <c r="H48" s="27" t="str">
        <f t="shared" si="10"/>
        <v>N/A</v>
      </c>
      <c r="I48" s="8">
        <v>-29.3</v>
      </c>
      <c r="J48" s="8">
        <v>-99</v>
      </c>
      <c r="K48" s="28" t="s">
        <v>734</v>
      </c>
      <c r="L48" s="105" t="str">
        <f t="shared" si="11"/>
        <v>No</v>
      </c>
    </row>
    <row r="49" spans="1:12" x14ac:dyDescent="0.2">
      <c r="A49" s="168" t="s">
        <v>1283</v>
      </c>
      <c r="B49" s="22" t="s">
        <v>213</v>
      </c>
      <c r="C49" s="29">
        <v>3764.2545931999998</v>
      </c>
      <c r="D49" s="27" t="str">
        <f t="shared" si="8"/>
        <v>N/A</v>
      </c>
      <c r="E49" s="29">
        <v>4416.8017817</v>
      </c>
      <c r="F49" s="27" t="str">
        <f t="shared" si="9"/>
        <v>N/A</v>
      </c>
      <c r="G49" s="29">
        <v>5053.9327731000003</v>
      </c>
      <c r="H49" s="27" t="str">
        <f t="shared" si="10"/>
        <v>N/A</v>
      </c>
      <c r="I49" s="8">
        <v>17.34</v>
      </c>
      <c r="J49" s="8">
        <v>14.43</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7951.9657569000001</v>
      </c>
      <c r="D51" s="27" t="str">
        <f t="shared" si="8"/>
        <v>N/A</v>
      </c>
      <c r="E51" s="29">
        <v>8144.2201400000004</v>
      </c>
      <c r="F51" s="27" t="str">
        <f t="shared" si="9"/>
        <v>N/A</v>
      </c>
      <c r="G51" s="29">
        <v>6048.3723775999997</v>
      </c>
      <c r="H51" s="27" t="str">
        <f t="shared" si="10"/>
        <v>N/A</v>
      </c>
      <c r="I51" s="8">
        <v>2.4180000000000001</v>
      </c>
      <c r="J51" s="8">
        <v>-25.7</v>
      </c>
      <c r="K51" s="28" t="s">
        <v>734</v>
      </c>
      <c r="L51" s="105" t="str">
        <f t="shared" si="11"/>
        <v>Yes</v>
      </c>
    </row>
    <row r="52" spans="1:12" x14ac:dyDescent="0.2">
      <c r="A52" s="168" t="s">
        <v>1286</v>
      </c>
      <c r="B52" s="22" t="s">
        <v>213</v>
      </c>
      <c r="C52" s="29">
        <v>11268.500312</v>
      </c>
      <c r="D52" s="27" t="str">
        <f t="shared" si="8"/>
        <v>N/A</v>
      </c>
      <c r="E52" s="29">
        <v>11782.405305</v>
      </c>
      <c r="F52" s="27" t="str">
        <f t="shared" si="9"/>
        <v>N/A</v>
      </c>
      <c r="G52" s="29">
        <v>10332.368807000001</v>
      </c>
      <c r="H52" s="27" t="str">
        <f t="shared" si="10"/>
        <v>N/A</v>
      </c>
      <c r="I52" s="8">
        <v>4.5609999999999999</v>
      </c>
      <c r="J52" s="8">
        <v>-12.3</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1391.3658536999999</v>
      </c>
      <c r="D54" s="27" t="str">
        <f t="shared" si="8"/>
        <v>N/A</v>
      </c>
      <c r="E54" s="29">
        <v>4895.2857143000001</v>
      </c>
      <c r="F54" s="27" t="str">
        <f t="shared" si="9"/>
        <v>N/A</v>
      </c>
      <c r="G54" s="29">
        <v>2213.6521739</v>
      </c>
      <c r="H54" s="27" t="str">
        <f t="shared" si="10"/>
        <v>N/A</v>
      </c>
      <c r="I54" s="8">
        <v>251.8</v>
      </c>
      <c r="J54" s="8">
        <v>-54.8</v>
      </c>
      <c r="K54" s="28" t="s">
        <v>734</v>
      </c>
      <c r="L54" s="105" t="str">
        <f t="shared" si="11"/>
        <v>No</v>
      </c>
    </row>
    <row r="55" spans="1:12" x14ac:dyDescent="0.2">
      <c r="A55" s="168" t="s">
        <v>1663</v>
      </c>
      <c r="B55" s="22" t="s">
        <v>213</v>
      </c>
      <c r="C55" s="29">
        <v>1773.9833781</v>
      </c>
      <c r="D55" s="27" t="str">
        <f t="shared" si="8"/>
        <v>N/A</v>
      </c>
      <c r="E55" s="29">
        <v>1247.4986409999999</v>
      </c>
      <c r="F55" s="27" t="str">
        <f t="shared" si="9"/>
        <v>N/A</v>
      </c>
      <c r="G55" s="29">
        <v>2148.0607639</v>
      </c>
      <c r="H55" s="27" t="str">
        <f t="shared" si="10"/>
        <v>N/A</v>
      </c>
      <c r="I55" s="8">
        <v>-29.7</v>
      </c>
      <c r="J55" s="8">
        <v>72.19</v>
      </c>
      <c r="K55" s="28" t="s">
        <v>734</v>
      </c>
      <c r="L55" s="105" t="str">
        <f t="shared" si="11"/>
        <v>No</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5430.3492905000003</v>
      </c>
      <c r="D57" s="27" t="str">
        <f t="shared" si="8"/>
        <v>N/A</v>
      </c>
      <c r="E57" s="29">
        <v>6295.4587763999998</v>
      </c>
      <c r="F57" s="27" t="str">
        <f t="shared" si="9"/>
        <v>N/A</v>
      </c>
      <c r="G57" s="29">
        <v>2137.3973808000001</v>
      </c>
      <c r="H57" s="27" t="str">
        <f t="shared" si="10"/>
        <v>N/A</v>
      </c>
      <c r="I57" s="8">
        <v>15.93</v>
      </c>
      <c r="J57" s="8">
        <v>-66</v>
      </c>
      <c r="K57" s="28" t="s">
        <v>734</v>
      </c>
      <c r="L57" s="105" t="str">
        <f t="shared" si="11"/>
        <v>No</v>
      </c>
    </row>
    <row r="58" spans="1:12" x14ac:dyDescent="0.2">
      <c r="A58" s="168" t="s">
        <v>1290</v>
      </c>
      <c r="B58" s="22" t="s">
        <v>213</v>
      </c>
      <c r="C58" s="29">
        <v>5283.9488150999996</v>
      </c>
      <c r="D58" s="27" t="str">
        <f t="shared" si="8"/>
        <v>N/A</v>
      </c>
      <c r="E58" s="29">
        <v>6266.8141290000003</v>
      </c>
      <c r="F58" s="27" t="str">
        <f t="shared" si="9"/>
        <v>N/A</v>
      </c>
      <c r="G58" s="29">
        <v>1660.1072319</v>
      </c>
      <c r="H58" s="27" t="str">
        <f t="shared" si="10"/>
        <v>N/A</v>
      </c>
      <c r="I58" s="8">
        <v>18.600000000000001</v>
      </c>
      <c r="J58" s="8">
        <v>-73.5</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4927.2562472999998</v>
      </c>
      <c r="D61" s="27" t="str">
        <f t="shared" si="8"/>
        <v>N/A</v>
      </c>
      <c r="E61" s="29">
        <v>5654.0647150000004</v>
      </c>
      <c r="F61" s="27" t="str">
        <f t="shared" si="9"/>
        <v>N/A</v>
      </c>
      <c r="G61" s="29">
        <v>1502.9255026999999</v>
      </c>
      <c r="H61" s="27" t="str">
        <f t="shared" si="10"/>
        <v>N/A</v>
      </c>
      <c r="I61" s="8">
        <v>14.75</v>
      </c>
      <c r="J61" s="8">
        <v>-73.400000000000006</v>
      </c>
      <c r="K61" s="28" t="s">
        <v>734</v>
      </c>
      <c r="L61" s="105" t="str">
        <f t="shared" si="11"/>
        <v>No</v>
      </c>
    </row>
    <row r="62" spans="1:12" x14ac:dyDescent="0.2">
      <c r="A62" s="104" t="s">
        <v>1668</v>
      </c>
      <c r="B62" s="22" t="s">
        <v>213</v>
      </c>
      <c r="C62" s="29">
        <v>7421.8287761000001</v>
      </c>
      <c r="D62" s="27" t="str">
        <f t="shared" si="8"/>
        <v>N/A</v>
      </c>
      <c r="E62" s="29">
        <v>8491.9546377999995</v>
      </c>
      <c r="F62" s="27" t="str">
        <f t="shared" si="9"/>
        <v>N/A</v>
      </c>
      <c r="G62" s="29">
        <v>4239.0669810999998</v>
      </c>
      <c r="H62" s="27" t="str">
        <f t="shared" si="10"/>
        <v>N/A</v>
      </c>
      <c r="I62" s="8">
        <v>14.42</v>
      </c>
      <c r="J62" s="8">
        <v>-50.1</v>
      </c>
      <c r="K62" s="28" t="s">
        <v>734</v>
      </c>
      <c r="L62" s="105" t="str">
        <f t="shared" si="11"/>
        <v>No</v>
      </c>
    </row>
    <row r="63" spans="1:12" x14ac:dyDescent="0.2">
      <c r="A63" s="104" t="s">
        <v>1669</v>
      </c>
      <c r="B63" s="22" t="s">
        <v>213</v>
      </c>
      <c r="C63" s="29">
        <v>1507.9607842999999</v>
      </c>
      <c r="D63" s="27" t="str">
        <f t="shared" si="8"/>
        <v>N/A</v>
      </c>
      <c r="E63" s="29">
        <v>1466.5562914</v>
      </c>
      <c r="F63" s="27" t="str">
        <f t="shared" si="9"/>
        <v>N/A</v>
      </c>
      <c r="G63" s="29">
        <v>23.914285713999998</v>
      </c>
      <c r="H63" s="27" t="str">
        <f t="shared" si="10"/>
        <v>N/A</v>
      </c>
      <c r="I63" s="8">
        <v>-2.75</v>
      </c>
      <c r="J63" s="8">
        <v>-98.4</v>
      </c>
      <c r="K63" s="28" t="s">
        <v>734</v>
      </c>
      <c r="L63" s="105" t="str">
        <f t="shared" si="11"/>
        <v>No</v>
      </c>
    </row>
    <row r="64" spans="1:12" x14ac:dyDescent="0.2">
      <c r="A64" s="104" t="s">
        <v>1670</v>
      </c>
      <c r="B64" s="22" t="s">
        <v>213</v>
      </c>
      <c r="C64" s="29">
        <v>21601.666667000001</v>
      </c>
      <c r="D64" s="27" t="str">
        <f t="shared" si="8"/>
        <v>N/A</v>
      </c>
      <c r="E64" s="29">
        <v>13199.5</v>
      </c>
      <c r="F64" s="27" t="str">
        <f t="shared" si="9"/>
        <v>N/A</v>
      </c>
      <c r="G64" s="29" t="s">
        <v>1748</v>
      </c>
      <c r="H64" s="27" t="str">
        <f t="shared" si="10"/>
        <v>N/A</v>
      </c>
      <c r="I64" s="8">
        <v>-38.9</v>
      </c>
      <c r="J64" s="8" t="s">
        <v>1748</v>
      </c>
      <c r="K64" s="28" t="s">
        <v>734</v>
      </c>
      <c r="L64" s="105" t="str">
        <f t="shared" si="11"/>
        <v>N/A</v>
      </c>
    </row>
    <row r="65" spans="1:12" x14ac:dyDescent="0.2">
      <c r="A65" s="104" t="s">
        <v>1671</v>
      </c>
      <c r="B65" s="22" t="s">
        <v>213</v>
      </c>
      <c r="C65" s="29">
        <v>6596.3270431999999</v>
      </c>
      <c r="D65" s="27" t="str">
        <f t="shared" si="8"/>
        <v>N/A</v>
      </c>
      <c r="E65" s="29">
        <v>8696.2114631000004</v>
      </c>
      <c r="F65" s="27" t="str">
        <f t="shared" si="9"/>
        <v>N/A</v>
      </c>
      <c r="G65" s="29">
        <v>3507.5110506000001</v>
      </c>
      <c r="H65" s="27" t="str">
        <f t="shared" si="10"/>
        <v>N/A</v>
      </c>
      <c r="I65" s="8">
        <v>31.83</v>
      </c>
      <c r="J65" s="8">
        <v>-59.7</v>
      </c>
      <c r="K65" s="28" t="s">
        <v>734</v>
      </c>
      <c r="L65" s="105" t="str">
        <f t="shared" si="11"/>
        <v>No</v>
      </c>
    </row>
    <row r="66" spans="1:12" x14ac:dyDescent="0.2">
      <c r="A66" s="104" t="s">
        <v>1672</v>
      </c>
      <c r="B66" s="22" t="s">
        <v>213</v>
      </c>
      <c r="C66" s="29">
        <v>10109.526021</v>
      </c>
      <c r="D66" s="27" t="str">
        <f t="shared" si="8"/>
        <v>N/A</v>
      </c>
      <c r="E66" s="29">
        <v>11572.241983</v>
      </c>
      <c r="F66" s="27" t="str">
        <f t="shared" si="9"/>
        <v>N/A</v>
      </c>
      <c r="G66" s="29">
        <v>3028.5560396000001</v>
      </c>
      <c r="H66" s="27" t="str">
        <f t="shared" si="10"/>
        <v>N/A</v>
      </c>
      <c r="I66" s="8">
        <v>14.47</v>
      </c>
      <c r="J66" s="8">
        <v>-73.8</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11071.909247</v>
      </c>
      <c r="D69" s="27" t="str">
        <f t="shared" si="8"/>
        <v>N/A</v>
      </c>
      <c r="E69" s="29">
        <v>12633.476726000001</v>
      </c>
      <c r="F69" s="27" t="str">
        <f t="shared" si="9"/>
        <v>N/A</v>
      </c>
      <c r="G69" s="29">
        <v>6960.8159806000003</v>
      </c>
      <c r="H69" s="27" t="str">
        <f t="shared" si="10"/>
        <v>N/A</v>
      </c>
      <c r="I69" s="8">
        <v>14.1</v>
      </c>
      <c r="J69" s="8">
        <v>-44.9</v>
      </c>
      <c r="K69" s="28" t="s">
        <v>734</v>
      </c>
      <c r="L69" s="105" t="str">
        <f t="shared" si="11"/>
        <v>No</v>
      </c>
    </row>
    <row r="70" spans="1:12" x14ac:dyDescent="0.2">
      <c r="A70" s="168" t="s">
        <v>1676</v>
      </c>
      <c r="B70" s="22" t="s">
        <v>213</v>
      </c>
      <c r="C70" s="29">
        <v>5981.1408450999998</v>
      </c>
      <c r="D70" s="27" t="str">
        <f t="shared" si="8"/>
        <v>N/A</v>
      </c>
      <c r="E70" s="29">
        <v>6786.2243667000002</v>
      </c>
      <c r="F70" s="27" t="str">
        <f t="shared" si="9"/>
        <v>N/A</v>
      </c>
      <c r="G70" s="29">
        <v>2913.3917808000001</v>
      </c>
      <c r="H70" s="27" t="str">
        <f t="shared" si="10"/>
        <v>N/A</v>
      </c>
      <c r="I70" s="8">
        <v>13.46</v>
      </c>
      <c r="J70" s="8">
        <v>-57.1</v>
      </c>
      <c r="K70" s="28" t="s">
        <v>734</v>
      </c>
      <c r="L70" s="105" t="str">
        <f t="shared" si="11"/>
        <v>No</v>
      </c>
    </row>
    <row r="71" spans="1:12" x14ac:dyDescent="0.2">
      <c r="A71" s="168" t="s">
        <v>1677</v>
      </c>
      <c r="B71" s="22" t="s">
        <v>213</v>
      </c>
      <c r="C71" s="29">
        <v>707.71053426000003</v>
      </c>
      <c r="D71" s="27" t="str">
        <f t="shared" si="8"/>
        <v>N/A</v>
      </c>
      <c r="E71" s="29">
        <v>2000.7287354</v>
      </c>
      <c r="F71" s="27" t="str">
        <f t="shared" si="9"/>
        <v>N/A</v>
      </c>
      <c r="G71" s="29" t="s">
        <v>1748</v>
      </c>
      <c r="H71" s="27" t="str">
        <f t="shared" si="10"/>
        <v>N/A</v>
      </c>
      <c r="I71" s="8">
        <v>182.7</v>
      </c>
      <c r="J71" s="8" t="s">
        <v>1748</v>
      </c>
      <c r="K71" s="28" t="s">
        <v>734</v>
      </c>
      <c r="L71" s="105" t="str">
        <f t="shared" si="11"/>
        <v>N/A</v>
      </c>
    </row>
    <row r="72" spans="1:12" x14ac:dyDescent="0.2">
      <c r="A72" s="168" t="s">
        <v>1597</v>
      </c>
      <c r="B72" s="22" t="s">
        <v>213</v>
      </c>
      <c r="C72" s="29">
        <v>69898360</v>
      </c>
      <c r="D72" s="27" t="str">
        <f t="shared" ref="D72:D135" si="12">IF($B72="N/A","N/A",IF(C72&gt;10,"No",IF(C72&lt;-10,"No","Yes")))</f>
        <v>N/A</v>
      </c>
      <c r="E72" s="29">
        <v>71569645</v>
      </c>
      <c r="F72" s="27" t="str">
        <f t="shared" ref="F72:F135" si="13">IF($B72="N/A","N/A",IF(E72&gt;10,"No",IF(E72&lt;-10,"No","Yes")))</f>
        <v>N/A</v>
      </c>
      <c r="G72" s="29">
        <v>125033319</v>
      </c>
      <c r="H72" s="27" t="str">
        <f t="shared" ref="H72:H135" si="14">IF($B72="N/A","N/A",IF(G72&gt;10,"No",IF(G72&lt;-10,"No","Yes")))</f>
        <v>N/A</v>
      </c>
      <c r="I72" s="8">
        <v>2.391</v>
      </c>
      <c r="J72" s="8">
        <v>74.7</v>
      </c>
      <c r="K72" s="28" t="s">
        <v>734</v>
      </c>
      <c r="L72" s="105" t="str">
        <f t="shared" ref="L72:L132" si="15">IF(J72="Div by 0", "N/A", IF(K72="N/A","N/A", IF(J72&gt;VALUE(MID(K72,1,2)), "No", IF(J72&lt;-1*VALUE(MID(K72,1,2)), "No", "Yes"))))</f>
        <v>No</v>
      </c>
    </row>
    <row r="73" spans="1:12" x14ac:dyDescent="0.2">
      <c r="A73" s="168" t="s">
        <v>1598</v>
      </c>
      <c r="B73" s="22" t="s">
        <v>213</v>
      </c>
      <c r="C73" s="23">
        <v>9558</v>
      </c>
      <c r="D73" s="27" t="str">
        <f t="shared" si="12"/>
        <v>N/A</v>
      </c>
      <c r="E73" s="23">
        <v>9765</v>
      </c>
      <c r="F73" s="27" t="str">
        <f t="shared" si="13"/>
        <v>N/A</v>
      </c>
      <c r="G73" s="23">
        <v>18996</v>
      </c>
      <c r="H73" s="27" t="str">
        <f t="shared" si="14"/>
        <v>N/A</v>
      </c>
      <c r="I73" s="8">
        <v>2.1659999999999999</v>
      </c>
      <c r="J73" s="8">
        <v>94.53</v>
      </c>
      <c r="K73" s="28" t="s">
        <v>734</v>
      </c>
      <c r="L73" s="105" t="str">
        <f t="shared" si="15"/>
        <v>No</v>
      </c>
    </row>
    <row r="74" spans="1:12" x14ac:dyDescent="0.2">
      <c r="A74" s="168" t="s">
        <v>1291</v>
      </c>
      <c r="B74" s="22" t="s">
        <v>213</v>
      </c>
      <c r="C74" s="29">
        <v>7313.0738647999997</v>
      </c>
      <c r="D74" s="27" t="str">
        <f t="shared" si="12"/>
        <v>N/A</v>
      </c>
      <c r="E74" s="29">
        <v>7329.2007168</v>
      </c>
      <c r="F74" s="27" t="str">
        <f t="shared" si="13"/>
        <v>N/A</v>
      </c>
      <c r="G74" s="29">
        <v>6582.0867024999998</v>
      </c>
      <c r="H74" s="27" t="str">
        <f t="shared" si="14"/>
        <v>N/A</v>
      </c>
      <c r="I74" s="8">
        <v>0.2205</v>
      </c>
      <c r="J74" s="8">
        <v>-10.199999999999999</v>
      </c>
      <c r="K74" s="28" t="s">
        <v>734</v>
      </c>
      <c r="L74" s="105" t="str">
        <f t="shared" si="15"/>
        <v>Yes</v>
      </c>
    </row>
    <row r="75" spans="1:12" ht="25.5" x14ac:dyDescent="0.2">
      <c r="A75" s="168" t="s">
        <v>1292</v>
      </c>
      <c r="B75" s="22" t="s">
        <v>213</v>
      </c>
      <c r="C75" s="23">
        <v>4.7452395898999997</v>
      </c>
      <c r="D75" s="27" t="str">
        <f t="shared" si="12"/>
        <v>N/A</v>
      </c>
      <c r="E75" s="23">
        <v>4.7347670251</v>
      </c>
      <c r="F75" s="27" t="str">
        <f t="shared" si="13"/>
        <v>N/A</v>
      </c>
      <c r="G75" s="23">
        <v>4.4089808380999997</v>
      </c>
      <c r="H75" s="27" t="str">
        <f t="shared" si="14"/>
        <v>N/A</v>
      </c>
      <c r="I75" s="8">
        <v>-0.221</v>
      </c>
      <c r="J75" s="8">
        <v>-6.88</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1459590</v>
      </c>
      <c r="D79" s="27" t="str">
        <f t="shared" si="12"/>
        <v>N/A</v>
      </c>
      <c r="E79" s="29">
        <v>1994411</v>
      </c>
      <c r="F79" s="27" t="str">
        <f t="shared" si="13"/>
        <v>N/A</v>
      </c>
      <c r="G79" s="29">
        <v>1512099</v>
      </c>
      <c r="H79" s="27" t="str">
        <f t="shared" si="14"/>
        <v>N/A</v>
      </c>
      <c r="I79" s="8">
        <v>36.64</v>
      </c>
      <c r="J79" s="8">
        <v>-24.2</v>
      </c>
      <c r="K79" s="28" t="s">
        <v>734</v>
      </c>
      <c r="L79" s="105" t="str">
        <f t="shared" si="15"/>
        <v>Yes</v>
      </c>
    </row>
    <row r="80" spans="1:12" x14ac:dyDescent="0.2">
      <c r="A80" s="168" t="s">
        <v>548</v>
      </c>
      <c r="B80" s="22" t="s">
        <v>213</v>
      </c>
      <c r="C80" s="23">
        <v>59</v>
      </c>
      <c r="D80" s="27" t="str">
        <f t="shared" si="12"/>
        <v>N/A</v>
      </c>
      <c r="E80" s="23">
        <v>70</v>
      </c>
      <c r="F80" s="27" t="str">
        <f t="shared" si="13"/>
        <v>N/A</v>
      </c>
      <c r="G80" s="23">
        <v>61</v>
      </c>
      <c r="H80" s="27" t="str">
        <f t="shared" si="14"/>
        <v>N/A</v>
      </c>
      <c r="I80" s="8">
        <v>18.64</v>
      </c>
      <c r="J80" s="8">
        <v>-12.9</v>
      </c>
      <c r="K80" s="28" t="s">
        <v>734</v>
      </c>
      <c r="L80" s="105" t="str">
        <f t="shared" si="15"/>
        <v>Yes</v>
      </c>
    </row>
    <row r="81" spans="1:12" ht="25.5" x14ac:dyDescent="0.2">
      <c r="A81" s="168" t="s">
        <v>1294</v>
      </c>
      <c r="B81" s="22" t="s">
        <v>213</v>
      </c>
      <c r="C81" s="29">
        <v>24738.813558999998</v>
      </c>
      <c r="D81" s="27" t="str">
        <f t="shared" si="12"/>
        <v>N/A</v>
      </c>
      <c r="E81" s="29">
        <v>28491.585714000001</v>
      </c>
      <c r="F81" s="27" t="str">
        <f t="shared" si="13"/>
        <v>N/A</v>
      </c>
      <c r="G81" s="29">
        <v>24788.508196999999</v>
      </c>
      <c r="H81" s="27" t="str">
        <f t="shared" si="14"/>
        <v>N/A</v>
      </c>
      <c r="I81" s="8">
        <v>15.17</v>
      </c>
      <c r="J81" s="8">
        <v>-13</v>
      </c>
      <c r="K81" s="28" t="s">
        <v>734</v>
      </c>
      <c r="L81" s="105" t="str">
        <f t="shared" si="15"/>
        <v>Yes</v>
      </c>
    </row>
    <row r="82" spans="1:12" ht="25.5" x14ac:dyDescent="0.2">
      <c r="A82" s="168" t="s">
        <v>549</v>
      </c>
      <c r="B82" s="22" t="s">
        <v>213</v>
      </c>
      <c r="C82" s="29">
        <v>0</v>
      </c>
      <c r="D82" s="27" t="str">
        <f t="shared" si="12"/>
        <v>N/A</v>
      </c>
      <c r="E82" s="29">
        <v>0</v>
      </c>
      <c r="F82" s="27" t="str">
        <f t="shared" si="13"/>
        <v>N/A</v>
      </c>
      <c r="G82" s="29">
        <v>0</v>
      </c>
      <c r="H82" s="27" t="str">
        <f t="shared" si="14"/>
        <v>N/A</v>
      </c>
      <c r="I82" s="8" t="s">
        <v>1748</v>
      </c>
      <c r="J82" s="8" t="s">
        <v>1748</v>
      </c>
      <c r="K82" s="28" t="s">
        <v>734</v>
      </c>
      <c r="L82" s="105" t="str">
        <f t="shared" si="15"/>
        <v>N/A</v>
      </c>
    </row>
    <row r="83" spans="1:12" x14ac:dyDescent="0.2">
      <c r="A83" s="168" t="s">
        <v>550</v>
      </c>
      <c r="B83" s="22" t="s">
        <v>213</v>
      </c>
      <c r="C83" s="23">
        <v>0</v>
      </c>
      <c r="D83" s="27" t="str">
        <f t="shared" si="12"/>
        <v>N/A</v>
      </c>
      <c r="E83" s="23">
        <v>0</v>
      </c>
      <c r="F83" s="27" t="str">
        <f t="shared" si="13"/>
        <v>N/A</v>
      </c>
      <c r="G83" s="23">
        <v>0</v>
      </c>
      <c r="H83" s="27" t="str">
        <f t="shared" si="14"/>
        <v>N/A</v>
      </c>
      <c r="I83" s="8" t="s">
        <v>1748</v>
      </c>
      <c r="J83" s="8" t="s">
        <v>1748</v>
      </c>
      <c r="K83" s="28" t="s">
        <v>734</v>
      </c>
      <c r="L83" s="105" t="str">
        <f t="shared" si="15"/>
        <v>N/A</v>
      </c>
    </row>
    <row r="84" spans="1:12" x14ac:dyDescent="0.2">
      <c r="A84" s="168" t="s">
        <v>1295</v>
      </c>
      <c r="B84" s="22" t="s">
        <v>213</v>
      </c>
      <c r="C84" s="29" t="s">
        <v>1748</v>
      </c>
      <c r="D84" s="27" t="str">
        <f t="shared" si="12"/>
        <v>N/A</v>
      </c>
      <c r="E84" s="29" t="s">
        <v>1748</v>
      </c>
      <c r="F84" s="27" t="str">
        <f t="shared" si="13"/>
        <v>N/A</v>
      </c>
      <c r="G84" s="29" t="s">
        <v>1748</v>
      </c>
      <c r="H84" s="27" t="str">
        <f t="shared" si="14"/>
        <v>N/A</v>
      </c>
      <c r="I84" s="8" t="s">
        <v>1748</v>
      </c>
      <c r="J84" s="8" t="s">
        <v>1748</v>
      </c>
      <c r="K84" s="28" t="s">
        <v>734</v>
      </c>
      <c r="L84" s="105" t="str">
        <f t="shared" si="15"/>
        <v>N/A</v>
      </c>
    </row>
    <row r="85" spans="1:12" x14ac:dyDescent="0.2">
      <c r="A85" s="168" t="s">
        <v>551</v>
      </c>
      <c r="B85" s="22" t="s">
        <v>213</v>
      </c>
      <c r="C85" s="29">
        <v>8743650</v>
      </c>
      <c r="D85" s="27" t="str">
        <f t="shared" si="12"/>
        <v>N/A</v>
      </c>
      <c r="E85" s="29">
        <v>8957219</v>
      </c>
      <c r="F85" s="27" t="str">
        <f t="shared" si="13"/>
        <v>N/A</v>
      </c>
      <c r="G85" s="29">
        <v>8877059</v>
      </c>
      <c r="H85" s="27" t="str">
        <f t="shared" si="14"/>
        <v>N/A</v>
      </c>
      <c r="I85" s="8">
        <v>2.4430000000000001</v>
      </c>
      <c r="J85" s="8">
        <v>-0.89500000000000002</v>
      </c>
      <c r="K85" s="28" t="s">
        <v>734</v>
      </c>
      <c r="L85" s="105" t="str">
        <f t="shared" si="15"/>
        <v>Yes</v>
      </c>
    </row>
    <row r="86" spans="1:12" x14ac:dyDescent="0.2">
      <c r="A86" s="168" t="s">
        <v>552</v>
      </c>
      <c r="B86" s="22" t="s">
        <v>213</v>
      </c>
      <c r="C86" s="23">
        <v>354</v>
      </c>
      <c r="D86" s="27" t="str">
        <f t="shared" si="12"/>
        <v>N/A</v>
      </c>
      <c r="E86" s="23">
        <v>387</v>
      </c>
      <c r="F86" s="27" t="str">
        <f t="shared" si="13"/>
        <v>N/A</v>
      </c>
      <c r="G86" s="23">
        <v>397</v>
      </c>
      <c r="H86" s="27" t="str">
        <f t="shared" si="14"/>
        <v>N/A</v>
      </c>
      <c r="I86" s="8">
        <v>9.3219999999999992</v>
      </c>
      <c r="J86" s="8">
        <v>2.5840000000000001</v>
      </c>
      <c r="K86" s="28" t="s">
        <v>734</v>
      </c>
      <c r="L86" s="105" t="str">
        <f t="shared" si="15"/>
        <v>Yes</v>
      </c>
    </row>
    <row r="87" spans="1:12" x14ac:dyDescent="0.2">
      <c r="A87" s="168" t="s">
        <v>1296</v>
      </c>
      <c r="B87" s="22" t="s">
        <v>213</v>
      </c>
      <c r="C87" s="29">
        <v>24699.576271000002</v>
      </c>
      <c r="D87" s="27" t="str">
        <f t="shared" si="12"/>
        <v>N/A</v>
      </c>
      <c r="E87" s="29">
        <v>23145.268734000001</v>
      </c>
      <c r="F87" s="27" t="str">
        <f t="shared" si="13"/>
        <v>N/A</v>
      </c>
      <c r="G87" s="29">
        <v>22360.350126000001</v>
      </c>
      <c r="H87" s="27" t="str">
        <f t="shared" si="14"/>
        <v>N/A</v>
      </c>
      <c r="I87" s="8">
        <v>-6.29</v>
      </c>
      <c r="J87" s="8">
        <v>-3.39</v>
      </c>
      <c r="K87" s="28" t="s">
        <v>734</v>
      </c>
      <c r="L87" s="105" t="str">
        <f t="shared" si="15"/>
        <v>Yes</v>
      </c>
    </row>
    <row r="88" spans="1:12" ht="25.5" x14ac:dyDescent="0.2">
      <c r="A88" s="168" t="s">
        <v>553</v>
      </c>
      <c r="B88" s="22" t="s">
        <v>213</v>
      </c>
      <c r="C88" s="29">
        <v>18923914</v>
      </c>
      <c r="D88" s="27" t="str">
        <f t="shared" si="12"/>
        <v>N/A</v>
      </c>
      <c r="E88" s="29">
        <v>19937055</v>
      </c>
      <c r="F88" s="27" t="str">
        <f t="shared" si="13"/>
        <v>N/A</v>
      </c>
      <c r="G88" s="29">
        <v>36104773</v>
      </c>
      <c r="H88" s="27" t="str">
        <f t="shared" si="14"/>
        <v>N/A</v>
      </c>
      <c r="I88" s="8">
        <v>5.3540000000000001</v>
      </c>
      <c r="J88" s="8">
        <v>81.09</v>
      </c>
      <c r="K88" s="28" t="s">
        <v>734</v>
      </c>
      <c r="L88" s="105" t="str">
        <f t="shared" si="15"/>
        <v>No</v>
      </c>
    </row>
    <row r="89" spans="1:12" x14ac:dyDescent="0.2">
      <c r="A89" s="168" t="s">
        <v>554</v>
      </c>
      <c r="B89" s="22" t="s">
        <v>213</v>
      </c>
      <c r="C89" s="23">
        <v>22696</v>
      </c>
      <c r="D89" s="27" t="str">
        <f t="shared" si="12"/>
        <v>N/A</v>
      </c>
      <c r="E89" s="23">
        <v>23230</v>
      </c>
      <c r="F89" s="27" t="str">
        <f t="shared" si="13"/>
        <v>N/A</v>
      </c>
      <c r="G89" s="23">
        <v>42119</v>
      </c>
      <c r="H89" s="27" t="str">
        <f t="shared" si="14"/>
        <v>N/A</v>
      </c>
      <c r="I89" s="8">
        <v>2.3530000000000002</v>
      </c>
      <c r="J89" s="8">
        <v>81.31</v>
      </c>
      <c r="K89" s="28" t="s">
        <v>734</v>
      </c>
      <c r="L89" s="105" t="str">
        <f t="shared" si="15"/>
        <v>No</v>
      </c>
    </row>
    <row r="90" spans="1:12" x14ac:dyDescent="0.2">
      <c r="A90" s="168" t="s">
        <v>1297</v>
      </c>
      <c r="B90" s="22" t="s">
        <v>213</v>
      </c>
      <c r="C90" s="29">
        <v>833.79952415000002</v>
      </c>
      <c r="D90" s="27" t="str">
        <f t="shared" si="12"/>
        <v>N/A</v>
      </c>
      <c r="E90" s="29">
        <v>858.24601808</v>
      </c>
      <c r="F90" s="27" t="str">
        <f t="shared" si="13"/>
        <v>N/A</v>
      </c>
      <c r="G90" s="29">
        <v>857.20869441000002</v>
      </c>
      <c r="H90" s="27" t="str">
        <f t="shared" si="14"/>
        <v>N/A</v>
      </c>
      <c r="I90" s="8">
        <v>2.9319999999999999</v>
      </c>
      <c r="J90" s="8">
        <v>-0.121</v>
      </c>
      <c r="K90" s="28" t="s">
        <v>734</v>
      </c>
      <c r="L90" s="105" t="str">
        <f t="shared" si="15"/>
        <v>Yes</v>
      </c>
    </row>
    <row r="91" spans="1:12" x14ac:dyDescent="0.2">
      <c r="A91" s="168" t="s">
        <v>555</v>
      </c>
      <c r="B91" s="22" t="s">
        <v>213</v>
      </c>
      <c r="C91" s="29">
        <v>33671</v>
      </c>
      <c r="D91" s="27" t="str">
        <f t="shared" si="12"/>
        <v>N/A</v>
      </c>
      <c r="E91" s="29">
        <v>2278</v>
      </c>
      <c r="F91" s="27" t="str">
        <f t="shared" si="13"/>
        <v>N/A</v>
      </c>
      <c r="G91" s="29">
        <v>1651545</v>
      </c>
      <c r="H91" s="27" t="str">
        <f t="shared" si="14"/>
        <v>N/A</v>
      </c>
      <c r="I91" s="8">
        <v>-93.2</v>
      </c>
      <c r="J91" s="8">
        <v>72400</v>
      </c>
      <c r="K91" s="28" t="s">
        <v>734</v>
      </c>
      <c r="L91" s="105" t="str">
        <f t="shared" si="15"/>
        <v>No</v>
      </c>
    </row>
    <row r="92" spans="1:12" x14ac:dyDescent="0.2">
      <c r="A92" s="168" t="s">
        <v>556</v>
      </c>
      <c r="B92" s="22" t="s">
        <v>213</v>
      </c>
      <c r="C92" s="23">
        <v>64</v>
      </c>
      <c r="D92" s="27" t="str">
        <f t="shared" si="12"/>
        <v>N/A</v>
      </c>
      <c r="E92" s="23">
        <v>21</v>
      </c>
      <c r="F92" s="27" t="str">
        <f t="shared" si="13"/>
        <v>N/A</v>
      </c>
      <c r="G92" s="23">
        <v>4609</v>
      </c>
      <c r="H92" s="27" t="str">
        <f t="shared" si="14"/>
        <v>N/A</v>
      </c>
      <c r="I92" s="8">
        <v>-67.2</v>
      </c>
      <c r="J92" s="8">
        <v>21848</v>
      </c>
      <c r="K92" s="28" t="s">
        <v>734</v>
      </c>
      <c r="L92" s="105" t="str">
        <f t="shared" si="15"/>
        <v>No</v>
      </c>
    </row>
    <row r="93" spans="1:12" x14ac:dyDescent="0.2">
      <c r="A93" s="168" t="s">
        <v>1298</v>
      </c>
      <c r="B93" s="22" t="s">
        <v>213</v>
      </c>
      <c r="C93" s="29">
        <v>526.109375</v>
      </c>
      <c r="D93" s="27" t="str">
        <f t="shared" si="12"/>
        <v>N/A</v>
      </c>
      <c r="E93" s="29">
        <v>108.47619048</v>
      </c>
      <c r="F93" s="27" t="str">
        <f t="shared" si="13"/>
        <v>N/A</v>
      </c>
      <c r="G93" s="29">
        <v>358.33044044000002</v>
      </c>
      <c r="H93" s="27" t="str">
        <f t="shared" si="14"/>
        <v>N/A</v>
      </c>
      <c r="I93" s="8">
        <v>-79.400000000000006</v>
      </c>
      <c r="J93" s="8">
        <v>230.3</v>
      </c>
      <c r="K93" s="28" t="s">
        <v>734</v>
      </c>
      <c r="L93" s="105" t="str">
        <f t="shared" si="15"/>
        <v>No</v>
      </c>
    </row>
    <row r="94" spans="1:12" ht="25.5" x14ac:dyDescent="0.2">
      <c r="A94" s="168" t="s">
        <v>557</v>
      </c>
      <c r="B94" s="22" t="s">
        <v>213</v>
      </c>
      <c r="C94" s="29">
        <v>1498955</v>
      </c>
      <c r="D94" s="27" t="str">
        <f t="shared" si="12"/>
        <v>N/A</v>
      </c>
      <c r="E94" s="29">
        <v>1598213</v>
      </c>
      <c r="F94" s="27" t="str">
        <f t="shared" si="13"/>
        <v>N/A</v>
      </c>
      <c r="G94" s="29">
        <v>1507350</v>
      </c>
      <c r="H94" s="27" t="str">
        <f t="shared" si="14"/>
        <v>N/A</v>
      </c>
      <c r="I94" s="8">
        <v>6.6219999999999999</v>
      </c>
      <c r="J94" s="8">
        <v>-5.69</v>
      </c>
      <c r="K94" s="28" t="s">
        <v>734</v>
      </c>
      <c r="L94" s="105" t="str">
        <f t="shared" si="15"/>
        <v>Yes</v>
      </c>
    </row>
    <row r="95" spans="1:12" x14ac:dyDescent="0.2">
      <c r="A95" s="168" t="s">
        <v>558</v>
      </c>
      <c r="B95" s="22" t="s">
        <v>213</v>
      </c>
      <c r="C95" s="23">
        <v>6940</v>
      </c>
      <c r="D95" s="27" t="str">
        <f t="shared" si="12"/>
        <v>N/A</v>
      </c>
      <c r="E95" s="23">
        <v>7430</v>
      </c>
      <c r="F95" s="27" t="str">
        <f t="shared" si="13"/>
        <v>N/A</v>
      </c>
      <c r="G95" s="23">
        <v>6400</v>
      </c>
      <c r="H95" s="27" t="str">
        <f t="shared" si="14"/>
        <v>N/A</v>
      </c>
      <c r="I95" s="8">
        <v>7.0609999999999999</v>
      </c>
      <c r="J95" s="8">
        <v>-13.9</v>
      </c>
      <c r="K95" s="28" t="s">
        <v>734</v>
      </c>
      <c r="L95" s="105" t="str">
        <f t="shared" si="15"/>
        <v>Yes</v>
      </c>
    </row>
    <row r="96" spans="1:12" ht="25.5" x14ac:dyDescent="0.2">
      <c r="A96" s="168" t="s">
        <v>1299</v>
      </c>
      <c r="B96" s="22" t="s">
        <v>213</v>
      </c>
      <c r="C96" s="29">
        <v>215.98775216000001</v>
      </c>
      <c r="D96" s="27" t="str">
        <f t="shared" si="12"/>
        <v>N/A</v>
      </c>
      <c r="E96" s="29">
        <v>215.10269178999999</v>
      </c>
      <c r="F96" s="27" t="str">
        <f t="shared" si="13"/>
        <v>N/A</v>
      </c>
      <c r="G96" s="29">
        <v>235.5234375</v>
      </c>
      <c r="H96" s="27" t="str">
        <f t="shared" si="14"/>
        <v>N/A</v>
      </c>
      <c r="I96" s="8">
        <v>-0.41</v>
      </c>
      <c r="J96" s="8">
        <v>9.4930000000000003</v>
      </c>
      <c r="K96" s="28" t="s">
        <v>734</v>
      </c>
      <c r="L96" s="105" t="str">
        <f t="shared" si="15"/>
        <v>Yes</v>
      </c>
    </row>
    <row r="97" spans="1:12" ht="25.5" x14ac:dyDescent="0.2">
      <c r="A97" s="168" t="s">
        <v>559</v>
      </c>
      <c r="B97" s="22" t="s">
        <v>213</v>
      </c>
      <c r="C97" s="29">
        <v>585293824</v>
      </c>
      <c r="D97" s="27" t="str">
        <f t="shared" si="12"/>
        <v>N/A</v>
      </c>
      <c r="E97" s="29">
        <v>665724212</v>
      </c>
      <c r="F97" s="27" t="str">
        <f t="shared" si="13"/>
        <v>N/A</v>
      </c>
      <c r="G97" s="29">
        <v>712669317</v>
      </c>
      <c r="H97" s="27" t="str">
        <f t="shared" si="14"/>
        <v>N/A</v>
      </c>
      <c r="I97" s="8">
        <v>13.74</v>
      </c>
      <c r="J97" s="8">
        <v>7.0519999999999996</v>
      </c>
      <c r="K97" s="28" t="s">
        <v>734</v>
      </c>
      <c r="L97" s="105" t="str">
        <f t="shared" si="15"/>
        <v>Yes</v>
      </c>
    </row>
    <row r="98" spans="1:12" x14ac:dyDescent="0.2">
      <c r="A98" s="168" t="s">
        <v>560</v>
      </c>
      <c r="B98" s="22" t="s">
        <v>213</v>
      </c>
      <c r="C98" s="23">
        <v>66284</v>
      </c>
      <c r="D98" s="27" t="str">
        <f t="shared" si="12"/>
        <v>N/A</v>
      </c>
      <c r="E98" s="23">
        <v>66063</v>
      </c>
      <c r="F98" s="27" t="str">
        <f t="shared" si="13"/>
        <v>N/A</v>
      </c>
      <c r="G98" s="23">
        <v>83908</v>
      </c>
      <c r="H98" s="27" t="str">
        <f t="shared" si="14"/>
        <v>N/A</v>
      </c>
      <c r="I98" s="8">
        <v>-0.33300000000000002</v>
      </c>
      <c r="J98" s="8">
        <v>27.01</v>
      </c>
      <c r="K98" s="28" t="s">
        <v>734</v>
      </c>
      <c r="L98" s="105" t="str">
        <f t="shared" si="15"/>
        <v>Yes</v>
      </c>
    </row>
    <row r="99" spans="1:12" x14ac:dyDescent="0.2">
      <c r="A99" s="168" t="s">
        <v>1300</v>
      </c>
      <c r="B99" s="22" t="s">
        <v>213</v>
      </c>
      <c r="C99" s="29">
        <v>8830.0920886000004</v>
      </c>
      <c r="D99" s="27" t="str">
        <f t="shared" si="12"/>
        <v>N/A</v>
      </c>
      <c r="E99" s="29">
        <v>10077.111424000001</v>
      </c>
      <c r="F99" s="27" t="str">
        <f t="shared" si="13"/>
        <v>N/A</v>
      </c>
      <c r="G99" s="29">
        <v>8493.4608976</v>
      </c>
      <c r="H99" s="27" t="str">
        <f t="shared" si="14"/>
        <v>N/A</v>
      </c>
      <c r="I99" s="8">
        <v>14.12</v>
      </c>
      <c r="J99" s="8">
        <v>-15.7</v>
      </c>
      <c r="K99" s="28" t="s">
        <v>734</v>
      </c>
      <c r="L99" s="105" t="str">
        <f t="shared" si="15"/>
        <v>Yes</v>
      </c>
    </row>
    <row r="100" spans="1:12" x14ac:dyDescent="0.2">
      <c r="A100" s="168" t="s">
        <v>561</v>
      </c>
      <c r="B100" s="22" t="s">
        <v>213</v>
      </c>
      <c r="C100" s="29">
        <v>372775</v>
      </c>
      <c r="D100" s="27" t="str">
        <f t="shared" si="12"/>
        <v>N/A</v>
      </c>
      <c r="E100" s="29">
        <v>615509</v>
      </c>
      <c r="F100" s="27" t="str">
        <f t="shared" si="13"/>
        <v>N/A</v>
      </c>
      <c r="G100" s="29">
        <v>708839</v>
      </c>
      <c r="H100" s="27" t="str">
        <f t="shared" si="14"/>
        <v>N/A</v>
      </c>
      <c r="I100" s="8">
        <v>65.12</v>
      </c>
      <c r="J100" s="8">
        <v>15.16</v>
      </c>
      <c r="K100" s="28" t="s">
        <v>734</v>
      </c>
      <c r="L100" s="105" t="str">
        <f t="shared" si="15"/>
        <v>Yes</v>
      </c>
    </row>
    <row r="101" spans="1:12" x14ac:dyDescent="0.2">
      <c r="A101" s="168" t="s">
        <v>562</v>
      </c>
      <c r="B101" s="22" t="s">
        <v>213</v>
      </c>
      <c r="C101" s="23">
        <v>932</v>
      </c>
      <c r="D101" s="27" t="str">
        <f t="shared" si="12"/>
        <v>N/A</v>
      </c>
      <c r="E101" s="23">
        <v>1164</v>
      </c>
      <c r="F101" s="27" t="str">
        <f t="shared" si="13"/>
        <v>N/A</v>
      </c>
      <c r="G101" s="23">
        <v>1316</v>
      </c>
      <c r="H101" s="27" t="str">
        <f t="shared" si="14"/>
        <v>N/A</v>
      </c>
      <c r="I101" s="8">
        <v>24.89</v>
      </c>
      <c r="J101" s="8">
        <v>13.06</v>
      </c>
      <c r="K101" s="28" t="s">
        <v>734</v>
      </c>
      <c r="L101" s="105" t="str">
        <f t="shared" si="15"/>
        <v>Yes</v>
      </c>
    </row>
    <row r="102" spans="1:12" x14ac:dyDescent="0.2">
      <c r="A102" s="168" t="s">
        <v>1301</v>
      </c>
      <c r="B102" s="22" t="s">
        <v>213</v>
      </c>
      <c r="C102" s="29">
        <v>399.97317597</v>
      </c>
      <c r="D102" s="27" t="str">
        <f t="shared" si="12"/>
        <v>N/A</v>
      </c>
      <c r="E102" s="29">
        <v>528.78780069000004</v>
      </c>
      <c r="F102" s="27" t="str">
        <f t="shared" si="13"/>
        <v>N/A</v>
      </c>
      <c r="G102" s="29">
        <v>538.63145897000004</v>
      </c>
      <c r="H102" s="27" t="str">
        <f t="shared" si="14"/>
        <v>N/A</v>
      </c>
      <c r="I102" s="8">
        <v>32.21</v>
      </c>
      <c r="J102" s="8">
        <v>1.8620000000000001</v>
      </c>
      <c r="K102" s="28" t="s">
        <v>734</v>
      </c>
      <c r="L102" s="105" t="str">
        <f t="shared" si="15"/>
        <v>Yes</v>
      </c>
    </row>
    <row r="103" spans="1:12" ht="25.5" x14ac:dyDescent="0.2">
      <c r="A103" s="168" t="s">
        <v>563</v>
      </c>
      <c r="B103" s="22" t="s">
        <v>213</v>
      </c>
      <c r="C103" s="29">
        <v>347725</v>
      </c>
      <c r="D103" s="27" t="str">
        <f t="shared" si="12"/>
        <v>N/A</v>
      </c>
      <c r="E103" s="29">
        <v>287991</v>
      </c>
      <c r="F103" s="27" t="str">
        <f t="shared" si="13"/>
        <v>N/A</v>
      </c>
      <c r="G103" s="29">
        <v>201399</v>
      </c>
      <c r="H103" s="27" t="str">
        <f t="shared" si="14"/>
        <v>N/A</v>
      </c>
      <c r="I103" s="8">
        <v>-17.2</v>
      </c>
      <c r="J103" s="8">
        <v>-30.1</v>
      </c>
      <c r="K103" s="28" t="s">
        <v>734</v>
      </c>
      <c r="L103" s="105" t="str">
        <f t="shared" si="15"/>
        <v>No</v>
      </c>
    </row>
    <row r="104" spans="1:12" x14ac:dyDescent="0.2">
      <c r="A104" s="168" t="s">
        <v>564</v>
      </c>
      <c r="B104" s="22" t="s">
        <v>213</v>
      </c>
      <c r="C104" s="23">
        <v>142</v>
      </c>
      <c r="D104" s="27" t="str">
        <f t="shared" si="12"/>
        <v>N/A</v>
      </c>
      <c r="E104" s="23">
        <v>137</v>
      </c>
      <c r="F104" s="27" t="str">
        <f t="shared" si="13"/>
        <v>N/A</v>
      </c>
      <c r="G104" s="23">
        <v>149</v>
      </c>
      <c r="H104" s="27" t="str">
        <f t="shared" si="14"/>
        <v>N/A</v>
      </c>
      <c r="I104" s="8">
        <v>-3.52</v>
      </c>
      <c r="J104" s="8">
        <v>8.7590000000000003</v>
      </c>
      <c r="K104" s="28" t="s">
        <v>734</v>
      </c>
      <c r="L104" s="105" t="str">
        <f t="shared" si="15"/>
        <v>Yes</v>
      </c>
    </row>
    <row r="105" spans="1:12" ht="25.5" x14ac:dyDescent="0.2">
      <c r="A105" s="168" t="s">
        <v>1302</v>
      </c>
      <c r="B105" s="22" t="s">
        <v>213</v>
      </c>
      <c r="C105" s="29">
        <v>2448.7676056</v>
      </c>
      <c r="D105" s="27" t="str">
        <f t="shared" si="12"/>
        <v>N/A</v>
      </c>
      <c r="E105" s="29">
        <v>2102.1240876000002</v>
      </c>
      <c r="F105" s="27" t="str">
        <f t="shared" si="13"/>
        <v>N/A</v>
      </c>
      <c r="G105" s="29">
        <v>1351.6711409</v>
      </c>
      <c r="H105" s="27" t="str">
        <f t="shared" si="14"/>
        <v>N/A</v>
      </c>
      <c r="I105" s="8">
        <v>-14.2</v>
      </c>
      <c r="J105" s="8">
        <v>-35.700000000000003</v>
      </c>
      <c r="K105" s="28" t="s">
        <v>734</v>
      </c>
      <c r="L105" s="105" t="str">
        <f t="shared" si="15"/>
        <v>No</v>
      </c>
    </row>
    <row r="106" spans="1:12" ht="25.5" x14ac:dyDescent="0.2">
      <c r="A106" s="168" t="s">
        <v>565</v>
      </c>
      <c r="B106" s="22" t="s">
        <v>213</v>
      </c>
      <c r="C106" s="29">
        <v>73680216</v>
      </c>
      <c r="D106" s="27" t="str">
        <f t="shared" si="12"/>
        <v>N/A</v>
      </c>
      <c r="E106" s="29">
        <v>77536593</v>
      </c>
      <c r="F106" s="27" t="str">
        <f t="shared" si="13"/>
        <v>N/A</v>
      </c>
      <c r="G106" s="29">
        <v>96480717</v>
      </c>
      <c r="H106" s="27" t="str">
        <f t="shared" si="14"/>
        <v>N/A</v>
      </c>
      <c r="I106" s="8">
        <v>5.234</v>
      </c>
      <c r="J106" s="8">
        <v>24.43</v>
      </c>
      <c r="K106" s="28" t="s">
        <v>734</v>
      </c>
      <c r="L106" s="105" t="str">
        <f t="shared" si="15"/>
        <v>Yes</v>
      </c>
    </row>
    <row r="107" spans="1:12" x14ac:dyDescent="0.2">
      <c r="A107" s="168" t="s">
        <v>566</v>
      </c>
      <c r="B107" s="22" t="s">
        <v>213</v>
      </c>
      <c r="C107" s="23">
        <v>15874</v>
      </c>
      <c r="D107" s="27" t="str">
        <f t="shared" si="12"/>
        <v>N/A</v>
      </c>
      <c r="E107" s="23">
        <v>16979</v>
      </c>
      <c r="F107" s="27" t="str">
        <f t="shared" si="13"/>
        <v>N/A</v>
      </c>
      <c r="G107" s="23">
        <v>34331</v>
      </c>
      <c r="H107" s="27" t="str">
        <f t="shared" si="14"/>
        <v>N/A</v>
      </c>
      <c r="I107" s="8">
        <v>6.9610000000000003</v>
      </c>
      <c r="J107" s="8">
        <v>102.2</v>
      </c>
      <c r="K107" s="28" t="s">
        <v>734</v>
      </c>
      <c r="L107" s="105" t="str">
        <f t="shared" si="15"/>
        <v>No</v>
      </c>
    </row>
    <row r="108" spans="1:12" x14ac:dyDescent="0.2">
      <c r="A108" s="168" t="s">
        <v>1303</v>
      </c>
      <c r="B108" s="22" t="s">
        <v>213</v>
      </c>
      <c r="C108" s="29">
        <v>4641.5658309</v>
      </c>
      <c r="D108" s="27" t="str">
        <f t="shared" si="12"/>
        <v>N/A</v>
      </c>
      <c r="E108" s="29">
        <v>4566.6171741999997</v>
      </c>
      <c r="F108" s="27" t="str">
        <f t="shared" si="13"/>
        <v>N/A</v>
      </c>
      <c r="G108" s="29">
        <v>2810.3089626999999</v>
      </c>
      <c r="H108" s="27" t="str">
        <f t="shared" si="14"/>
        <v>N/A</v>
      </c>
      <c r="I108" s="8">
        <v>-1.61</v>
      </c>
      <c r="J108" s="8">
        <v>-38.5</v>
      </c>
      <c r="K108" s="28" t="s">
        <v>734</v>
      </c>
      <c r="L108" s="105" t="str">
        <f t="shared" si="15"/>
        <v>No</v>
      </c>
    </row>
    <row r="109" spans="1:12" x14ac:dyDescent="0.2">
      <c r="A109" s="168" t="s">
        <v>567</v>
      </c>
      <c r="B109" s="22" t="s">
        <v>213</v>
      </c>
      <c r="C109" s="29">
        <v>4869715</v>
      </c>
      <c r="D109" s="27" t="str">
        <f t="shared" si="12"/>
        <v>N/A</v>
      </c>
      <c r="E109" s="29">
        <v>5563162</v>
      </c>
      <c r="F109" s="27" t="str">
        <f t="shared" si="13"/>
        <v>N/A</v>
      </c>
      <c r="G109" s="29">
        <v>9030131</v>
      </c>
      <c r="H109" s="27" t="str">
        <f t="shared" si="14"/>
        <v>N/A</v>
      </c>
      <c r="I109" s="8">
        <v>14.24</v>
      </c>
      <c r="J109" s="8">
        <v>62.32</v>
      </c>
      <c r="K109" s="28" t="s">
        <v>734</v>
      </c>
      <c r="L109" s="105" t="str">
        <f t="shared" si="15"/>
        <v>No</v>
      </c>
    </row>
    <row r="110" spans="1:12" x14ac:dyDescent="0.2">
      <c r="A110" s="168" t="s">
        <v>568</v>
      </c>
      <c r="B110" s="22" t="s">
        <v>213</v>
      </c>
      <c r="C110" s="23">
        <v>6202</v>
      </c>
      <c r="D110" s="27" t="str">
        <f t="shared" si="12"/>
        <v>N/A</v>
      </c>
      <c r="E110" s="23">
        <v>6946</v>
      </c>
      <c r="F110" s="27" t="str">
        <f t="shared" si="13"/>
        <v>N/A</v>
      </c>
      <c r="G110" s="23">
        <v>9118</v>
      </c>
      <c r="H110" s="27" t="str">
        <f t="shared" si="14"/>
        <v>N/A</v>
      </c>
      <c r="I110" s="8">
        <v>12</v>
      </c>
      <c r="J110" s="8">
        <v>31.27</v>
      </c>
      <c r="K110" s="28" t="s">
        <v>734</v>
      </c>
      <c r="L110" s="105" t="str">
        <f t="shared" si="15"/>
        <v>No</v>
      </c>
    </row>
    <row r="111" spans="1:12" x14ac:dyDescent="0.2">
      <c r="A111" s="168" t="s">
        <v>1304</v>
      </c>
      <c r="B111" s="22" t="s">
        <v>213</v>
      </c>
      <c r="C111" s="29">
        <v>785.18461787000001</v>
      </c>
      <c r="D111" s="27" t="str">
        <f t="shared" si="12"/>
        <v>N/A</v>
      </c>
      <c r="E111" s="29">
        <v>800.91592283</v>
      </c>
      <c r="F111" s="27" t="str">
        <f t="shared" si="13"/>
        <v>N/A</v>
      </c>
      <c r="G111" s="29">
        <v>990.36312787999998</v>
      </c>
      <c r="H111" s="27" t="str">
        <f t="shared" si="14"/>
        <v>N/A</v>
      </c>
      <c r="I111" s="8">
        <v>2.004</v>
      </c>
      <c r="J111" s="8">
        <v>23.65</v>
      </c>
      <c r="K111" s="28" t="s">
        <v>734</v>
      </c>
      <c r="L111" s="105" t="str">
        <f t="shared" si="15"/>
        <v>Yes</v>
      </c>
    </row>
    <row r="112" spans="1:12" ht="25.5" x14ac:dyDescent="0.2">
      <c r="A112" s="168" t="s">
        <v>569</v>
      </c>
      <c r="B112" s="22" t="s">
        <v>213</v>
      </c>
      <c r="C112" s="29">
        <v>95844</v>
      </c>
      <c r="D112" s="27" t="str">
        <f t="shared" si="12"/>
        <v>N/A</v>
      </c>
      <c r="E112" s="29">
        <v>94362</v>
      </c>
      <c r="F112" s="27" t="str">
        <f t="shared" si="13"/>
        <v>N/A</v>
      </c>
      <c r="G112" s="29">
        <v>2121639</v>
      </c>
      <c r="H112" s="27" t="str">
        <f t="shared" si="14"/>
        <v>N/A</v>
      </c>
      <c r="I112" s="8">
        <v>-1.55</v>
      </c>
      <c r="J112" s="8">
        <v>2148</v>
      </c>
      <c r="K112" s="28" t="s">
        <v>734</v>
      </c>
      <c r="L112" s="105" t="str">
        <f t="shared" si="15"/>
        <v>No</v>
      </c>
    </row>
    <row r="113" spans="1:12" x14ac:dyDescent="0.2">
      <c r="A113" s="168" t="s">
        <v>570</v>
      </c>
      <c r="B113" s="22" t="s">
        <v>213</v>
      </c>
      <c r="C113" s="23">
        <v>976</v>
      </c>
      <c r="D113" s="27" t="str">
        <f t="shared" si="12"/>
        <v>N/A</v>
      </c>
      <c r="E113" s="23">
        <v>1026</v>
      </c>
      <c r="F113" s="27" t="str">
        <f t="shared" si="13"/>
        <v>N/A</v>
      </c>
      <c r="G113" s="23">
        <v>1814</v>
      </c>
      <c r="H113" s="27" t="str">
        <f t="shared" si="14"/>
        <v>N/A</v>
      </c>
      <c r="I113" s="8">
        <v>5.1230000000000002</v>
      </c>
      <c r="J113" s="8">
        <v>76.8</v>
      </c>
      <c r="K113" s="28" t="s">
        <v>734</v>
      </c>
      <c r="L113" s="105" t="str">
        <f t="shared" si="15"/>
        <v>No</v>
      </c>
    </row>
    <row r="114" spans="1:12" ht="25.5" x14ac:dyDescent="0.2">
      <c r="A114" s="168" t="s">
        <v>1305</v>
      </c>
      <c r="B114" s="22" t="s">
        <v>213</v>
      </c>
      <c r="C114" s="29">
        <v>98.200819671999994</v>
      </c>
      <c r="D114" s="27" t="str">
        <f t="shared" si="12"/>
        <v>N/A</v>
      </c>
      <c r="E114" s="29">
        <v>91.970760233999997</v>
      </c>
      <c r="F114" s="27" t="str">
        <f t="shared" si="13"/>
        <v>N/A</v>
      </c>
      <c r="G114" s="29">
        <v>1169.5915104999999</v>
      </c>
      <c r="H114" s="27" t="str">
        <f t="shared" si="14"/>
        <v>N/A</v>
      </c>
      <c r="I114" s="8">
        <v>-6.34</v>
      </c>
      <c r="J114" s="8">
        <v>1172</v>
      </c>
      <c r="K114" s="28" t="s">
        <v>734</v>
      </c>
      <c r="L114" s="105" t="str">
        <f t="shared" si="15"/>
        <v>No</v>
      </c>
    </row>
    <row r="115" spans="1:12" ht="25.5" x14ac:dyDescent="0.2">
      <c r="A115" s="168" t="s">
        <v>571</v>
      </c>
      <c r="B115" s="22" t="s">
        <v>213</v>
      </c>
      <c r="C115" s="29">
        <v>33982446</v>
      </c>
      <c r="D115" s="27" t="str">
        <f t="shared" si="12"/>
        <v>N/A</v>
      </c>
      <c r="E115" s="29">
        <v>41079976</v>
      </c>
      <c r="F115" s="27" t="str">
        <f t="shared" si="13"/>
        <v>N/A</v>
      </c>
      <c r="G115" s="29">
        <v>47671776</v>
      </c>
      <c r="H115" s="27" t="str">
        <f t="shared" si="14"/>
        <v>N/A</v>
      </c>
      <c r="I115" s="8">
        <v>20.89</v>
      </c>
      <c r="J115" s="8">
        <v>16.05</v>
      </c>
      <c r="K115" s="28" t="s">
        <v>734</v>
      </c>
      <c r="L115" s="105" t="str">
        <f t="shared" si="15"/>
        <v>Yes</v>
      </c>
    </row>
    <row r="116" spans="1:12" x14ac:dyDescent="0.2">
      <c r="A116" s="104" t="s">
        <v>572</v>
      </c>
      <c r="B116" s="22" t="s">
        <v>213</v>
      </c>
      <c r="C116" s="23">
        <v>22613</v>
      </c>
      <c r="D116" s="27" t="str">
        <f t="shared" si="12"/>
        <v>N/A</v>
      </c>
      <c r="E116" s="23">
        <v>25339</v>
      </c>
      <c r="F116" s="27" t="str">
        <f t="shared" si="13"/>
        <v>N/A</v>
      </c>
      <c r="G116" s="23">
        <v>33523</v>
      </c>
      <c r="H116" s="27" t="str">
        <f t="shared" si="14"/>
        <v>N/A</v>
      </c>
      <c r="I116" s="8">
        <v>12.06</v>
      </c>
      <c r="J116" s="8">
        <v>32.299999999999997</v>
      </c>
      <c r="K116" s="28" t="s">
        <v>734</v>
      </c>
      <c r="L116" s="105" t="str">
        <f t="shared" si="15"/>
        <v>No</v>
      </c>
    </row>
    <row r="117" spans="1:12" ht="25.5" x14ac:dyDescent="0.2">
      <c r="A117" s="104" t="s">
        <v>1306</v>
      </c>
      <c r="B117" s="22" t="s">
        <v>213</v>
      </c>
      <c r="C117" s="29">
        <v>1502.7836199999999</v>
      </c>
      <c r="D117" s="27" t="str">
        <f t="shared" si="12"/>
        <v>N/A</v>
      </c>
      <c r="E117" s="29">
        <v>1621.2153596999999</v>
      </c>
      <c r="F117" s="27" t="str">
        <f t="shared" si="13"/>
        <v>N/A</v>
      </c>
      <c r="G117" s="29">
        <v>1422.0617487</v>
      </c>
      <c r="H117" s="27" t="str">
        <f t="shared" si="14"/>
        <v>N/A</v>
      </c>
      <c r="I117" s="8">
        <v>7.8810000000000002</v>
      </c>
      <c r="J117" s="8">
        <v>-12.3</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0</v>
      </c>
      <c r="D121" s="27" t="str">
        <f t="shared" si="12"/>
        <v>N/A</v>
      </c>
      <c r="E121" s="29">
        <v>0</v>
      </c>
      <c r="F121" s="27" t="str">
        <f t="shared" si="13"/>
        <v>N/A</v>
      </c>
      <c r="G121" s="29">
        <v>0</v>
      </c>
      <c r="H121" s="27" t="str">
        <f t="shared" si="14"/>
        <v>N/A</v>
      </c>
      <c r="I121" s="8" t="s">
        <v>1748</v>
      </c>
      <c r="J121" s="8" t="s">
        <v>1748</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0</v>
      </c>
      <c r="H122" s="27" t="str">
        <f t="shared" si="14"/>
        <v>N/A</v>
      </c>
      <c r="I122" s="8" t="s">
        <v>1748</v>
      </c>
      <c r="J122" s="8" t="s">
        <v>1748</v>
      </c>
      <c r="K122" s="28" t="s">
        <v>734</v>
      </c>
      <c r="L122" s="105" t="str">
        <f t="shared" si="15"/>
        <v>N/A</v>
      </c>
    </row>
    <row r="123" spans="1:12" ht="25.5" x14ac:dyDescent="0.2">
      <c r="A123" s="137" t="s">
        <v>1308</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734</v>
      </c>
      <c r="L123" s="105" t="str">
        <f t="shared" si="15"/>
        <v>N/A</v>
      </c>
    </row>
    <row r="124" spans="1:12" ht="25.5" x14ac:dyDescent="0.2">
      <c r="A124" s="137" t="s">
        <v>577</v>
      </c>
      <c r="B124" s="22" t="s">
        <v>213</v>
      </c>
      <c r="C124" s="29">
        <v>0</v>
      </c>
      <c r="D124" s="27" t="str">
        <f t="shared" si="12"/>
        <v>N/A</v>
      </c>
      <c r="E124" s="29">
        <v>0</v>
      </c>
      <c r="F124" s="27" t="str">
        <f t="shared" si="13"/>
        <v>N/A</v>
      </c>
      <c r="G124" s="29">
        <v>1478812</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2567</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v>576.08570315999998</v>
      </c>
      <c r="H126" s="27" t="str">
        <f t="shared" si="14"/>
        <v>N/A</v>
      </c>
      <c r="I126" s="8" t="s">
        <v>1748</v>
      </c>
      <c r="J126" s="8" t="s">
        <v>1748</v>
      </c>
      <c r="K126" s="28" t="s">
        <v>734</v>
      </c>
      <c r="L126" s="105" t="str">
        <f t="shared" si="15"/>
        <v>N/A</v>
      </c>
    </row>
    <row r="127" spans="1:12" ht="25.5" x14ac:dyDescent="0.2">
      <c r="A127" s="128" t="s">
        <v>579</v>
      </c>
      <c r="B127" s="22" t="s">
        <v>213</v>
      </c>
      <c r="C127" s="29">
        <v>0</v>
      </c>
      <c r="D127" s="27" t="str">
        <f t="shared" si="12"/>
        <v>N/A</v>
      </c>
      <c r="E127" s="29">
        <v>0</v>
      </c>
      <c r="F127" s="27" t="str">
        <f t="shared" si="13"/>
        <v>N/A</v>
      </c>
      <c r="G127" s="29">
        <v>63243</v>
      </c>
      <c r="H127" s="27" t="str">
        <f t="shared" si="14"/>
        <v>N/A</v>
      </c>
      <c r="I127" s="8" t="s">
        <v>1748</v>
      </c>
      <c r="J127" s="8" t="s">
        <v>1748</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445</v>
      </c>
      <c r="H128" s="27" t="str">
        <f t="shared" si="14"/>
        <v>N/A</v>
      </c>
      <c r="I128" s="8" t="s">
        <v>1748</v>
      </c>
      <c r="J128" s="8" t="s">
        <v>1748</v>
      </c>
      <c r="K128" s="28" t="s">
        <v>734</v>
      </c>
      <c r="L128" s="105" t="str">
        <f t="shared" si="15"/>
        <v>N/A</v>
      </c>
    </row>
    <row r="129" spans="1:12" ht="25.5" x14ac:dyDescent="0.2">
      <c r="A129" s="128" t="s">
        <v>1310</v>
      </c>
      <c r="B129" s="22" t="s">
        <v>213</v>
      </c>
      <c r="C129" s="29" t="s">
        <v>1748</v>
      </c>
      <c r="D129" s="27" t="str">
        <f t="shared" si="12"/>
        <v>N/A</v>
      </c>
      <c r="E129" s="29" t="s">
        <v>1748</v>
      </c>
      <c r="F129" s="27" t="str">
        <f t="shared" si="13"/>
        <v>N/A</v>
      </c>
      <c r="G129" s="29">
        <v>142.11910112000001</v>
      </c>
      <c r="H129" s="27" t="str">
        <f t="shared" si="14"/>
        <v>N/A</v>
      </c>
      <c r="I129" s="8" t="s">
        <v>1748</v>
      </c>
      <c r="J129" s="8" t="s">
        <v>1748</v>
      </c>
      <c r="K129" s="28" t="s">
        <v>734</v>
      </c>
      <c r="L129" s="105" t="str">
        <f t="shared" si="15"/>
        <v>N/A</v>
      </c>
    </row>
    <row r="130" spans="1:12" ht="25.5" x14ac:dyDescent="0.2">
      <c r="A130" s="128" t="s">
        <v>581</v>
      </c>
      <c r="B130" s="22" t="s">
        <v>213</v>
      </c>
      <c r="C130" s="29">
        <v>0</v>
      </c>
      <c r="D130" s="27" t="str">
        <f t="shared" si="12"/>
        <v>N/A</v>
      </c>
      <c r="E130" s="29">
        <v>0</v>
      </c>
      <c r="F130" s="27" t="str">
        <f t="shared" si="13"/>
        <v>N/A</v>
      </c>
      <c r="G130" s="29">
        <v>191408</v>
      </c>
      <c r="H130" s="27" t="str">
        <f t="shared" si="14"/>
        <v>N/A</v>
      </c>
      <c r="I130" s="8" t="s">
        <v>1748</v>
      </c>
      <c r="J130" s="8" t="s">
        <v>1748</v>
      </c>
      <c r="K130" s="28" t="s">
        <v>734</v>
      </c>
      <c r="L130" s="105" t="str">
        <f t="shared" si="15"/>
        <v>N/A</v>
      </c>
    </row>
    <row r="131" spans="1:12" x14ac:dyDescent="0.2">
      <c r="A131" s="128" t="s">
        <v>582</v>
      </c>
      <c r="B131" s="22" t="s">
        <v>213</v>
      </c>
      <c r="C131" s="23">
        <v>0</v>
      </c>
      <c r="D131" s="27" t="str">
        <f t="shared" si="12"/>
        <v>N/A</v>
      </c>
      <c r="E131" s="23">
        <v>0</v>
      </c>
      <c r="F131" s="27" t="str">
        <f t="shared" si="13"/>
        <v>N/A</v>
      </c>
      <c r="G131" s="23">
        <v>34</v>
      </c>
      <c r="H131" s="27" t="str">
        <f t="shared" si="14"/>
        <v>N/A</v>
      </c>
      <c r="I131" s="8" t="s">
        <v>1748</v>
      </c>
      <c r="J131" s="8" t="s">
        <v>1748</v>
      </c>
      <c r="K131" s="28" t="s">
        <v>734</v>
      </c>
      <c r="L131" s="105" t="str">
        <f t="shared" si="15"/>
        <v>N/A</v>
      </c>
    </row>
    <row r="132" spans="1:12" x14ac:dyDescent="0.2">
      <c r="A132" s="128" t="s">
        <v>1311</v>
      </c>
      <c r="B132" s="22" t="s">
        <v>213</v>
      </c>
      <c r="C132" s="29" t="s">
        <v>1748</v>
      </c>
      <c r="D132" s="27" t="str">
        <f t="shared" si="12"/>
        <v>N/A</v>
      </c>
      <c r="E132" s="29" t="s">
        <v>1748</v>
      </c>
      <c r="F132" s="27" t="str">
        <f t="shared" si="13"/>
        <v>N/A</v>
      </c>
      <c r="G132" s="29">
        <v>5629.6470588000002</v>
      </c>
      <c r="H132" s="27" t="str">
        <f t="shared" si="14"/>
        <v>N/A</v>
      </c>
      <c r="I132" s="8" t="s">
        <v>1748</v>
      </c>
      <c r="J132" s="8" t="s">
        <v>1748</v>
      </c>
      <c r="K132" s="28" t="s">
        <v>734</v>
      </c>
      <c r="L132" s="105" t="str">
        <f t="shared" si="15"/>
        <v>N/A</v>
      </c>
    </row>
    <row r="133" spans="1:12" ht="25.5" x14ac:dyDescent="0.2">
      <c r="A133" s="128" t="s">
        <v>583</v>
      </c>
      <c r="B133" s="22" t="s">
        <v>213</v>
      </c>
      <c r="C133" s="29">
        <v>115933</v>
      </c>
      <c r="D133" s="27" t="str">
        <f t="shared" si="12"/>
        <v>N/A</v>
      </c>
      <c r="E133" s="29">
        <v>196137</v>
      </c>
      <c r="F133" s="27" t="str">
        <f t="shared" si="13"/>
        <v>N/A</v>
      </c>
      <c r="G133" s="29">
        <v>159292</v>
      </c>
      <c r="H133" s="27" t="str">
        <f t="shared" si="14"/>
        <v>N/A</v>
      </c>
      <c r="I133" s="8">
        <v>69.180000000000007</v>
      </c>
      <c r="J133" s="8">
        <v>-18.8</v>
      </c>
      <c r="K133" s="28" t="s">
        <v>734</v>
      </c>
      <c r="L133" s="105" t="str">
        <f>IF(J133="Div by 0", "N/A", IF(OR(J133="N/A",K133="N/A"),"N/A", IF(J133&gt;VALUE(MID(K133,1,2)), "No", IF(J133&lt;-1*VALUE(MID(K133,1,2)), "No", "Yes"))))</f>
        <v>Yes</v>
      </c>
    </row>
    <row r="134" spans="1:12" x14ac:dyDescent="0.2">
      <c r="A134" s="128" t="s">
        <v>584</v>
      </c>
      <c r="B134" s="22" t="s">
        <v>213</v>
      </c>
      <c r="C134" s="23">
        <v>930</v>
      </c>
      <c r="D134" s="27" t="str">
        <f t="shared" si="12"/>
        <v>N/A</v>
      </c>
      <c r="E134" s="23">
        <v>1259</v>
      </c>
      <c r="F134" s="27" t="str">
        <f t="shared" si="13"/>
        <v>N/A</v>
      </c>
      <c r="G134" s="23">
        <v>777</v>
      </c>
      <c r="H134" s="27" t="str">
        <f t="shared" si="14"/>
        <v>N/A</v>
      </c>
      <c r="I134" s="8">
        <v>35.380000000000003</v>
      </c>
      <c r="J134" s="8">
        <v>-38.299999999999997</v>
      </c>
      <c r="K134" s="28" t="s">
        <v>734</v>
      </c>
      <c r="L134" s="105" t="str">
        <f t="shared" ref="L134:L138" si="16">IF(J134="Div by 0", "N/A", IF(OR(J134="N/A",K134="N/A"),"N/A", IF(J134&gt;VALUE(MID(K134,1,2)), "No", IF(J134&lt;-1*VALUE(MID(K134,1,2)), "No", "Yes"))))</f>
        <v>No</v>
      </c>
    </row>
    <row r="135" spans="1:12" ht="25.5" x14ac:dyDescent="0.2">
      <c r="A135" s="128" t="s">
        <v>1312</v>
      </c>
      <c r="B135" s="22" t="s">
        <v>213</v>
      </c>
      <c r="C135" s="29">
        <v>124.65913978</v>
      </c>
      <c r="D135" s="27" t="str">
        <f t="shared" si="12"/>
        <v>N/A</v>
      </c>
      <c r="E135" s="29">
        <v>155.78792693</v>
      </c>
      <c r="F135" s="27" t="str">
        <f t="shared" si="13"/>
        <v>N/A</v>
      </c>
      <c r="G135" s="29">
        <v>205.00900901</v>
      </c>
      <c r="H135" s="27" t="str">
        <f t="shared" si="14"/>
        <v>N/A</v>
      </c>
      <c r="I135" s="8">
        <v>24.97</v>
      </c>
      <c r="J135" s="8">
        <v>31.59</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24230306</v>
      </c>
      <c r="D139" s="27" t="str">
        <f t="shared" si="17"/>
        <v>N/A</v>
      </c>
      <c r="E139" s="29">
        <v>25451005</v>
      </c>
      <c r="F139" s="27" t="str">
        <f t="shared" si="18"/>
        <v>N/A</v>
      </c>
      <c r="G139" s="29">
        <v>40005697</v>
      </c>
      <c r="H139" s="27" t="str">
        <f t="shared" si="19"/>
        <v>N/A</v>
      </c>
      <c r="I139" s="8">
        <v>5.0380000000000003</v>
      </c>
      <c r="J139" s="8">
        <v>57.19</v>
      </c>
      <c r="K139" s="28" t="s">
        <v>734</v>
      </c>
      <c r="L139" s="105" t="str">
        <f t="shared" ref="L139:L150" si="20">IF(J139="Div by 0", "N/A", IF(K139="N/A","N/A", IF(J139&gt;VALUE(MID(K139,1,2)), "No", IF(J139&lt;-1*VALUE(MID(K139,1,2)), "No", "Yes"))))</f>
        <v>No</v>
      </c>
    </row>
    <row r="140" spans="1:12" ht="25.5" x14ac:dyDescent="0.2">
      <c r="A140" s="128" t="s">
        <v>588</v>
      </c>
      <c r="B140" s="22" t="s">
        <v>213</v>
      </c>
      <c r="C140" s="23">
        <v>11960</v>
      </c>
      <c r="D140" s="27" t="str">
        <f t="shared" si="17"/>
        <v>N/A</v>
      </c>
      <c r="E140" s="23">
        <v>12483</v>
      </c>
      <c r="F140" s="27" t="str">
        <f t="shared" si="18"/>
        <v>N/A</v>
      </c>
      <c r="G140" s="23">
        <v>13529</v>
      </c>
      <c r="H140" s="27" t="str">
        <f t="shared" si="19"/>
        <v>N/A</v>
      </c>
      <c r="I140" s="8">
        <v>4.3730000000000002</v>
      </c>
      <c r="J140" s="8">
        <v>8.3789999999999996</v>
      </c>
      <c r="K140" s="28" t="s">
        <v>734</v>
      </c>
      <c r="L140" s="105" t="str">
        <f t="shared" si="20"/>
        <v>Yes</v>
      </c>
    </row>
    <row r="141" spans="1:12" ht="25.5" x14ac:dyDescent="0.2">
      <c r="A141" s="128" t="s">
        <v>1314</v>
      </c>
      <c r="B141" s="22" t="s">
        <v>213</v>
      </c>
      <c r="C141" s="29">
        <v>2025.9453177</v>
      </c>
      <c r="D141" s="27" t="str">
        <f t="shared" si="17"/>
        <v>N/A</v>
      </c>
      <c r="E141" s="29">
        <v>2038.8532404</v>
      </c>
      <c r="F141" s="27" t="str">
        <f t="shared" si="18"/>
        <v>N/A</v>
      </c>
      <c r="G141" s="29">
        <v>2957.0328184</v>
      </c>
      <c r="H141" s="27" t="str">
        <f t="shared" si="19"/>
        <v>N/A</v>
      </c>
      <c r="I141" s="8">
        <v>0.6371</v>
      </c>
      <c r="J141" s="8">
        <v>45.03</v>
      </c>
      <c r="K141" s="28" t="s">
        <v>734</v>
      </c>
      <c r="L141" s="105" t="str">
        <f t="shared" si="20"/>
        <v>No</v>
      </c>
    </row>
    <row r="142" spans="1:12" ht="25.5" x14ac:dyDescent="0.2">
      <c r="A142" s="128" t="s">
        <v>589</v>
      </c>
      <c r="B142" s="22" t="s">
        <v>213</v>
      </c>
      <c r="C142" s="29">
        <v>0</v>
      </c>
      <c r="D142" s="27" t="str">
        <f t="shared" si="17"/>
        <v>N/A</v>
      </c>
      <c r="E142" s="29">
        <v>0</v>
      </c>
      <c r="F142" s="27" t="str">
        <f t="shared" si="18"/>
        <v>N/A</v>
      </c>
      <c r="G142" s="29">
        <v>263532</v>
      </c>
      <c r="H142" s="27" t="str">
        <f t="shared" si="19"/>
        <v>N/A</v>
      </c>
      <c r="I142" s="8" t="s">
        <v>1748</v>
      </c>
      <c r="J142" s="8" t="s">
        <v>1748</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25</v>
      </c>
      <c r="H143" s="27" t="str">
        <f t="shared" si="19"/>
        <v>N/A</v>
      </c>
      <c r="I143" s="8" t="s">
        <v>1748</v>
      </c>
      <c r="J143" s="8" t="s">
        <v>1748</v>
      </c>
      <c r="K143" s="28" t="s">
        <v>734</v>
      </c>
      <c r="L143" s="105" t="str">
        <f t="shared" si="20"/>
        <v>N/A</v>
      </c>
    </row>
    <row r="144" spans="1:12" ht="25.5" x14ac:dyDescent="0.2">
      <c r="A144" s="104" t="s">
        <v>1315</v>
      </c>
      <c r="B144" s="22" t="s">
        <v>213</v>
      </c>
      <c r="C144" s="29" t="s">
        <v>1748</v>
      </c>
      <c r="D144" s="27" t="str">
        <f t="shared" si="17"/>
        <v>N/A</v>
      </c>
      <c r="E144" s="29" t="s">
        <v>1748</v>
      </c>
      <c r="F144" s="27" t="str">
        <f t="shared" si="18"/>
        <v>N/A</v>
      </c>
      <c r="G144" s="29">
        <v>10541.28</v>
      </c>
      <c r="H144" s="27" t="str">
        <f t="shared" si="19"/>
        <v>N/A</v>
      </c>
      <c r="I144" s="8" t="s">
        <v>1748</v>
      </c>
      <c r="J144" s="8" t="s">
        <v>1748</v>
      </c>
      <c r="K144" s="28" t="s">
        <v>734</v>
      </c>
      <c r="L144" s="105" t="str">
        <f t="shared" si="20"/>
        <v>N/A</v>
      </c>
    </row>
    <row r="145" spans="1:12" ht="25.5" x14ac:dyDescent="0.2">
      <c r="A145" s="128" t="s">
        <v>591</v>
      </c>
      <c r="B145" s="22" t="s">
        <v>213</v>
      </c>
      <c r="C145" s="29">
        <v>748838</v>
      </c>
      <c r="D145" s="27" t="str">
        <f t="shared" si="17"/>
        <v>N/A</v>
      </c>
      <c r="E145" s="29">
        <v>857094</v>
      </c>
      <c r="F145" s="27" t="str">
        <f t="shared" si="18"/>
        <v>N/A</v>
      </c>
      <c r="G145" s="29">
        <v>1602768</v>
      </c>
      <c r="H145" s="27" t="str">
        <f t="shared" si="19"/>
        <v>N/A</v>
      </c>
      <c r="I145" s="8">
        <v>14.46</v>
      </c>
      <c r="J145" s="8">
        <v>87</v>
      </c>
      <c r="K145" s="28" t="s">
        <v>734</v>
      </c>
      <c r="L145" s="105" t="str">
        <f t="shared" si="20"/>
        <v>No</v>
      </c>
    </row>
    <row r="146" spans="1:12" x14ac:dyDescent="0.2">
      <c r="A146" s="128" t="s">
        <v>592</v>
      </c>
      <c r="B146" s="22" t="s">
        <v>213</v>
      </c>
      <c r="C146" s="23">
        <v>1489</v>
      </c>
      <c r="D146" s="27" t="str">
        <f t="shared" si="17"/>
        <v>N/A</v>
      </c>
      <c r="E146" s="23">
        <v>1522</v>
      </c>
      <c r="F146" s="27" t="str">
        <f t="shared" si="18"/>
        <v>N/A</v>
      </c>
      <c r="G146" s="23">
        <v>1659</v>
      </c>
      <c r="H146" s="27" t="str">
        <f t="shared" si="19"/>
        <v>N/A</v>
      </c>
      <c r="I146" s="8">
        <v>2.2160000000000002</v>
      </c>
      <c r="J146" s="8">
        <v>9.0009999999999994</v>
      </c>
      <c r="K146" s="28" t="s">
        <v>734</v>
      </c>
      <c r="L146" s="105" t="str">
        <f t="shared" si="20"/>
        <v>Yes</v>
      </c>
    </row>
    <row r="147" spans="1:12" ht="25.5" x14ac:dyDescent="0.2">
      <c r="A147" s="128" t="s">
        <v>1316</v>
      </c>
      <c r="B147" s="22" t="s">
        <v>213</v>
      </c>
      <c r="C147" s="29">
        <v>502.91336467000002</v>
      </c>
      <c r="D147" s="27" t="str">
        <f t="shared" si="17"/>
        <v>N/A</v>
      </c>
      <c r="E147" s="29">
        <v>563.13666229</v>
      </c>
      <c r="F147" s="27" t="str">
        <f t="shared" si="18"/>
        <v>N/A</v>
      </c>
      <c r="G147" s="29">
        <v>966.10488246</v>
      </c>
      <c r="H147" s="27" t="str">
        <f t="shared" si="19"/>
        <v>N/A</v>
      </c>
      <c r="I147" s="8">
        <v>11.97</v>
      </c>
      <c r="J147" s="8">
        <v>71.56</v>
      </c>
      <c r="K147" s="28" t="s">
        <v>734</v>
      </c>
      <c r="L147" s="105" t="str">
        <f t="shared" si="20"/>
        <v>No</v>
      </c>
    </row>
    <row r="148" spans="1:12" ht="25.5" x14ac:dyDescent="0.2">
      <c r="A148" s="128" t="s">
        <v>593</v>
      </c>
      <c r="B148" s="22" t="s">
        <v>213</v>
      </c>
      <c r="C148" s="29">
        <v>0</v>
      </c>
      <c r="D148" s="27" t="str">
        <f t="shared" si="17"/>
        <v>N/A</v>
      </c>
      <c r="E148" s="29">
        <v>1067</v>
      </c>
      <c r="F148" s="27" t="str">
        <f t="shared" si="18"/>
        <v>N/A</v>
      </c>
      <c r="G148" s="29">
        <v>78</v>
      </c>
      <c r="H148" s="27" t="str">
        <f t="shared" si="19"/>
        <v>N/A</v>
      </c>
      <c r="I148" s="8" t="s">
        <v>1748</v>
      </c>
      <c r="J148" s="8">
        <v>-92.7</v>
      </c>
      <c r="K148" s="28" t="s">
        <v>734</v>
      </c>
      <c r="L148" s="105" t="str">
        <f t="shared" si="20"/>
        <v>No</v>
      </c>
    </row>
    <row r="149" spans="1:12" x14ac:dyDescent="0.2">
      <c r="A149" s="128" t="s">
        <v>594</v>
      </c>
      <c r="B149" s="22" t="s">
        <v>213</v>
      </c>
      <c r="C149" s="23">
        <v>0</v>
      </c>
      <c r="D149" s="27" t="str">
        <f t="shared" si="17"/>
        <v>N/A</v>
      </c>
      <c r="E149" s="23">
        <v>11</v>
      </c>
      <c r="F149" s="27" t="str">
        <f t="shared" si="18"/>
        <v>N/A</v>
      </c>
      <c r="G149" s="23">
        <v>11</v>
      </c>
      <c r="H149" s="27" t="str">
        <f t="shared" si="19"/>
        <v>N/A</v>
      </c>
      <c r="I149" s="8" t="s">
        <v>1748</v>
      </c>
      <c r="J149" s="8">
        <v>-50</v>
      </c>
      <c r="K149" s="28" t="s">
        <v>734</v>
      </c>
      <c r="L149" s="105" t="str">
        <f t="shared" si="20"/>
        <v>No</v>
      </c>
    </row>
    <row r="150" spans="1:12" ht="25.5" x14ac:dyDescent="0.2">
      <c r="A150" s="137" t="s">
        <v>1317</v>
      </c>
      <c r="B150" s="22" t="s">
        <v>213</v>
      </c>
      <c r="C150" s="29" t="s">
        <v>1748</v>
      </c>
      <c r="D150" s="27" t="str">
        <f t="shared" si="17"/>
        <v>N/A</v>
      </c>
      <c r="E150" s="29">
        <v>533.5</v>
      </c>
      <c r="F150" s="27" t="str">
        <f t="shared" si="18"/>
        <v>N/A</v>
      </c>
      <c r="G150" s="29">
        <v>78</v>
      </c>
      <c r="H150" s="27" t="str">
        <f t="shared" si="19"/>
        <v>N/A</v>
      </c>
      <c r="I150" s="8" t="s">
        <v>1748</v>
      </c>
      <c r="J150" s="8">
        <v>-85.4</v>
      </c>
      <c r="K150" s="28" t="s">
        <v>734</v>
      </c>
      <c r="L150" s="105" t="str">
        <f t="shared" si="20"/>
        <v>No</v>
      </c>
    </row>
    <row r="151" spans="1:12" ht="25.5" x14ac:dyDescent="0.2">
      <c r="A151" s="137" t="s">
        <v>1318</v>
      </c>
      <c r="B151" s="22" t="s">
        <v>213</v>
      </c>
      <c r="C151" s="29">
        <v>543.73607566999999</v>
      </c>
      <c r="D151" s="27" t="str">
        <f t="shared" ref="D151:D170" si="21">IF($B151="N/A","N/A",IF(C151&gt;10,"No",IF(C151&lt;-10,"No","Yes")))</f>
        <v>N/A</v>
      </c>
      <c r="E151" s="29">
        <v>584.42806281000003</v>
      </c>
      <c r="F151" s="27" t="str">
        <f t="shared" ref="F151:F170" si="22">IF($B151="N/A","N/A",IF(E151&gt;10,"No",IF(E151&lt;-10,"No","Yes")))</f>
        <v>N/A</v>
      </c>
      <c r="G151" s="29">
        <v>577.10526826</v>
      </c>
      <c r="H151" s="27" t="str">
        <f t="shared" ref="H151:H170" si="23">IF($B151="N/A","N/A",IF(G151&gt;10,"No",IF(G151&lt;-10,"No","Yes")))</f>
        <v>N/A</v>
      </c>
      <c r="I151" s="8">
        <v>7.484</v>
      </c>
      <c r="J151" s="8">
        <v>-1.25</v>
      </c>
      <c r="K151" s="28" t="s">
        <v>734</v>
      </c>
      <c r="L151" s="105" t="str">
        <f t="shared" ref="L151:L170" si="24">IF(J151="Div by 0", "N/A", IF(K151="N/A","N/A", IF(J151&gt;VALUE(MID(K151,1,2)), "No", IF(J151&lt;-1*VALUE(MID(K151,1,2)), "No", "Yes"))))</f>
        <v>Yes</v>
      </c>
    </row>
    <row r="152" spans="1:12" ht="25.5" x14ac:dyDescent="0.2">
      <c r="A152" s="137" t="s">
        <v>1319</v>
      </c>
      <c r="B152" s="22" t="s">
        <v>213</v>
      </c>
      <c r="C152" s="29">
        <v>115.80613667999999</v>
      </c>
      <c r="D152" s="27" t="str">
        <f t="shared" si="21"/>
        <v>N/A</v>
      </c>
      <c r="E152" s="29">
        <v>175.28297054999999</v>
      </c>
      <c r="F152" s="27" t="str">
        <f t="shared" si="22"/>
        <v>N/A</v>
      </c>
      <c r="G152" s="29">
        <v>2352.9341316999999</v>
      </c>
      <c r="H152" s="27" t="str">
        <f t="shared" si="23"/>
        <v>N/A</v>
      </c>
      <c r="I152" s="8">
        <v>51.36</v>
      </c>
      <c r="J152" s="8">
        <v>1242</v>
      </c>
      <c r="K152" s="28" t="s">
        <v>734</v>
      </c>
      <c r="L152" s="105" t="str">
        <f t="shared" si="24"/>
        <v>No</v>
      </c>
    </row>
    <row r="153" spans="1:12" ht="25.5" x14ac:dyDescent="0.2">
      <c r="A153" s="137" t="s">
        <v>1320</v>
      </c>
      <c r="B153" s="22" t="s">
        <v>213</v>
      </c>
      <c r="C153" s="29">
        <v>661.68584506000002</v>
      </c>
      <c r="D153" s="27" t="str">
        <f t="shared" si="21"/>
        <v>N/A</v>
      </c>
      <c r="E153" s="29">
        <v>603.26292746000001</v>
      </c>
      <c r="F153" s="27" t="str">
        <f t="shared" si="22"/>
        <v>N/A</v>
      </c>
      <c r="G153" s="29">
        <v>1309.6993007000001</v>
      </c>
      <c r="H153" s="27" t="str">
        <f t="shared" si="23"/>
        <v>N/A</v>
      </c>
      <c r="I153" s="8">
        <v>-8.83</v>
      </c>
      <c r="J153" s="8">
        <v>117.1</v>
      </c>
      <c r="K153" s="28" t="s">
        <v>734</v>
      </c>
      <c r="L153" s="105" t="str">
        <f t="shared" si="24"/>
        <v>No</v>
      </c>
    </row>
    <row r="154" spans="1:12" ht="25.5" x14ac:dyDescent="0.2">
      <c r="A154" s="137" t="s">
        <v>1321</v>
      </c>
      <c r="B154" s="22" t="s">
        <v>213</v>
      </c>
      <c r="C154" s="29">
        <v>550.66484244000003</v>
      </c>
      <c r="D154" s="27" t="str">
        <f t="shared" si="21"/>
        <v>N/A</v>
      </c>
      <c r="E154" s="29">
        <v>593.80602754999995</v>
      </c>
      <c r="F154" s="27" t="str">
        <f t="shared" si="22"/>
        <v>N/A</v>
      </c>
      <c r="G154" s="29">
        <v>358.19255167</v>
      </c>
      <c r="H154" s="27" t="str">
        <f t="shared" si="23"/>
        <v>N/A</v>
      </c>
      <c r="I154" s="8">
        <v>7.8339999999999996</v>
      </c>
      <c r="J154" s="8">
        <v>-39.700000000000003</v>
      </c>
      <c r="K154" s="28" t="s">
        <v>734</v>
      </c>
      <c r="L154" s="105" t="str">
        <f t="shared" si="24"/>
        <v>No</v>
      </c>
    </row>
    <row r="155" spans="1:12" ht="25.5" x14ac:dyDescent="0.2">
      <c r="A155" s="128" t="s">
        <v>1322</v>
      </c>
      <c r="B155" s="22" t="s">
        <v>213</v>
      </c>
      <c r="C155" s="29">
        <v>467.36982037000001</v>
      </c>
      <c r="D155" s="27" t="str">
        <f t="shared" si="21"/>
        <v>N/A</v>
      </c>
      <c r="E155" s="29">
        <v>566.52426968999998</v>
      </c>
      <c r="F155" s="27" t="str">
        <f t="shared" si="22"/>
        <v>N/A</v>
      </c>
      <c r="G155" s="29">
        <v>570.97093551</v>
      </c>
      <c r="H155" s="27" t="str">
        <f t="shared" si="23"/>
        <v>N/A</v>
      </c>
      <c r="I155" s="8">
        <v>21.22</v>
      </c>
      <c r="J155" s="8">
        <v>0.78490000000000004</v>
      </c>
      <c r="K155" s="28" t="s">
        <v>734</v>
      </c>
      <c r="L155" s="105" t="str">
        <f t="shared" si="24"/>
        <v>Yes</v>
      </c>
    </row>
    <row r="156" spans="1:12" ht="25.5" x14ac:dyDescent="0.2">
      <c r="A156" s="128" t="s">
        <v>1323</v>
      </c>
      <c r="B156" s="22" t="s">
        <v>213</v>
      </c>
      <c r="C156" s="29">
        <v>79.370527101999997</v>
      </c>
      <c r="D156" s="27" t="str">
        <f t="shared" si="21"/>
        <v>N/A</v>
      </c>
      <c r="E156" s="29">
        <v>89.429532667999993</v>
      </c>
      <c r="F156" s="27" t="str">
        <f t="shared" si="22"/>
        <v>N/A</v>
      </c>
      <c r="G156" s="29">
        <v>47.952320729999997</v>
      </c>
      <c r="H156" s="27" t="str">
        <f t="shared" si="23"/>
        <v>N/A</v>
      </c>
      <c r="I156" s="8">
        <v>12.67</v>
      </c>
      <c r="J156" s="8">
        <v>-46.4</v>
      </c>
      <c r="K156" s="28" t="s">
        <v>734</v>
      </c>
      <c r="L156" s="105" t="str">
        <f t="shared" si="24"/>
        <v>No</v>
      </c>
    </row>
    <row r="157" spans="1:12" ht="25.5" x14ac:dyDescent="0.2">
      <c r="A157" s="128" t="s">
        <v>1324</v>
      </c>
      <c r="B157" s="22" t="s">
        <v>213</v>
      </c>
      <c r="C157" s="29">
        <v>1530.1757322000001</v>
      </c>
      <c r="D157" s="27" t="str">
        <f t="shared" si="21"/>
        <v>N/A</v>
      </c>
      <c r="E157" s="29">
        <v>1278.6069141999999</v>
      </c>
      <c r="F157" s="27" t="str">
        <f t="shared" si="22"/>
        <v>N/A</v>
      </c>
      <c r="G157" s="29">
        <v>1051.8562873999999</v>
      </c>
      <c r="H157" s="27" t="str">
        <f t="shared" si="23"/>
        <v>N/A</v>
      </c>
      <c r="I157" s="8">
        <v>-16.399999999999999</v>
      </c>
      <c r="J157" s="8">
        <v>-17.7</v>
      </c>
      <c r="K157" s="28" t="s">
        <v>734</v>
      </c>
      <c r="L157" s="105" t="str">
        <f t="shared" si="24"/>
        <v>Yes</v>
      </c>
    </row>
    <row r="158" spans="1:12" ht="25.5" x14ac:dyDescent="0.2">
      <c r="A158" s="128" t="s">
        <v>1325</v>
      </c>
      <c r="B158" s="22" t="s">
        <v>213</v>
      </c>
      <c r="C158" s="29">
        <v>253.25726394</v>
      </c>
      <c r="D158" s="27" t="str">
        <f t="shared" si="21"/>
        <v>N/A</v>
      </c>
      <c r="E158" s="29">
        <v>251.45517264</v>
      </c>
      <c r="F158" s="27" t="str">
        <f t="shared" si="22"/>
        <v>N/A</v>
      </c>
      <c r="G158" s="29">
        <v>503.71678322000002</v>
      </c>
      <c r="H158" s="27" t="str">
        <f t="shared" si="23"/>
        <v>N/A</v>
      </c>
      <c r="I158" s="8">
        <v>-0.71199999999999997</v>
      </c>
      <c r="J158" s="8">
        <v>100.3</v>
      </c>
      <c r="K158" s="28" t="s">
        <v>734</v>
      </c>
      <c r="L158" s="105" t="str">
        <f t="shared" si="24"/>
        <v>No</v>
      </c>
    </row>
    <row r="159" spans="1:12" ht="25.5" x14ac:dyDescent="0.2">
      <c r="A159" s="128" t="s">
        <v>1326</v>
      </c>
      <c r="B159" s="22" t="s">
        <v>213</v>
      </c>
      <c r="C159" s="29">
        <v>27.744090481000001</v>
      </c>
      <c r="D159" s="27" t="str">
        <f t="shared" si="21"/>
        <v>N/A</v>
      </c>
      <c r="E159" s="29">
        <v>38.702723384000002</v>
      </c>
      <c r="F159" s="27" t="str">
        <f t="shared" si="22"/>
        <v>N/A</v>
      </c>
      <c r="G159" s="29">
        <v>0.27951708609999998</v>
      </c>
      <c r="H159" s="27" t="str">
        <f t="shared" si="23"/>
        <v>N/A</v>
      </c>
      <c r="I159" s="8">
        <v>39.5</v>
      </c>
      <c r="J159" s="8">
        <v>-99.3</v>
      </c>
      <c r="K159" s="28" t="s">
        <v>734</v>
      </c>
      <c r="L159" s="105" t="str">
        <f t="shared" si="24"/>
        <v>No</v>
      </c>
    </row>
    <row r="160" spans="1:12" ht="25.5" x14ac:dyDescent="0.2">
      <c r="A160" s="137" t="s">
        <v>1327</v>
      </c>
      <c r="B160" s="22" t="s">
        <v>213</v>
      </c>
      <c r="C160" s="29">
        <v>4.1383394938000002</v>
      </c>
      <c r="D160" s="27" t="str">
        <f t="shared" si="21"/>
        <v>N/A</v>
      </c>
      <c r="E160" s="29">
        <v>9.8457537286000001</v>
      </c>
      <c r="F160" s="27" t="str">
        <f t="shared" si="22"/>
        <v>N/A</v>
      </c>
      <c r="G160" s="29">
        <v>2.5331516803</v>
      </c>
      <c r="H160" s="27" t="str">
        <f t="shared" si="23"/>
        <v>N/A</v>
      </c>
      <c r="I160" s="8">
        <v>137.9</v>
      </c>
      <c r="J160" s="8">
        <v>-74.3</v>
      </c>
      <c r="K160" s="28" t="s">
        <v>734</v>
      </c>
      <c r="L160" s="105" t="str">
        <f t="shared" si="24"/>
        <v>No</v>
      </c>
    </row>
    <row r="161" spans="1:12" x14ac:dyDescent="0.2">
      <c r="A161" s="137" t="s">
        <v>1328</v>
      </c>
      <c r="B161" s="22" t="s">
        <v>213</v>
      </c>
      <c r="C161" s="29">
        <v>37.881285394000002</v>
      </c>
      <c r="D161" s="27" t="str">
        <f t="shared" si="21"/>
        <v>N/A</v>
      </c>
      <c r="E161" s="29">
        <v>45.428030147999998</v>
      </c>
      <c r="F161" s="27" t="str">
        <f t="shared" si="22"/>
        <v>N/A</v>
      </c>
      <c r="G161" s="29">
        <v>41.679579609999998</v>
      </c>
      <c r="H161" s="27" t="str">
        <f t="shared" si="23"/>
        <v>N/A</v>
      </c>
      <c r="I161" s="8">
        <v>19.920000000000002</v>
      </c>
      <c r="J161" s="8">
        <v>-8.25</v>
      </c>
      <c r="K161" s="28" t="s">
        <v>734</v>
      </c>
      <c r="L161" s="105" t="str">
        <f t="shared" si="24"/>
        <v>Yes</v>
      </c>
    </row>
    <row r="162" spans="1:12" x14ac:dyDescent="0.2">
      <c r="A162" s="137" t="s">
        <v>1329</v>
      </c>
      <c r="B162" s="22" t="s">
        <v>213</v>
      </c>
      <c r="C162" s="29">
        <v>2.6652719665000002</v>
      </c>
      <c r="D162" s="27" t="str">
        <f t="shared" si="21"/>
        <v>N/A</v>
      </c>
      <c r="E162" s="29">
        <v>4.2458386684000002</v>
      </c>
      <c r="F162" s="27" t="str">
        <f t="shared" si="22"/>
        <v>N/A</v>
      </c>
      <c r="G162" s="29">
        <v>0</v>
      </c>
      <c r="H162" s="27" t="str">
        <f t="shared" si="23"/>
        <v>N/A</v>
      </c>
      <c r="I162" s="8">
        <v>59.3</v>
      </c>
      <c r="J162" s="8">
        <v>-100</v>
      </c>
      <c r="K162" s="28" t="s">
        <v>734</v>
      </c>
      <c r="L162" s="105" t="str">
        <f t="shared" si="24"/>
        <v>No</v>
      </c>
    </row>
    <row r="163" spans="1:12" ht="25.5" x14ac:dyDescent="0.2">
      <c r="A163" s="137" t="s">
        <v>1678</v>
      </c>
      <c r="B163" s="22" t="s">
        <v>213</v>
      </c>
      <c r="C163" s="29">
        <v>125.30588235</v>
      </c>
      <c r="D163" s="27" t="str">
        <f t="shared" si="21"/>
        <v>N/A</v>
      </c>
      <c r="E163" s="29">
        <v>137.11698564</v>
      </c>
      <c r="F163" s="27" t="str">
        <f t="shared" si="22"/>
        <v>N/A</v>
      </c>
      <c r="G163" s="29">
        <v>82.715909091</v>
      </c>
      <c r="H163" s="27" t="str">
        <f t="shared" si="23"/>
        <v>N/A</v>
      </c>
      <c r="I163" s="8">
        <v>9.4260000000000002</v>
      </c>
      <c r="J163" s="8">
        <v>-39.700000000000003</v>
      </c>
      <c r="K163" s="28" t="s">
        <v>734</v>
      </c>
      <c r="L163" s="105" t="str">
        <f t="shared" si="24"/>
        <v>No</v>
      </c>
    </row>
    <row r="164" spans="1:12" x14ac:dyDescent="0.2">
      <c r="A164" s="137" t="s">
        <v>1330</v>
      </c>
      <c r="B164" s="22" t="s">
        <v>213</v>
      </c>
      <c r="C164" s="29">
        <v>7.9303915356000001</v>
      </c>
      <c r="D164" s="27" t="str">
        <f t="shared" si="21"/>
        <v>N/A</v>
      </c>
      <c r="E164" s="29">
        <v>9.3778008868999994</v>
      </c>
      <c r="F164" s="27" t="str">
        <f t="shared" si="22"/>
        <v>N/A</v>
      </c>
      <c r="G164" s="29">
        <v>2.3308778391999998</v>
      </c>
      <c r="H164" s="27" t="str">
        <f t="shared" si="23"/>
        <v>N/A</v>
      </c>
      <c r="I164" s="8">
        <v>18.25</v>
      </c>
      <c r="J164" s="8">
        <v>-75.099999999999994</v>
      </c>
      <c r="K164" s="28" t="s">
        <v>734</v>
      </c>
      <c r="L164" s="105" t="str">
        <f t="shared" si="24"/>
        <v>No</v>
      </c>
    </row>
    <row r="165" spans="1:12" x14ac:dyDescent="0.2">
      <c r="A165" s="137" t="s">
        <v>1331</v>
      </c>
      <c r="B165" s="22" t="s">
        <v>213</v>
      </c>
      <c r="C165" s="29">
        <v>16.404383632999998</v>
      </c>
      <c r="D165" s="27" t="str">
        <f t="shared" si="21"/>
        <v>N/A</v>
      </c>
      <c r="E165" s="29">
        <v>23.368840132999999</v>
      </c>
      <c r="F165" s="27" t="str">
        <f t="shared" si="22"/>
        <v>N/A</v>
      </c>
      <c r="G165" s="29">
        <v>5.8964577657000001</v>
      </c>
      <c r="H165" s="27" t="str">
        <f t="shared" si="23"/>
        <v>N/A</v>
      </c>
      <c r="I165" s="8">
        <v>42.45</v>
      </c>
      <c r="J165" s="8">
        <v>-74.8</v>
      </c>
      <c r="K165" s="28" t="s">
        <v>734</v>
      </c>
      <c r="L165" s="105" t="str">
        <f t="shared" si="24"/>
        <v>No</v>
      </c>
    </row>
    <row r="166" spans="1:12" x14ac:dyDescent="0.2">
      <c r="A166" s="137" t="s">
        <v>1332</v>
      </c>
      <c r="B166" s="22" t="s">
        <v>213</v>
      </c>
      <c r="C166" s="29">
        <v>5752.0505864999996</v>
      </c>
      <c r="D166" s="27" t="str">
        <f t="shared" si="21"/>
        <v>N/A</v>
      </c>
      <c r="E166" s="29">
        <v>6806.0666416000004</v>
      </c>
      <c r="F166" s="27" t="str">
        <f t="shared" si="22"/>
        <v>N/A</v>
      </c>
      <c r="G166" s="29">
        <v>4352.5526179999997</v>
      </c>
      <c r="H166" s="27" t="str">
        <f t="shared" si="23"/>
        <v>N/A</v>
      </c>
      <c r="I166" s="8">
        <v>18.32</v>
      </c>
      <c r="J166" s="8">
        <v>-36</v>
      </c>
      <c r="K166" s="28" t="s">
        <v>734</v>
      </c>
      <c r="L166" s="105" t="str">
        <f t="shared" si="24"/>
        <v>No</v>
      </c>
    </row>
    <row r="167" spans="1:12" x14ac:dyDescent="0.2">
      <c r="A167" s="168" t="s">
        <v>1333</v>
      </c>
      <c r="B167" s="22" t="s">
        <v>213</v>
      </c>
      <c r="C167" s="29">
        <v>1006.1841004</v>
      </c>
      <c r="D167" s="27" t="str">
        <f t="shared" si="21"/>
        <v>N/A</v>
      </c>
      <c r="E167" s="29">
        <v>1622.4033291000001</v>
      </c>
      <c r="F167" s="27" t="str">
        <f t="shared" si="22"/>
        <v>N/A</v>
      </c>
      <c r="G167" s="29">
        <v>629.15568861999998</v>
      </c>
      <c r="H167" s="27" t="str">
        <f t="shared" si="23"/>
        <v>N/A</v>
      </c>
      <c r="I167" s="8">
        <v>61.24</v>
      </c>
      <c r="J167" s="8">
        <v>-61.2</v>
      </c>
      <c r="K167" s="28" t="s">
        <v>734</v>
      </c>
      <c r="L167" s="105" t="str">
        <f t="shared" si="24"/>
        <v>No</v>
      </c>
    </row>
    <row r="168" spans="1:12" x14ac:dyDescent="0.2">
      <c r="A168" s="168" t="s">
        <v>1334</v>
      </c>
      <c r="B168" s="22" t="s">
        <v>213</v>
      </c>
      <c r="C168" s="29">
        <v>6911.7167656000001</v>
      </c>
      <c r="D168" s="27" t="str">
        <f t="shared" si="21"/>
        <v>N/A</v>
      </c>
      <c r="E168" s="29">
        <v>7152.3850542</v>
      </c>
      <c r="F168" s="27" t="str">
        <f t="shared" si="22"/>
        <v>N/A</v>
      </c>
      <c r="G168" s="29">
        <v>4152.2403845999997</v>
      </c>
      <c r="H168" s="27" t="str">
        <f t="shared" si="23"/>
        <v>N/A</v>
      </c>
      <c r="I168" s="8">
        <v>3.4820000000000002</v>
      </c>
      <c r="J168" s="8">
        <v>-41.9</v>
      </c>
      <c r="K168" s="28" t="s">
        <v>734</v>
      </c>
      <c r="L168" s="105" t="str">
        <f t="shared" si="24"/>
        <v>No</v>
      </c>
    </row>
    <row r="169" spans="1:12" x14ac:dyDescent="0.2">
      <c r="A169" s="168" t="s">
        <v>1335</v>
      </c>
      <c r="B169" s="22" t="s">
        <v>213</v>
      </c>
      <c r="C169" s="29">
        <v>4844.0099659999996</v>
      </c>
      <c r="D169" s="27" t="str">
        <f t="shared" si="21"/>
        <v>N/A</v>
      </c>
      <c r="E169" s="29">
        <v>5653.5722245999996</v>
      </c>
      <c r="F169" s="27" t="str">
        <f t="shared" si="22"/>
        <v>N/A</v>
      </c>
      <c r="G169" s="29">
        <v>1776.5944342</v>
      </c>
      <c r="H169" s="27" t="str">
        <f t="shared" si="23"/>
        <v>N/A</v>
      </c>
      <c r="I169" s="8">
        <v>16.71</v>
      </c>
      <c r="J169" s="8">
        <v>-68.599999999999994</v>
      </c>
      <c r="K169" s="28" t="s">
        <v>734</v>
      </c>
      <c r="L169" s="105" t="str">
        <f t="shared" si="24"/>
        <v>No</v>
      </c>
    </row>
    <row r="170" spans="1:12" x14ac:dyDescent="0.2">
      <c r="A170" s="168" t="s">
        <v>1336</v>
      </c>
      <c r="B170" s="22" t="s">
        <v>213</v>
      </c>
      <c r="C170" s="29">
        <v>6108.4144997000003</v>
      </c>
      <c r="D170" s="27" t="str">
        <f t="shared" si="21"/>
        <v>N/A</v>
      </c>
      <c r="E170" s="29">
        <v>8096.4725994999999</v>
      </c>
      <c r="F170" s="27" t="str">
        <f t="shared" si="22"/>
        <v>N/A</v>
      </c>
      <c r="G170" s="29">
        <v>2928.1105056000001</v>
      </c>
      <c r="H170" s="27" t="str">
        <f t="shared" si="23"/>
        <v>N/A</v>
      </c>
      <c r="I170" s="8">
        <v>32.549999999999997</v>
      </c>
      <c r="J170" s="8">
        <v>-63.8</v>
      </c>
      <c r="K170" s="28" t="s">
        <v>734</v>
      </c>
      <c r="L170" s="105" t="str">
        <f t="shared" si="24"/>
        <v>No</v>
      </c>
    </row>
    <row r="171" spans="1:12" x14ac:dyDescent="0.2">
      <c r="A171" s="168" t="s">
        <v>85</v>
      </c>
      <c r="B171" s="22" t="s">
        <v>213</v>
      </c>
      <c r="C171" s="4">
        <v>7.4351235298000002</v>
      </c>
      <c r="D171" s="27" t="str">
        <f t="shared" ref="D171:D202" si="25">IF($B171="N/A","N/A",IF(C171&gt;10,"No",IF(C171&lt;-10,"No","Yes")))</f>
        <v>N/A</v>
      </c>
      <c r="E171" s="4">
        <v>7.9739672221999998</v>
      </c>
      <c r="F171" s="27" t="str">
        <f t="shared" ref="F171:F202" si="26">IF($B171="N/A","N/A",IF(E171&gt;10,"No",IF(E171&lt;-10,"No","Yes")))</f>
        <v>N/A</v>
      </c>
      <c r="G171" s="4">
        <v>8.7678162617000002</v>
      </c>
      <c r="H171" s="27" t="str">
        <f t="shared" ref="H171:H202" si="27">IF($B171="N/A","N/A",IF(G171&gt;10,"No",IF(G171&lt;-10,"No","Yes")))</f>
        <v>N/A</v>
      </c>
      <c r="I171" s="8">
        <v>7.2469999999999999</v>
      </c>
      <c r="J171" s="8">
        <v>9.9559999999999995</v>
      </c>
      <c r="K171" s="28" t="s">
        <v>734</v>
      </c>
      <c r="L171" s="105" t="str">
        <f t="shared" ref="L171:L202" si="28">IF(J171="Div by 0", "N/A", IF(K171="N/A","N/A", IF(J171&gt;VALUE(MID(K171,1,2)), "No", IF(J171&lt;-1*VALUE(MID(K171,1,2)), "No", "Yes"))))</f>
        <v>Yes</v>
      </c>
    </row>
    <row r="172" spans="1:12" x14ac:dyDescent="0.2">
      <c r="A172" s="168" t="s">
        <v>462</v>
      </c>
      <c r="B172" s="22" t="s">
        <v>213</v>
      </c>
      <c r="C172" s="4">
        <v>1.9525801952999999</v>
      </c>
      <c r="D172" s="27" t="str">
        <f t="shared" si="25"/>
        <v>N/A</v>
      </c>
      <c r="E172" s="4">
        <v>2.8169014085000001</v>
      </c>
      <c r="F172" s="27" t="str">
        <f t="shared" si="26"/>
        <v>N/A</v>
      </c>
      <c r="G172" s="4">
        <v>10.778443114</v>
      </c>
      <c r="H172" s="27" t="str">
        <f t="shared" si="27"/>
        <v>N/A</v>
      </c>
      <c r="I172" s="8">
        <v>44.27</v>
      </c>
      <c r="J172" s="8">
        <v>282.60000000000002</v>
      </c>
      <c r="K172" s="28" t="s">
        <v>734</v>
      </c>
      <c r="L172" s="105" t="str">
        <f t="shared" si="28"/>
        <v>No</v>
      </c>
    </row>
    <row r="173" spans="1:12" x14ac:dyDescent="0.2">
      <c r="A173" s="168" t="s">
        <v>463</v>
      </c>
      <c r="B173" s="22" t="s">
        <v>213</v>
      </c>
      <c r="C173" s="4">
        <v>3.8786234954999999</v>
      </c>
      <c r="D173" s="27" t="str">
        <f t="shared" si="25"/>
        <v>N/A</v>
      </c>
      <c r="E173" s="4">
        <v>3.7215164681999999</v>
      </c>
      <c r="F173" s="27" t="str">
        <f t="shared" si="26"/>
        <v>N/A</v>
      </c>
      <c r="G173" s="4">
        <v>7.6048951048999998</v>
      </c>
      <c r="H173" s="27" t="str">
        <f t="shared" si="27"/>
        <v>N/A</v>
      </c>
      <c r="I173" s="8">
        <v>-4.05</v>
      </c>
      <c r="J173" s="8">
        <v>104.3</v>
      </c>
      <c r="K173" s="28" t="s">
        <v>734</v>
      </c>
      <c r="L173" s="105" t="str">
        <f t="shared" si="28"/>
        <v>No</v>
      </c>
    </row>
    <row r="174" spans="1:12" x14ac:dyDescent="0.2">
      <c r="A174" s="128" t="s">
        <v>464</v>
      </c>
      <c r="B174" s="22" t="s">
        <v>213</v>
      </c>
      <c r="C174" s="4">
        <v>8.9674904467999994</v>
      </c>
      <c r="D174" s="27" t="str">
        <f t="shared" si="25"/>
        <v>N/A</v>
      </c>
      <c r="E174" s="4">
        <v>9.3062041360999999</v>
      </c>
      <c r="F174" s="27" t="str">
        <f t="shared" si="26"/>
        <v>N/A</v>
      </c>
      <c r="G174" s="4">
        <v>3.4990791897000002</v>
      </c>
      <c r="H174" s="27" t="str">
        <f t="shared" si="27"/>
        <v>N/A</v>
      </c>
      <c r="I174" s="8">
        <v>3.7770000000000001</v>
      </c>
      <c r="J174" s="8">
        <v>-62.4</v>
      </c>
      <c r="K174" s="28" t="s">
        <v>734</v>
      </c>
      <c r="L174" s="105" t="str">
        <f t="shared" si="28"/>
        <v>No</v>
      </c>
    </row>
    <row r="175" spans="1:12" x14ac:dyDescent="0.2">
      <c r="A175" s="128" t="s">
        <v>465</v>
      </c>
      <c r="B175" s="22" t="s">
        <v>213</v>
      </c>
      <c r="C175" s="4">
        <v>8.0625986208999993</v>
      </c>
      <c r="D175" s="27" t="str">
        <f t="shared" si="25"/>
        <v>N/A</v>
      </c>
      <c r="E175" s="4">
        <v>9.5599654874999995</v>
      </c>
      <c r="F175" s="27" t="str">
        <f t="shared" si="26"/>
        <v>N/A</v>
      </c>
      <c r="G175" s="4">
        <v>7.6899788071000001</v>
      </c>
      <c r="H175" s="27" t="str">
        <f t="shared" si="27"/>
        <v>N/A</v>
      </c>
      <c r="I175" s="8">
        <v>18.57</v>
      </c>
      <c r="J175" s="8">
        <v>-19.600000000000001</v>
      </c>
      <c r="K175" s="28" t="s">
        <v>734</v>
      </c>
      <c r="L175" s="105" t="str">
        <f t="shared" si="28"/>
        <v>Yes</v>
      </c>
    </row>
    <row r="176" spans="1:12" x14ac:dyDescent="0.2">
      <c r="A176" s="128" t="s">
        <v>1337</v>
      </c>
      <c r="B176" s="22" t="s">
        <v>213</v>
      </c>
      <c r="C176" s="4">
        <v>0.32127076980000002</v>
      </c>
      <c r="D176" s="27" t="str">
        <f t="shared" si="25"/>
        <v>N/A</v>
      </c>
      <c r="E176" s="4">
        <v>0.37318003280000001</v>
      </c>
      <c r="F176" s="27" t="str">
        <f t="shared" si="26"/>
        <v>N/A</v>
      </c>
      <c r="G176" s="4">
        <v>0.2113950225</v>
      </c>
      <c r="H176" s="27" t="str">
        <f t="shared" si="27"/>
        <v>N/A</v>
      </c>
      <c r="I176" s="8">
        <v>16.16</v>
      </c>
      <c r="J176" s="8">
        <v>-43.4</v>
      </c>
      <c r="K176" s="28" t="s">
        <v>734</v>
      </c>
      <c r="L176" s="105" t="str">
        <f t="shared" si="28"/>
        <v>No</v>
      </c>
    </row>
    <row r="177" spans="1:12" x14ac:dyDescent="0.2">
      <c r="A177" s="128" t="s">
        <v>1338</v>
      </c>
      <c r="B177" s="22" t="s">
        <v>213</v>
      </c>
      <c r="C177" s="4">
        <v>4.3235704324000004</v>
      </c>
      <c r="D177" s="27" t="str">
        <f t="shared" si="25"/>
        <v>N/A</v>
      </c>
      <c r="E177" s="4">
        <v>3.9692701664999999</v>
      </c>
      <c r="F177" s="27" t="str">
        <f t="shared" si="26"/>
        <v>N/A</v>
      </c>
      <c r="G177" s="4">
        <v>5.9880239520999998</v>
      </c>
      <c r="H177" s="27" t="str">
        <f t="shared" si="27"/>
        <v>N/A</v>
      </c>
      <c r="I177" s="8">
        <v>-8.19</v>
      </c>
      <c r="J177" s="8">
        <v>50.86</v>
      </c>
      <c r="K177" s="28" t="s">
        <v>734</v>
      </c>
      <c r="L177" s="105" t="str">
        <f t="shared" si="28"/>
        <v>No</v>
      </c>
    </row>
    <row r="178" spans="1:12" x14ac:dyDescent="0.2">
      <c r="A178" s="128" t="s">
        <v>1339</v>
      </c>
      <c r="B178" s="22" t="s">
        <v>213</v>
      </c>
      <c r="C178" s="4">
        <v>0.97982708929999995</v>
      </c>
      <c r="D178" s="27" t="str">
        <f t="shared" si="25"/>
        <v>N/A</v>
      </c>
      <c r="E178" s="4">
        <v>0.98842416</v>
      </c>
      <c r="F178" s="27" t="str">
        <f t="shared" si="26"/>
        <v>N/A</v>
      </c>
      <c r="G178" s="4">
        <v>3.4965034964999999</v>
      </c>
      <c r="H178" s="27" t="str">
        <f t="shared" si="27"/>
        <v>N/A</v>
      </c>
      <c r="I178" s="8">
        <v>0.87739999999999996</v>
      </c>
      <c r="J178" s="8">
        <v>253.7</v>
      </c>
      <c r="K178" s="28" t="s">
        <v>734</v>
      </c>
      <c r="L178" s="105" t="str">
        <f t="shared" si="28"/>
        <v>No</v>
      </c>
    </row>
    <row r="179" spans="1:12" x14ac:dyDescent="0.2">
      <c r="A179" s="128" t="s">
        <v>1340</v>
      </c>
      <c r="B179" s="22" t="s">
        <v>213</v>
      </c>
      <c r="C179" s="4">
        <v>0.1132937765</v>
      </c>
      <c r="D179" s="27" t="str">
        <f t="shared" si="25"/>
        <v>N/A</v>
      </c>
      <c r="E179" s="4">
        <v>0.13342228149999999</v>
      </c>
      <c r="F179" s="27" t="str">
        <f t="shared" si="26"/>
        <v>N/A</v>
      </c>
      <c r="G179" s="4">
        <v>2.0462451400000001E-2</v>
      </c>
      <c r="H179" s="27" t="str">
        <f t="shared" si="27"/>
        <v>N/A</v>
      </c>
      <c r="I179" s="8">
        <v>17.77</v>
      </c>
      <c r="J179" s="8">
        <v>-84.7</v>
      </c>
      <c r="K179" s="28" t="s">
        <v>734</v>
      </c>
      <c r="L179" s="105" t="str">
        <f t="shared" si="28"/>
        <v>No</v>
      </c>
    </row>
    <row r="180" spans="1:12" x14ac:dyDescent="0.2">
      <c r="A180" s="128" t="s">
        <v>1341</v>
      </c>
      <c r="B180" s="22" t="s">
        <v>213</v>
      </c>
      <c r="C180" s="4">
        <v>7.3492856100000004E-2</v>
      </c>
      <c r="D180" s="27" t="str">
        <f t="shared" si="25"/>
        <v>N/A</v>
      </c>
      <c r="E180" s="4">
        <v>0.14791076049999999</v>
      </c>
      <c r="F180" s="27" t="str">
        <f t="shared" si="26"/>
        <v>N/A</v>
      </c>
      <c r="G180" s="4">
        <v>6.0551014200000003E-2</v>
      </c>
      <c r="H180" s="27" t="str">
        <f t="shared" si="27"/>
        <v>N/A</v>
      </c>
      <c r="I180" s="8">
        <v>101.3</v>
      </c>
      <c r="J180" s="8">
        <v>-59.1</v>
      </c>
      <c r="K180" s="28" t="s">
        <v>734</v>
      </c>
      <c r="L180" s="105" t="str">
        <f t="shared" si="28"/>
        <v>No</v>
      </c>
    </row>
    <row r="181" spans="1:12" x14ac:dyDescent="0.2">
      <c r="A181" s="128" t="s">
        <v>86</v>
      </c>
      <c r="B181" s="22" t="s">
        <v>213</v>
      </c>
      <c r="C181" s="4">
        <v>8.7167070217999996</v>
      </c>
      <c r="D181" s="27" t="str">
        <f t="shared" si="25"/>
        <v>N/A</v>
      </c>
      <c r="E181" s="4">
        <v>5.0328227570999999</v>
      </c>
      <c r="F181" s="27" t="str">
        <f t="shared" si="26"/>
        <v>N/A</v>
      </c>
      <c r="G181" s="4">
        <v>1.0917030567999999</v>
      </c>
      <c r="H181" s="27" t="str">
        <f t="shared" si="27"/>
        <v>N/A</v>
      </c>
      <c r="I181" s="8">
        <v>-42.3</v>
      </c>
      <c r="J181" s="8">
        <v>-78.3</v>
      </c>
      <c r="K181" s="28" t="s">
        <v>734</v>
      </c>
      <c r="L181" s="105" t="str">
        <f t="shared" si="28"/>
        <v>No</v>
      </c>
    </row>
    <row r="182" spans="1:12" x14ac:dyDescent="0.2">
      <c r="A182" s="128" t="s">
        <v>87</v>
      </c>
      <c r="B182" s="22" t="s">
        <v>213</v>
      </c>
      <c r="C182" s="4">
        <v>4.8245068144000003</v>
      </c>
      <c r="D182" s="27" t="str">
        <f t="shared" si="25"/>
        <v>N/A</v>
      </c>
      <c r="E182" s="4">
        <v>5.6720098643999997</v>
      </c>
      <c r="F182" s="27" t="str">
        <f t="shared" si="26"/>
        <v>N/A</v>
      </c>
      <c r="G182" s="4">
        <v>4.2085148807000001</v>
      </c>
      <c r="H182" s="27" t="str">
        <f t="shared" si="27"/>
        <v>N/A</v>
      </c>
      <c r="I182" s="8">
        <v>17.57</v>
      </c>
      <c r="J182" s="8">
        <v>-25.8</v>
      </c>
      <c r="K182" s="28" t="s">
        <v>734</v>
      </c>
      <c r="L182" s="105" t="str">
        <f t="shared" si="28"/>
        <v>Yes</v>
      </c>
    </row>
    <row r="183" spans="1:12" x14ac:dyDescent="0.2">
      <c r="A183" s="128" t="s">
        <v>466</v>
      </c>
      <c r="B183" s="22" t="s">
        <v>213</v>
      </c>
      <c r="C183" s="4">
        <v>1.3947001395</v>
      </c>
      <c r="D183" s="27" t="str">
        <f t="shared" si="25"/>
        <v>N/A</v>
      </c>
      <c r="E183" s="4">
        <v>1.0243277849000001</v>
      </c>
      <c r="F183" s="27" t="str">
        <f t="shared" si="26"/>
        <v>N/A</v>
      </c>
      <c r="G183" s="4">
        <v>0</v>
      </c>
      <c r="H183" s="27" t="str">
        <f t="shared" si="27"/>
        <v>N/A</v>
      </c>
      <c r="I183" s="8">
        <v>-26.6</v>
      </c>
      <c r="J183" s="8">
        <v>-100</v>
      </c>
      <c r="K183" s="28" t="s">
        <v>734</v>
      </c>
      <c r="L183" s="105" t="str">
        <f t="shared" si="28"/>
        <v>No</v>
      </c>
    </row>
    <row r="184" spans="1:12" x14ac:dyDescent="0.2">
      <c r="A184" s="128" t="s">
        <v>467</v>
      </c>
      <c r="B184" s="22" t="s">
        <v>213</v>
      </c>
      <c r="C184" s="4">
        <v>3.6887608069</v>
      </c>
      <c r="D184" s="27" t="str">
        <f t="shared" si="25"/>
        <v>N/A</v>
      </c>
      <c r="E184" s="4">
        <v>3.8309728348999998</v>
      </c>
      <c r="F184" s="27" t="str">
        <f t="shared" si="26"/>
        <v>N/A</v>
      </c>
      <c r="G184" s="4">
        <v>4.8951048951000002</v>
      </c>
      <c r="H184" s="27" t="str">
        <f t="shared" si="27"/>
        <v>N/A</v>
      </c>
      <c r="I184" s="8">
        <v>3.855</v>
      </c>
      <c r="J184" s="8">
        <v>27.78</v>
      </c>
      <c r="K184" s="28" t="s">
        <v>734</v>
      </c>
      <c r="L184" s="105" t="str">
        <f t="shared" si="28"/>
        <v>Yes</v>
      </c>
    </row>
    <row r="185" spans="1:12" x14ac:dyDescent="0.2">
      <c r="A185" s="128" t="s">
        <v>468</v>
      </c>
      <c r="B185" s="22" t="s">
        <v>213</v>
      </c>
      <c r="C185" s="4">
        <v>5.4342608061000002</v>
      </c>
      <c r="D185" s="27" t="str">
        <f t="shared" si="25"/>
        <v>N/A</v>
      </c>
      <c r="E185" s="4">
        <v>6.3689518503000002</v>
      </c>
      <c r="F185" s="27" t="str">
        <f t="shared" si="26"/>
        <v>N/A</v>
      </c>
      <c r="G185" s="4">
        <v>3.1716799672999998</v>
      </c>
      <c r="H185" s="27" t="str">
        <f t="shared" si="27"/>
        <v>N/A</v>
      </c>
      <c r="I185" s="8">
        <v>17.2</v>
      </c>
      <c r="J185" s="8">
        <v>-50.2</v>
      </c>
      <c r="K185" s="28" t="s">
        <v>734</v>
      </c>
      <c r="L185" s="105" t="str">
        <f t="shared" si="28"/>
        <v>No</v>
      </c>
    </row>
    <row r="186" spans="1:12" x14ac:dyDescent="0.2">
      <c r="A186" s="128" t="s">
        <v>469</v>
      </c>
      <c r="B186" s="22" t="s">
        <v>213</v>
      </c>
      <c r="C186" s="4">
        <v>4.9153751377999999</v>
      </c>
      <c r="D186" s="27" t="str">
        <f t="shared" si="25"/>
        <v>N/A</v>
      </c>
      <c r="E186" s="4">
        <v>6.2541599900999998</v>
      </c>
      <c r="F186" s="27" t="str">
        <f t="shared" si="26"/>
        <v>N/A</v>
      </c>
      <c r="G186" s="4">
        <v>3.6936118680000001</v>
      </c>
      <c r="H186" s="27" t="str">
        <f t="shared" si="27"/>
        <v>N/A</v>
      </c>
      <c r="I186" s="8">
        <v>27.24</v>
      </c>
      <c r="J186" s="8">
        <v>-40.9</v>
      </c>
      <c r="K186" s="28" t="s">
        <v>734</v>
      </c>
      <c r="L186" s="105" t="str">
        <f t="shared" si="28"/>
        <v>No</v>
      </c>
    </row>
    <row r="187" spans="1:12" x14ac:dyDescent="0.2">
      <c r="A187" s="128" t="s">
        <v>116</v>
      </c>
      <c r="B187" s="22" t="s">
        <v>213</v>
      </c>
      <c r="C187" s="4">
        <v>53.498195283000001</v>
      </c>
      <c r="D187" s="27" t="str">
        <f t="shared" si="25"/>
        <v>N/A</v>
      </c>
      <c r="E187" s="4">
        <v>56.048047949999997</v>
      </c>
      <c r="F187" s="27" t="str">
        <f t="shared" si="26"/>
        <v>N/A</v>
      </c>
      <c r="G187" s="4">
        <v>46.562292296999999</v>
      </c>
      <c r="H187" s="27" t="str">
        <f t="shared" si="27"/>
        <v>N/A</v>
      </c>
      <c r="I187" s="8">
        <v>4.766</v>
      </c>
      <c r="J187" s="8">
        <v>-16.899999999999999</v>
      </c>
      <c r="K187" s="28" t="s">
        <v>734</v>
      </c>
      <c r="L187" s="105" t="str">
        <f t="shared" si="28"/>
        <v>Yes</v>
      </c>
    </row>
    <row r="188" spans="1:12" x14ac:dyDescent="0.2">
      <c r="A188" s="128" t="s">
        <v>470</v>
      </c>
      <c r="B188" s="22" t="s">
        <v>213</v>
      </c>
      <c r="C188" s="4">
        <v>12.133891213</v>
      </c>
      <c r="D188" s="27" t="str">
        <f t="shared" si="25"/>
        <v>N/A</v>
      </c>
      <c r="E188" s="4">
        <v>11.267605634000001</v>
      </c>
      <c r="F188" s="27" t="str">
        <f t="shared" si="26"/>
        <v>N/A</v>
      </c>
      <c r="G188" s="4">
        <v>22.754491018</v>
      </c>
      <c r="H188" s="27" t="str">
        <f t="shared" si="27"/>
        <v>N/A</v>
      </c>
      <c r="I188" s="8">
        <v>-7.14</v>
      </c>
      <c r="J188" s="8">
        <v>101.9</v>
      </c>
      <c r="K188" s="28" t="s">
        <v>734</v>
      </c>
      <c r="L188" s="105" t="str">
        <f t="shared" si="28"/>
        <v>No</v>
      </c>
    </row>
    <row r="189" spans="1:12" x14ac:dyDescent="0.2">
      <c r="A189" s="128" t="s">
        <v>471</v>
      </c>
      <c r="B189" s="22" t="s">
        <v>213</v>
      </c>
      <c r="C189" s="4">
        <v>20.769621969999999</v>
      </c>
      <c r="D189" s="27" t="str">
        <f t="shared" si="25"/>
        <v>N/A</v>
      </c>
      <c r="E189" s="4">
        <v>20.226209825000002</v>
      </c>
      <c r="F189" s="27" t="str">
        <f t="shared" si="26"/>
        <v>N/A</v>
      </c>
      <c r="G189" s="4">
        <v>20.192307692</v>
      </c>
      <c r="H189" s="27" t="str">
        <f t="shared" si="27"/>
        <v>N/A</v>
      </c>
      <c r="I189" s="8">
        <v>-2.62</v>
      </c>
      <c r="J189" s="8">
        <v>-0.16800000000000001</v>
      </c>
      <c r="K189" s="28" t="s">
        <v>734</v>
      </c>
      <c r="L189" s="105" t="str">
        <f t="shared" si="28"/>
        <v>Yes</v>
      </c>
    </row>
    <row r="190" spans="1:12" x14ac:dyDescent="0.2">
      <c r="A190" s="128" t="s">
        <v>472</v>
      </c>
      <c r="B190" s="22" t="s">
        <v>213</v>
      </c>
      <c r="C190" s="4">
        <v>82.381857633999999</v>
      </c>
      <c r="D190" s="27" t="str">
        <f t="shared" si="25"/>
        <v>N/A</v>
      </c>
      <c r="E190" s="4">
        <v>83.455637091</v>
      </c>
      <c r="F190" s="27" t="str">
        <f t="shared" si="26"/>
        <v>N/A</v>
      </c>
      <c r="G190" s="4">
        <v>49.007571106999997</v>
      </c>
      <c r="H190" s="27" t="str">
        <f t="shared" si="27"/>
        <v>N/A</v>
      </c>
      <c r="I190" s="8">
        <v>1.3029999999999999</v>
      </c>
      <c r="J190" s="8">
        <v>-41.3</v>
      </c>
      <c r="K190" s="28" t="s">
        <v>734</v>
      </c>
      <c r="L190" s="105" t="str">
        <f t="shared" si="28"/>
        <v>No</v>
      </c>
    </row>
    <row r="191" spans="1:12" x14ac:dyDescent="0.2">
      <c r="A191" s="128" t="s">
        <v>473</v>
      </c>
      <c r="B191" s="22" t="s">
        <v>213</v>
      </c>
      <c r="C191" s="4">
        <v>42.491840130999996</v>
      </c>
      <c r="D191" s="27" t="str">
        <f t="shared" si="25"/>
        <v>N/A</v>
      </c>
      <c r="E191" s="4">
        <v>49.098976950999997</v>
      </c>
      <c r="F191" s="27" t="str">
        <f t="shared" si="26"/>
        <v>N/A</v>
      </c>
      <c r="G191" s="4">
        <v>38.207689979000001</v>
      </c>
      <c r="H191" s="27" t="str">
        <f t="shared" si="27"/>
        <v>N/A</v>
      </c>
      <c r="I191" s="8">
        <v>15.55</v>
      </c>
      <c r="J191" s="8">
        <v>-22.2</v>
      </c>
      <c r="K191" s="28" t="s">
        <v>734</v>
      </c>
      <c r="L191" s="105" t="str">
        <f t="shared" si="28"/>
        <v>Yes</v>
      </c>
    </row>
    <row r="192" spans="1:12" x14ac:dyDescent="0.2">
      <c r="A192" s="128" t="s">
        <v>1342</v>
      </c>
      <c r="B192" s="22" t="s">
        <v>213</v>
      </c>
      <c r="C192" s="23">
        <v>4.7452395898999997</v>
      </c>
      <c r="D192" s="27" t="str">
        <f t="shared" si="25"/>
        <v>N/A</v>
      </c>
      <c r="E192" s="23">
        <v>4.7347670251</v>
      </c>
      <c r="F192" s="27" t="str">
        <f t="shared" si="26"/>
        <v>N/A</v>
      </c>
      <c r="G192" s="23">
        <v>4.4089808380999997</v>
      </c>
      <c r="H192" s="27" t="str">
        <f t="shared" si="27"/>
        <v>N/A</v>
      </c>
      <c r="I192" s="8">
        <v>-0.221</v>
      </c>
      <c r="J192" s="8">
        <v>-6.88</v>
      </c>
      <c r="K192" s="28" t="s">
        <v>734</v>
      </c>
      <c r="L192" s="105" t="str">
        <f t="shared" si="28"/>
        <v>Yes</v>
      </c>
    </row>
    <row r="193" spans="1:12" x14ac:dyDescent="0.2">
      <c r="A193" s="128" t="s">
        <v>1343</v>
      </c>
      <c r="B193" s="22" t="s">
        <v>213</v>
      </c>
      <c r="C193" s="23">
        <v>4.2857142857000001</v>
      </c>
      <c r="D193" s="27" t="str">
        <f t="shared" si="25"/>
        <v>N/A</v>
      </c>
      <c r="E193" s="23">
        <v>4.8181818182000002</v>
      </c>
      <c r="F193" s="27" t="str">
        <f t="shared" si="26"/>
        <v>N/A</v>
      </c>
      <c r="G193" s="23">
        <v>9.0555555555999998</v>
      </c>
      <c r="H193" s="27" t="str">
        <f t="shared" si="27"/>
        <v>N/A</v>
      </c>
      <c r="I193" s="8">
        <v>12.42</v>
      </c>
      <c r="J193" s="8">
        <v>87.95</v>
      </c>
      <c r="K193" s="28" t="s">
        <v>734</v>
      </c>
      <c r="L193" s="105" t="str">
        <f t="shared" si="28"/>
        <v>No</v>
      </c>
    </row>
    <row r="194" spans="1:12" x14ac:dyDescent="0.2">
      <c r="A194" s="128" t="s">
        <v>1344</v>
      </c>
      <c r="B194" s="22" t="s">
        <v>213</v>
      </c>
      <c r="C194" s="23">
        <v>11.044580420000001</v>
      </c>
      <c r="D194" s="27" t="str">
        <f t="shared" si="25"/>
        <v>N/A</v>
      </c>
      <c r="E194" s="23">
        <v>10.599821747</v>
      </c>
      <c r="F194" s="27" t="str">
        <f t="shared" si="26"/>
        <v>N/A</v>
      </c>
      <c r="G194" s="23">
        <v>11.252873563</v>
      </c>
      <c r="H194" s="27" t="str">
        <f t="shared" si="27"/>
        <v>N/A</v>
      </c>
      <c r="I194" s="8">
        <v>-4.03</v>
      </c>
      <c r="J194" s="8">
        <v>6.1609999999999996</v>
      </c>
      <c r="K194" s="28" t="s">
        <v>734</v>
      </c>
      <c r="L194" s="105" t="str">
        <f t="shared" si="28"/>
        <v>Yes</v>
      </c>
    </row>
    <row r="195" spans="1:12" x14ac:dyDescent="0.2">
      <c r="A195" s="128" t="s">
        <v>1345</v>
      </c>
      <c r="B195" s="22" t="s">
        <v>213</v>
      </c>
      <c r="C195" s="23">
        <v>4.1068522484000001</v>
      </c>
      <c r="D195" s="27" t="str">
        <f t="shared" si="25"/>
        <v>N/A</v>
      </c>
      <c r="E195" s="23">
        <v>4.2764073371000002</v>
      </c>
      <c r="F195" s="27" t="str">
        <f t="shared" si="26"/>
        <v>N/A</v>
      </c>
      <c r="G195" s="23">
        <v>5.9356725146000002</v>
      </c>
      <c r="H195" s="27" t="str">
        <f t="shared" si="27"/>
        <v>N/A</v>
      </c>
      <c r="I195" s="8">
        <v>4.1289999999999996</v>
      </c>
      <c r="J195" s="8">
        <v>38.799999999999997</v>
      </c>
      <c r="K195" s="28" t="s">
        <v>734</v>
      </c>
      <c r="L195" s="105" t="str">
        <f t="shared" si="28"/>
        <v>No</v>
      </c>
    </row>
    <row r="196" spans="1:12" x14ac:dyDescent="0.2">
      <c r="A196" s="128" t="s">
        <v>1346</v>
      </c>
      <c r="B196" s="22" t="s">
        <v>213</v>
      </c>
      <c r="C196" s="23">
        <v>3.6142091153</v>
      </c>
      <c r="D196" s="27" t="str">
        <f t="shared" si="25"/>
        <v>N/A</v>
      </c>
      <c r="E196" s="23">
        <v>3.5979886538999999</v>
      </c>
      <c r="F196" s="27" t="str">
        <f t="shared" si="26"/>
        <v>N/A</v>
      </c>
      <c r="G196" s="23">
        <v>4.0157480315000003</v>
      </c>
      <c r="H196" s="27" t="str">
        <f t="shared" si="27"/>
        <v>N/A</v>
      </c>
      <c r="I196" s="8">
        <v>-0.44900000000000001</v>
      </c>
      <c r="J196" s="8">
        <v>11.61</v>
      </c>
      <c r="K196" s="28" t="s">
        <v>734</v>
      </c>
      <c r="L196" s="105" t="str">
        <f t="shared" si="28"/>
        <v>Yes</v>
      </c>
    </row>
    <row r="197" spans="1:12" x14ac:dyDescent="0.2">
      <c r="A197" s="128" t="s">
        <v>1347</v>
      </c>
      <c r="B197" s="22" t="s">
        <v>213</v>
      </c>
      <c r="C197" s="23">
        <v>116.2590799</v>
      </c>
      <c r="D197" s="27" t="str">
        <f t="shared" si="25"/>
        <v>N/A</v>
      </c>
      <c r="E197" s="23">
        <v>112.38730853</v>
      </c>
      <c r="F197" s="27" t="str">
        <f t="shared" si="26"/>
        <v>N/A</v>
      </c>
      <c r="G197" s="23">
        <v>105.78165939</v>
      </c>
      <c r="H197" s="27" t="str">
        <f t="shared" si="27"/>
        <v>N/A</v>
      </c>
      <c r="I197" s="8">
        <v>-3.33</v>
      </c>
      <c r="J197" s="8">
        <v>-5.88</v>
      </c>
      <c r="K197" s="28" t="s">
        <v>734</v>
      </c>
      <c r="L197" s="105" t="str">
        <f t="shared" si="28"/>
        <v>Yes</v>
      </c>
    </row>
    <row r="198" spans="1:12" x14ac:dyDescent="0.2">
      <c r="A198" s="128" t="s">
        <v>1348</v>
      </c>
      <c r="B198" s="22" t="s">
        <v>213</v>
      </c>
      <c r="C198" s="23">
        <v>233.19354838999999</v>
      </c>
      <c r="D198" s="27" t="str">
        <f t="shared" si="25"/>
        <v>N/A</v>
      </c>
      <c r="E198" s="23">
        <v>202.19354838999999</v>
      </c>
      <c r="F198" s="27" t="str">
        <f t="shared" si="26"/>
        <v>N/A</v>
      </c>
      <c r="G198" s="23">
        <v>81.3</v>
      </c>
      <c r="H198" s="27" t="str">
        <f t="shared" si="27"/>
        <v>N/A</v>
      </c>
      <c r="I198" s="8">
        <v>-13.3</v>
      </c>
      <c r="J198" s="8">
        <v>-59.8</v>
      </c>
      <c r="K198" s="28" t="s">
        <v>734</v>
      </c>
      <c r="L198" s="105" t="str">
        <f t="shared" si="28"/>
        <v>No</v>
      </c>
    </row>
    <row r="199" spans="1:12" x14ac:dyDescent="0.2">
      <c r="A199" s="128" t="s">
        <v>1349</v>
      </c>
      <c r="B199" s="22" t="s">
        <v>213</v>
      </c>
      <c r="C199" s="23">
        <v>123.55017300999999</v>
      </c>
      <c r="D199" s="27" t="str">
        <f t="shared" si="25"/>
        <v>N/A</v>
      </c>
      <c r="E199" s="23">
        <v>124.76845638</v>
      </c>
      <c r="F199" s="27" t="str">
        <f t="shared" si="26"/>
        <v>N/A</v>
      </c>
      <c r="G199" s="23">
        <v>59.075000000000003</v>
      </c>
      <c r="H199" s="27" t="str">
        <f t="shared" si="27"/>
        <v>N/A</v>
      </c>
      <c r="I199" s="8">
        <v>0.98609999999999998</v>
      </c>
      <c r="J199" s="8">
        <v>-52.7</v>
      </c>
      <c r="K199" s="28" t="s">
        <v>734</v>
      </c>
      <c r="L199" s="105" t="str">
        <f t="shared" si="28"/>
        <v>No</v>
      </c>
    </row>
    <row r="200" spans="1:12" x14ac:dyDescent="0.2">
      <c r="A200" s="128" t="s">
        <v>1350</v>
      </c>
      <c r="B200" s="22" t="s">
        <v>213</v>
      </c>
      <c r="C200" s="23">
        <v>71.305084746000006</v>
      </c>
      <c r="D200" s="27" t="str">
        <f t="shared" si="25"/>
        <v>N/A</v>
      </c>
      <c r="E200" s="23">
        <v>86.897058823999998</v>
      </c>
      <c r="F200" s="27" t="str">
        <f t="shared" si="26"/>
        <v>N/A</v>
      </c>
      <c r="G200" s="23">
        <v>4</v>
      </c>
      <c r="H200" s="27" t="str">
        <f t="shared" si="27"/>
        <v>N/A</v>
      </c>
      <c r="I200" s="8">
        <v>21.87</v>
      </c>
      <c r="J200" s="8">
        <v>-95.4</v>
      </c>
      <c r="K200" s="28" t="s">
        <v>734</v>
      </c>
      <c r="L200" s="105" t="str">
        <f t="shared" si="28"/>
        <v>No</v>
      </c>
    </row>
    <row r="201" spans="1:12" x14ac:dyDescent="0.2">
      <c r="A201" s="128" t="s">
        <v>1351</v>
      </c>
      <c r="B201" s="22" t="s">
        <v>213</v>
      </c>
      <c r="C201" s="23">
        <v>25.676470588000001</v>
      </c>
      <c r="D201" s="27" t="str">
        <f t="shared" si="25"/>
        <v>N/A</v>
      </c>
      <c r="E201" s="23">
        <v>33.383333333000003</v>
      </c>
      <c r="F201" s="27" t="str">
        <f t="shared" si="26"/>
        <v>N/A</v>
      </c>
      <c r="G201" s="23">
        <v>27</v>
      </c>
      <c r="H201" s="27" t="str">
        <f t="shared" si="27"/>
        <v>N/A</v>
      </c>
      <c r="I201" s="8">
        <v>30.02</v>
      </c>
      <c r="J201" s="8">
        <v>-19.100000000000001</v>
      </c>
      <c r="K201" s="28" t="s">
        <v>734</v>
      </c>
      <c r="L201" s="105" t="str">
        <f t="shared" si="28"/>
        <v>Yes</v>
      </c>
    </row>
    <row r="202" spans="1:12" x14ac:dyDescent="0.2">
      <c r="A202" s="128" t="s">
        <v>28</v>
      </c>
      <c r="B202" s="22" t="s">
        <v>213</v>
      </c>
      <c r="C202" s="4">
        <v>2.0972057999999998</v>
      </c>
      <c r="D202" s="27" t="str">
        <f t="shared" si="25"/>
        <v>N/A</v>
      </c>
      <c r="E202" s="4">
        <v>2.3044071173999998</v>
      </c>
      <c r="F202" s="27" t="str">
        <f t="shared" si="26"/>
        <v>N/A</v>
      </c>
      <c r="G202" s="4">
        <v>4.0825086773999999</v>
      </c>
      <c r="H202" s="27" t="str">
        <f t="shared" si="27"/>
        <v>N/A</v>
      </c>
      <c r="I202" s="8">
        <v>9.8800000000000008</v>
      </c>
      <c r="J202" s="8">
        <v>77.16</v>
      </c>
      <c r="K202" s="28" t="s">
        <v>734</v>
      </c>
      <c r="L202" s="105" t="str">
        <f t="shared" si="28"/>
        <v>No</v>
      </c>
    </row>
    <row r="203" spans="1:12" x14ac:dyDescent="0.2">
      <c r="A203" s="128" t="s">
        <v>123</v>
      </c>
      <c r="B203" s="22" t="s">
        <v>213</v>
      </c>
      <c r="C203" s="23">
        <v>22</v>
      </c>
      <c r="D203" s="27" t="str">
        <f t="shared" ref="D203:D213" si="29">IF($B203="N/A","N/A",IF(C203&gt;10,"No",IF(C203&lt;-10,"No","Yes")))</f>
        <v>N/A</v>
      </c>
      <c r="E203" s="23">
        <v>31</v>
      </c>
      <c r="F203" s="27" t="str">
        <f t="shared" ref="F203:F213" si="30">IF($B203="N/A","N/A",IF(E203&gt;10,"No",IF(E203&lt;-10,"No","Yes")))</f>
        <v>N/A</v>
      </c>
      <c r="G203" s="23">
        <v>39</v>
      </c>
      <c r="H203" s="27" t="str">
        <f t="shared" ref="H203:H213" si="31">IF($B203="N/A","N/A",IF(G203&gt;10,"No",IF(G203&lt;-10,"No","Yes")))</f>
        <v>N/A</v>
      </c>
      <c r="I203" s="8">
        <v>40.909999999999997</v>
      </c>
      <c r="J203" s="8">
        <v>25.81</v>
      </c>
      <c r="K203" s="10" t="s">
        <v>213</v>
      </c>
      <c r="L203" s="105" t="str">
        <f t="shared" ref="L203:L213" si="32">IF(J203="Div by 0", "N/A", IF(K203="N/A","N/A", IF(J203&gt;VALUE(MID(K203,1,2)), "No", IF(J203&lt;-1*VALUE(MID(K203,1,2)), "No", "Yes"))))</f>
        <v>N/A</v>
      </c>
    </row>
    <row r="204" spans="1:12" x14ac:dyDescent="0.2">
      <c r="A204" s="128" t="s">
        <v>124</v>
      </c>
      <c r="B204" s="22" t="s">
        <v>213</v>
      </c>
      <c r="C204" s="23">
        <v>82</v>
      </c>
      <c r="D204" s="27" t="str">
        <f t="shared" si="29"/>
        <v>N/A</v>
      </c>
      <c r="E204" s="23">
        <v>113</v>
      </c>
      <c r="F204" s="27" t="str">
        <f t="shared" si="30"/>
        <v>N/A</v>
      </c>
      <c r="G204" s="23">
        <v>215</v>
      </c>
      <c r="H204" s="27" t="str">
        <f t="shared" si="31"/>
        <v>N/A</v>
      </c>
      <c r="I204" s="8">
        <v>37.799999999999997</v>
      </c>
      <c r="J204" s="8">
        <v>90.27</v>
      </c>
      <c r="K204" s="10" t="s">
        <v>213</v>
      </c>
      <c r="L204" s="105" t="str">
        <f t="shared" si="32"/>
        <v>N/A</v>
      </c>
    </row>
    <row r="205" spans="1:12" ht="25.5" x14ac:dyDescent="0.2">
      <c r="A205" s="128" t="s">
        <v>1599</v>
      </c>
      <c r="B205" s="22" t="s">
        <v>213</v>
      </c>
      <c r="C205" s="23">
        <v>0</v>
      </c>
      <c r="D205" s="27" t="str">
        <f t="shared" si="29"/>
        <v>N/A</v>
      </c>
      <c r="E205" s="23">
        <v>0</v>
      </c>
      <c r="F205" s="27" t="str">
        <f t="shared" si="30"/>
        <v>N/A</v>
      </c>
      <c r="G205" s="23">
        <v>11</v>
      </c>
      <c r="H205" s="27" t="str">
        <f t="shared" si="31"/>
        <v>N/A</v>
      </c>
      <c r="I205" s="8" t="s">
        <v>1748</v>
      </c>
      <c r="J205" s="8" t="s">
        <v>1748</v>
      </c>
      <c r="K205" s="10" t="s">
        <v>213</v>
      </c>
      <c r="L205" s="105" t="str">
        <f t="shared" si="32"/>
        <v>N/A</v>
      </c>
    </row>
    <row r="206" spans="1:12" ht="25.5" x14ac:dyDescent="0.2">
      <c r="A206" s="128" t="s">
        <v>1352</v>
      </c>
      <c r="B206" s="22" t="s">
        <v>213</v>
      </c>
      <c r="C206" s="23">
        <v>11</v>
      </c>
      <c r="D206" s="27" t="str">
        <f t="shared" si="29"/>
        <v>N/A</v>
      </c>
      <c r="E206" s="23">
        <v>11</v>
      </c>
      <c r="F206" s="27" t="str">
        <f t="shared" si="30"/>
        <v>N/A</v>
      </c>
      <c r="G206" s="23">
        <v>11</v>
      </c>
      <c r="H206" s="27" t="str">
        <f t="shared" si="31"/>
        <v>N/A</v>
      </c>
      <c r="I206" s="8">
        <v>0</v>
      </c>
      <c r="J206" s="8">
        <v>0</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33.33</v>
      </c>
      <c r="J207" s="8">
        <v>0</v>
      </c>
      <c r="K207" s="10" t="s">
        <v>213</v>
      </c>
      <c r="L207" s="105" t="str">
        <f t="shared" si="32"/>
        <v>N/A</v>
      </c>
    </row>
    <row r="208" spans="1:12" x14ac:dyDescent="0.2">
      <c r="A208" s="128" t="s">
        <v>1601</v>
      </c>
      <c r="B208" s="22" t="s">
        <v>213</v>
      </c>
      <c r="C208" s="23">
        <v>372</v>
      </c>
      <c r="D208" s="27" t="str">
        <f t="shared" si="29"/>
        <v>N/A</v>
      </c>
      <c r="E208" s="23">
        <v>518</v>
      </c>
      <c r="F208" s="27" t="str">
        <f t="shared" si="30"/>
        <v>N/A</v>
      </c>
      <c r="G208" s="23">
        <v>618</v>
      </c>
      <c r="H208" s="27" t="str">
        <f t="shared" si="31"/>
        <v>N/A</v>
      </c>
      <c r="I208" s="8">
        <v>39.25</v>
      </c>
      <c r="J208" s="8">
        <v>19.309999999999999</v>
      </c>
      <c r="K208" s="10" t="s">
        <v>213</v>
      </c>
      <c r="L208" s="105" t="str">
        <f t="shared" si="32"/>
        <v>N/A</v>
      </c>
    </row>
    <row r="209" spans="1:12" x14ac:dyDescent="0.2">
      <c r="A209" s="128" t="s">
        <v>125</v>
      </c>
      <c r="B209" s="22" t="s">
        <v>213</v>
      </c>
      <c r="C209" s="29">
        <v>4778998</v>
      </c>
      <c r="D209" s="27" t="str">
        <f t="shared" si="29"/>
        <v>N/A</v>
      </c>
      <c r="E209" s="29">
        <v>2108938</v>
      </c>
      <c r="F209" s="27" t="str">
        <f t="shared" si="30"/>
        <v>N/A</v>
      </c>
      <c r="G209" s="29">
        <v>3087754</v>
      </c>
      <c r="H209" s="27" t="str">
        <f t="shared" si="31"/>
        <v>N/A</v>
      </c>
      <c r="I209" s="8">
        <v>-55.9</v>
      </c>
      <c r="J209" s="8">
        <v>46.41</v>
      </c>
      <c r="K209" s="10" t="s">
        <v>213</v>
      </c>
      <c r="L209" s="105" t="str">
        <f t="shared" si="32"/>
        <v>N/A</v>
      </c>
    </row>
    <row r="210" spans="1:12" x14ac:dyDescent="0.2">
      <c r="A210" s="168" t="s">
        <v>1596</v>
      </c>
      <c r="B210" s="22" t="s">
        <v>213</v>
      </c>
      <c r="C210" s="29">
        <v>440963</v>
      </c>
      <c r="D210" s="27" t="str">
        <f t="shared" si="29"/>
        <v>N/A</v>
      </c>
      <c r="E210" s="29">
        <v>438817</v>
      </c>
      <c r="F210" s="27" t="str">
        <f t="shared" si="30"/>
        <v>N/A</v>
      </c>
      <c r="G210" s="29">
        <v>645384</v>
      </c>
      <c r="H210" s="27" t="str">
        <f t="shared" si="31"/>
        <v>N/A</v>
      </c>
      <c r="I210" s="8">
        <v>-0.48699999999999999</v>
      </c>
      <c r="J210" s="8">
        <v>47.07</v>
      </c>
      <c r="K210" s="10" t="s">
        <v>213</v>
      </c>
      <c r="L210" s="105" t="str">
        <f t="shared" si="32"/>
        <v>N/A</v>
      </c>
    </row>
    <row r="211" spans="1:12" x14ac:dyDescent="0.2">
      <c r="A211" s="168" t="s">
        <v>1353</v>
      </c>
      <c r="B211" s="22" t="s">
        <v>213</v>
      </c>
      <c r="C211" s="29">
        <v>237900</v>
      </c>
      <c r="D211" s="27" t="str">
        <f t="shared" si="29"/>
        <v>N/A</v>
      </c>
      <c r="E211" s="29">
        <v>266343</v>
      </c>
      <c r="F211" s="27" t="str">
        <f t="shared" si="30"/>
        <v>N/A</v>
      </c>
      <c r="G211" s="29">
        <v>222540</v>
      </c>
      <c r="H211" s="27" t="str">
        <f t="shared" si="31"/>
        <v>N/A</v>
      </c>
      <c r="I211" s="8">
        <v>11.96</v>
      </c>
      <c r="J211" s="8">
        <v>-16.399999999999999</v>
      </c>
      <c r="K211" s="10" t="s">
        <v>213</v>
      </c>
      <c r="L211" s="105" t="str">
        <f t="shared" si="32"/>
        <v>N/A</v>
      </c>
    </row>
    <row r="212" spans="1:12" x14ac:dyDescent="0.2">
      <c r="A212" s="168" t="s">
        <v>1590</v>
      </c>
      <c r="B212" s="22" t="s">
        <v>213</v>
      </c>
      <c r="C212" s="29">
        <v>393804</v>
      </c>
      <c r="D212" s="27" t="str">
        <f t="shared" si="29"/>
        <v>N/A</v>
      </c>
      <c r="E212" s="29">
        <v>489408</v>
      </c>
      <c r="F212" s="27" t="str">
        <f t="shared" si="30"/>
        <v>N/A</v>
      </c>
      <c r="G212" s="29">
        <v>373166</v>
      </c>
      <c r="H212" s="27" t="str">
        <f t="shared" si="31"/>
        <v>N/A</v>
      </c>
      <c r="I212" s="8">
        <v>24.28</v>
      </c>
      <c r="J212" s="8">
        <v>-23.8</v>
      </c>
      <c r="K212" s="10" t="s">
        <v>213</v>
      </c>
      <c r="L212" s="105" t="str">
        <f t="shared" si="32"/>
        <v>N/A</v>
      </c>
    </row>
    <row r="213" spans="1:12" x14ac:dyDescent="0.2">
      <c r="A213" s="168" t="s">
        <v>1591</v>
      </c>
      <c r="B213" s="22" t="s">
        <v>213</v>
      </c>
      <c r="C213" s="29">
        <v>4644331</v>
      </c>
      <c r="D213" s="27" t="str">
        <f t="shared" si="29"/>
        <v>N/A</v>
      </c>
      <c r="E213" s="29">
        <v>2108938</v>
      </c>
      <c r="F213" s="27" t="str">
        <f t="shared" si="30"/>
        <v>N/A</v>
      </c>
      <c r="G213" s="29">
        <v>3081451</v>
      </c>
      <c r="H213" s="27" t="str">
        <f t="shared" si="31"/>
        <v>N/A</v>
      </c>
      <c r="I213" s="8">
        <v>-54.6</v>
      </c>
      <c r="J213" s="8">
        <v>46.11</v>
      </c>
      <c r="K213" s="10" t="s">
        <v>213</v>
      </c>
      <c r="L213" s="105" t="str">
        <f t="shared" si="32"/>
        <v>N/A</v>
      </c>
    </row>
    <row r="214" spans="1:12" ht="25.5" x14ac:dyDescent="0.2">
      <c r="A214" s="128" t="s">
        <v>1354</v>
      </c>
      <c r="B214" s="22" t="s">
        <v>213</v>
      </c>
      <c r="C214" s="29">
        <v>268488</v>
      </c>
      <c r="D214" s="27" t="str">
        <f t="shared" ref="D214:D228" si="33">IF($B214="N/A","N/A",IF(C214&gt;10,"No",IF(C214&lt;-10,"No","Yes")))</f>
        <v>N/A</v>
      </c>
      <c r="E214" s="29">
        <v>600055</v>
      </c>
      <c r="F214" s="27" t="str">
        <f t="shared" ref="F214:F228" si="34">IF($B214="N/A","N/A",IF(E214&gt;10,"No",IF(E214&lt;-10,"No","Yes")))</f>
        <v>N/A</v>
      </c>
      <c r="G214" s="29">
        <v>204494</v>
      </c>
      <c r="H214" s="27" t="str">
        <f t="shared" ref="H214:H228" si="35">IF($B214="N/A","N/A",IF(G214&gt;10,"No",IF(G214&lt;-10,"No","Yes")))</f>
        <v>N/A</v>
      </c>
      <c r="I214" s="8">
        <v>123.5</v>
      </c>
      <c r="J214" s="8">
        <v>-65.900000000000006</v>
      </c>
      <c r="K214" s="28" t="s">
        <v>734</v>
      </c>
      <c r="L214" s="105" t="str">
        <f t="shared" ref="L214:L228" si="36">IF(J214="Div by 0", "N/A", IF(K214="N/A","N/A", IF(J214&gt;VALUE(MID(K214,1,2)), "No", IF(J214&lt;-1*VALUE(MID(K214,1,2)), "No", "Yes"))))</f>
        <v>No</v>
      </c>
    </row>
    <row r="215" spans="1:12" x14ac:dyDescent="0.2">
      <c r="A215" s="136" t="s">
        <v>646</v>
      </c>
      <c r="B215" s="22" t="s">
        <v>213</v>
      </c>
      <c r="C215" s="23">
        <v>115</v>
      </c>
      <c r="D215" s="27" t="str">
        <f t="shared" si="33"/>
        <v>N/A</v>
      </c>
      <c r="E215" s="23">
        <v>140</v>
      </c>
      <c r="F215" s="27" t="str">
        <f t="shared" si="34"/>
        <v>N/A</v>
      </c>
      <c r="G215" s="23">
        <v>549</v>
      </c>
      <c r="H215" s="27" t="str">
        <f t="shared" si="35"/>
        <v>N/A</v>
      </c>
      <c r="I215" s="8">
        <v>21.74</v>
      </c>
      <c r="J215" s="8">
        <v>292.10000000000002</v>
      </c>
      <c r="K215" s="28" t="s">
        <v>734</v>
      </c>
      <c r="L215" s="105" t="str">
        <f t="shared" si="36"/>
        <v>No</v>
      </c>
    </row>
    <row r="216" spans="1:12" ht="25.5" x14ac:dyDescent="0.2">
      <c r="A216" s="137" t="s">
        <v>1355</v>
      </c>
      <c r="B216" s="22" t="s">
        <v>213</v>
      </c>
      <c r="C216" s="29">
        <v>2334.6782609000002</v>
      </c>
      <c r="D216" s="27" t="str">
        <f t="shared" si="33"/>
        <v>N/A</v>
      </c>
      <c r="E216" s="29">
        <v>4286.1071429000003</v>
      </c>
      <c r="F216" s="27" t="str">
        <f t="shared" si="34"/>
        <v>N/A</v>
      </c>
      <c r="G216" s="29">
        <v>372.48451729999999</v>
      </c>
      <c r="H216" s="27" t="str">
        <f t="shared" si="35"/>
        <v>N/A</v>
      </c>
      <c r="I216" s="8">
        <v>83.58</v>
      </c>
      <c r="J216" s="8">
        <v>-91.3</v>
      </c>
      <c r="K216" s="28" t="s">
        <v>734</v>
      </c>
      <c r="L216" s="105" t="str">
        <f t="shared" si="36"/>
        <v>No</v>
      </c>
    </row>
    <row r="217" spans="1:12" ht="25.5" x14ac:dyDescent="0.2">
      <c r="A217" s="128" t="s">
        <v>1356</v>
      </c>
      <c r="B217" s="22" t="s">
        <v>213</v>
      </c>
      <c r="C217" s="29">
        <v>385</v>
      </c>
      <c r="D217" s="27" t="str">
        <f t="shared" si="33"/>
        <v>N/A</v>
      </c>
      <c r="E217" s="29">
        <v>15</v>
      </c>
      <c r="F217" s="27" t="str">
        <f t="shared" si="34"/>
        <v>N/A</v>
      </c>
      <c r="G217" s="29">
        <v>0</v>
      </c>
      <c r="H217" s="27" t="str">
        <f t="shared" si="35"/>
        <v>N/A</v>
      </c>
      <c r="I217" s="8">
        <v>-96.1</v>
      </c>
      <c r="J217" s="8">
        <v>-100</v>
      </c>
      <c r="K217" s="28" t="s">
        <v>734</v>
      </c>
      <c r="L217" s="105" t="str">
        <f t="shared" si="36"/>
        <v>No</v>
      </c>
    </row>
    <row r="218" spans="1:12" x14ac:dyDescent="0.2">
      <c r="A218" s="137" t="s">
        <v>513</v>
      </c>
      <c r="B218" s="22" t="s">
        <v>213</v>
      </c>
      <c r="C218" s="23">
        <v>11</v>
      </c>
      <c r="D218" s="27" t="str">
        <f t="shared" si="33"/>
        <v>N/A</v>
      </c>
      <c r="E218" s="23">
        <v>11</v>
      </c>
      <c r="F218" s="27" t="str">
        <f t="shared" si="34"/>
        <v>N/A</v>
      </c>
      <c r="G218" s="23">
        <v>0</v>
      </c>
      <c r="H218" s="27" t="str">
        <f t="shared" si="35"/>
        <v>N/A</v>
      </c>
      <c r="I218" s="8">
        <v>-80</v>
      </c>
      <c r="J218" s="8">
        <v>-100</v>
      </c>
      <c r="K218" s="28" t="s">
        <v>734</v>
      </c>
      <c r="L218" s="105" t="str">
        <f t="shared" si="36"/>
        <v>No</v>
      </c>
    </row>
    <row r="219" spans="1:12" ht="25.5" x14ac:dyDescent="0.2">
      <c r="A219" s="128" t="s">
        <v>1357</v>
      </c>
      <c r="B219" s="22" t="s">
        <v>213</v>
      </c>
      <c r="C219" s="29">
        <v>77</v>
      </c>
      <c r="D219" s="27" t="str">
        <f t="shared" si="33"/>
        <v>N/A</v>
      </c>
      <c r="E219" s="29">
        <v>15</v>
      </c>
      <c r="F219" s="27" t="str">
        <f t="shared" si="34"/>
        <v>N/A</v>
      </c>
      <c r="G219" s="29" t="s">
        <v>1748</v>
      </c>
      <c r="H219" s="27" t="str">
        <f t="shared" si="35"/>
        <v>N/A</v>
      </c>
      <c r="I219" s="8">
        <v>-80.5</v>
      </c>
      <c r="J219" s="8" t="s">
        <v>1748</v>
      </c>
      <c r="K219" s="28" t="s">
        <v>734</v>
      </c>
      <c r="L219" s="105" t="str">
        <f t="shared" si="36"/>
        <v>N/A</v>
      </c>
    </row>
    <row r="220" spans="1:12" ht="25.5" x14ac:dyDescent="0.2">
      <c r="A220" s="128" t="s">
        <v>1358</v>
      </c>
      <c r="B220" s="22" t="s">
        <v>213</v>
      </c>
      <c r="C220" s="29">
        <v>0</v>
      </c>
      <c r="D220" s="27" t="str">
        <f t="shared" si="33"/>
        <v>N/A</v>
      </c>
      <c r="E220" s="29">
        <v>0</v>
      </c>
      <c r="F220" s="27" t="str">
        <f t="shared" si="34"/>
        <v>N/A</v>
      </c>
      <c r="G220" s="29">
        <v>0</v>
      </c>
      <c r="H220" s="27" t="str">
        <f t="shared" si="35"/>
        <v>N/A</v>
      </c>
      <c r="I220" s="8" t="s">
        <v>1748</v>
      </c>
      <c r="J220" s="8" t="s">
        <v>1748</v>
      </c>
      <c r="K220" s="28" t="s">
        <v>734</v>
      </c>
      <c r="L220" s="105" t="str">
        <f t="shared" si="36"/>
        <v>N/A</v>
      </c>
    </row>
    <row r="221" spans="1:12" x14ac:dyDescent="0.2">
      <c r="A221" s="137" t="s">
        <v>514</v>
      </c>
      <c r="B221" s="22" t="s">
        <v>213</v>
      </c>
      <c r="C221" s="23">
        <v>0</v>
      </c>
      <c r="D221" s="27" t="str">
        <f t="shared" si="33"/>
        <v>N/A</v>
      </c>
      <c r="E221" s="23">
        <v>0</v>
      </c>
      <c r="F221" s="27" t="str">
        <f t="shared" si="34"/>
        <v>N/A</v>
      </c>
      <c r="G221" s="23">
        <v>0</v>
      </c>
      <c r="H221" s="27" t="str">
        <f t="shared" si="35"/>
        <v>N/A</v>
      </c>
      <c r="I221" s="8" t="s">
        <v>1748</v>
      </c>
      <c r="J221" s="8" t="s">
        <v>1748</v>
      </c>
      <c r="K221" s="28" t="s">
        <v>734</v>
      </c>
      <c r="L221" s="105" t="str">
        <f t="shared" si="36"/>
        <v>N/A</v>
      </c>
    </row>
    <row r="222" spans="1:12" ht="25.5" x14ac:dyDescent="0.2">
      <c r="A222" s="128" t="s">
        <v>1359</v>
      </c>
      <c r="B222" s="22" t="s">
        <v>213</v>
      </c>
      <c r="C222" s="29" t="s">
        <v>1748</v>
      </c>
      <c r="D222" s="27" t="str">
        <f t="shared" si="33"/>
        <v>N/A</v>
      </c>
      <c r="E222" s="29" t="s">
        <v>1748</v>
      </c>
      <c r="F222" s="27" t="str">
        <f t="shared" si="34"/>
        <v>N/A</v>
      </c>
      <c r="G222" s="29" t="s">
        <v>1748</v>
      </c>
      <c r="H222" s="27" t="str">
        <f t="shared" si="35"/>
        <v>N/A</v>
      </c>
      <c r="I222" s="8" t="s">
        <v>1748</v>
      </c>
      <c r="J222" s="8" t="s">
        <v>1748</v>
      </c>
      <c r="K222" s="28" t="s">
        <v>734</v>
      </c>
      <c r="L222" s="105" t="str">
        <f t="shared" si="36"/>
        <v>N/A</v>
      </c>
    </row>
    <row r="223" spans="1:12" ht="25.5" x14ac:dyDescent="0.2">
      <c r="A223" s="128" t="s">
        <v>1360</v>
      </c>
      <c r="B223" s="22" t="s">
        <v>213</v>
      </c>
      <c r="C223" s="29">
        <v>501333913</v>
      </c>
      <c r="D223" s="27" t="str">
        <f t="shared" si="33"/>
        <v>N/A</v>
      </c>
      <c r="E223" s="29">
        <v>562308130</v>
      </c>
      <c r="F223" s="27" t="str">
        <f t="shared" si="34"/>
        <v>N/A</v>
      </c>
      <c r="G223" s="29">
        <v>547825461</v>
      </c>
      <c r="H223" s="27" t="str">
        <f t="shared" si="35"/>
        <v>N/A</v>
      </c>
      <c r="I223" s="8">
        <v>12.16</v>
      </c>
      <c r="J223" s="8">
        <v>-2.58</v>
      </c>
      <c r="K223" s="28" t="s">
        <v>734</v>
      </c>
      <c r="L223" s="105" t="str">
        <f t="shared" si="36"/>
        <v>Yes</v>
      </c>
    </row>
    <row r="224" spans="1:12" x14ac:dyDescent="0.2">
      <c r="A224" s="128" t="s">
        <v>515</v>
      </c>
      <c r="B224" s="22" t="s">
        <v>213</v>
      </c>
      <c r="C224" s="23">
        <v>65110</v>
      </c>
      <c r="D224" s="27" t="str">
        <f t="shared" si="33"/>
        <v>N/A</v>
      </c>
      <c r="E224" s="23">
        <v>64695</v>
      </c>
      <c r="F224" s="27" t="str">
        <f t="shared" si="34"/>
        <v>N/A</v>
      </c>
      <c r="G224" s="23">
        <v>74174</v>
      </c>
      <c r="H224" s="27" t="str">
        <f t="shared" si="35"/>
        <v>N/A</v>
      </c>
      <c r="I224" s="8">
        <v>-0.63700000000000001</v>
      </c>
      <c r="J224" s="8">
        <v>14.65</v>
      </c>
      <c r="K224" s="28" t="s">
        <v>734</v>
      </c>
      <c r="L224" s="105" t="str">
        <f t="shared" si="36"/>
        <v>Yes</v>
      </c>
    </row>
    <row r="225" spans="1:12" ht="25.5" x14ac:dyDescent="0.2">
      <c r="A225" s="128" t="s">
        <v>1361</v>
      </c>
      <c r="B225" s="22" t="s">
        <v>213</v>
      </c>
      <c r="C225" s="29">
        <v>7699.7990017000002</v>
      </c>
      <c r="D225" s="27" t="str">
        <f t="shared" si="33"/>
        <v>N/A</v>
      </c>
      <c r="E225" s="29">
        <v>8691.6783367999997</v>
      </c>
      <c r="F225" s="27" t="str">
        <f t="shared" si="34"/>
        <v>N/A</v>
      </c>
      <c r="G225" s="29">
        <v>7385.6804406000001</v>
      </c>
      <c r="H225" s="27" t="str">
        <f t="shared" si="35"/>
        <v>N/A</v>
      </c>
      <c r="I225" s="8">
        <v>12.88</v>
      </c>
      <c r="J225" s="8">
        <v>-15</v>
      </c>
      <c r="K225" s="28" t="s">
        <v>734</v>
      </c>
      <c r="L225" s="105" t="str">
        <f t="shared" si="36"/>
        <v>Yes</v>
      </c>
    </row>
    <row r="226" spans="1:12" ht="25.5" x14ac:dyDescent="0.2">
      <c r="A226" s="128" t="s">
        <v>1362</v>
      </c>
      <c r="B226" s="22" t="s">
        <v>213</v>
      </c>
      <c r="C226" s="29">
        <v>0</v>
      </c>
      <c r="D226" s="27" t="str">
        <f t="shared" si="33"/>
        <v>N/A</v>
      </c>
      <c r="E226" s="29">
        <v>0</v>
      </c>
      <c r="F226" s="27" t="str">
        <f t="shared" si="34"/>
        <v>N/A</v>
      </c>
      <c r="G226" s="29">
        <v>0</v>
      </c>
      <c r="H226" s="27" t="str">
        <f t="shared" si="35"/>
        <v>N/A</v>
      </c>
      <c r="I226" s="8" t="s">
        <v>1748</v>
      </c>
      <c r="J226" s="8" t="s">
        <v>1748</v>
      </c>
      <c r="K226" s="28" t="s">
        <v>734</v>
      </c>
      <c r="L226" s="105" t="str">
        <f t="shared" si="36"/>
        <v>N/A</v>
      </c>
    </row>
    <row r="227" spans="1:12" ht="25.5" x14ac:dyDescent="0.2">
      <c r="A227" s="128" t="s">
        <v>516</v>
      </c>
      <c r="B227" s="22" t="s">
        <v>213</v>
      </c>
      <c r="C227" s="23">
        <v>0</v>
      </c>
      <c r="D227" s="27" t="str">
        <f t="shared" si="33"/>
        <v>N/A</v>
      </c>
      <c r="E227" s="23">
        <v>0</v>
      </c>
      <c r="F227" s="27" t="str">
        <f t="shared" si="34"/>
        <v>N/A</v>
      </c>
      <c r="G227" s="23">
        <v>0</v>
      </c>
      <c r="H227" s="27" t="str">
        <f t="shared" si="35"/>
        <v>N/A</v>
      </c>
      <c r="I227" s="8" t="s">
        <v>1748</v>
      </c>
      <c r="J227" s="8" t="s">
        <v>1748</v>
      </c>
      <c r="K227" s="28" t="s">
        <v>734</v>
      </c>
      <c r="L227" s="105" t="str">
        <f t="shared" si="36"/>
        <v>N/A</v>
      </c>
    </row>
    <row r="228" spans="1:12" ht="25.5" x14ac:dyDescent="0.2">
      <c r="A228" s="128" t="s">
        <v>1363</v>
      </c>
      <c r="B228" s="22" t="s">
        <v>213</v>
      </c>
      <c r="C228" s="29" t="s">
        <v>1748</v>
      </c>
      <c r="D228" s="27" t="str">
        <f t="shared" si="33"/>
        <v>N/A</v>
      </c>
      <c r="E228" s="29" t="s">
        <v>1748</v>
      </c>
      <c r="F228" s="27" t="str">
        <f t="shared" si="34"/>
        <v>N/A</v>
      </c>
      <c r="G228" s="29" t="s">
        <v>1748</v>
      </c>
      <c r="H228" s="27" t="str">
        <f t="shared" si="35"/>
        <v>N/A</v>
      </c>
      <c r="I228" s="8" t="s">
        <v>1748</v>
      </c>
      <c r="J228" s="8" t="s">
        <v>1748</v>
      </c>
      <c r="K228" s="28" t="s">
        <v>734</v>
      </c>
      <c r="L228" s="105" t="str">
        <f t="shared" si="36"/>
        <v>N/A</v>
      </c>
    </row>
    <row r="229" spans="1:12" x14ac:dyDescent="0.2">
      <c r="A229" s="128" t="s">
        <v>1364</v>
      </c>
      <c r="B229" s="22" t="s">
        <v>213</v>
      </c>
      <c r="C229" s="32">
        <v>347725</v>
      </c>
      <c r="D229" s="27" t="str">
        <f t="shared" ref="D229:D252" si="37">IF($B229="N/A","N/A",IF(C229&gt;10,"No",IF(C229&lt;-10,"No","Yes")))</f>
        <v>N/A</v>
      </c>
      <c r="E229" s="32">
        <v>289058</v>
      </c>
      <c r="F229" s="27" t="str">
        <f t="shared" ref="F229:F252" si="38">IF($B229="N/A","N/A",IF(E229&gt;10,"No",IF(E229&lt;-10,"No","Yes")))</f>
        <v>N/A</v>
      </c>
      <c r="G229" s="32">
        <v>465009</v>
      </c>
      <c r="H229" s="27" t="str">
        <f t="shared" ref="H229:H252" si="39">IF($B229="N/A","N/A",IF(G229&gt;10,"No",IF(G229&lt;-10,"No","Yes")))</f>
        <v>N/A</v>
      </c>
      <c r="I229" s="8">
        <v>-16.899999999999999</v>
      </c>
      <c r="J229" s="8">
        <v>60.87</v>
      </c>
      <c r="K229" s="28" t="s">
        <v>734</v>
      </c>
      <c r="L229" s="105" t="str">
        <f t="shared" ref="L229:L252" si="40">IF(J229="Div by 0", "N/A", IF(K229="N/A","N/A", IF(J229&gt;VALUE(MID(K229,1,2)), "No", IF(J229&lt;-1*VALUE(MID(K229,1,2)), "No", "Yes"))))</f>
        <v>No</v>
      </c>
    </row>
    <row r="230" spans="1:12" x14ac:dyDescent="0.2">
      <c r="A230" s="137" t="s">
        <v>1365</v>
      </c>
      <c r="B230" s="22" t="s">
        <v>213</v>
      </c>
      <c r="C230" s="31">
        <v>142</v>
      </c>
      <c r="D230" s="27" t="str">
        <f t="shared" si="37"/>
        <v>N/A</v>
      </c>
      <c r="E230" s="31">
        <v>139</v>
      </c>
      <c r="F230" s="27" t="str">
        <f t="shared" si="38"/>
        <v>N/A</v>
      </c>
      <c r="G230" s="31">
        <v>172</v>
      </c>
      <c r="H230" s="27" t="str">
        <f t="shared" si="39"/>
        <v>N/A</v>
      </c>
      <c r="I230" s="8">
        <v>-2.11</v>
      </c>
      <c r="J230" s="8">
        <v>23.74</v>
      </c>
      <c r="K230" s="28" t="s">
        <v>734</v>
      </c>
      <c r="L230" s="105" t="str">
        <f t="shared" si="40"/>
        <v>Yes</v>
      </c>
    </row>
    <row r="231" spans="1:12" x14ac:dyDescent="0.2">
      <c r="A231" s="137" t="s">
        <v>1366</v>
      </c>
      <c r="B231" s="22" t="s">
        <v>213</v>
      </c>
      <c r="C231" s="32">
        <v>2448.7676056</v>
      </c>
      <c r="D231" s="27" t="str">
        <f t="shared" si="37"/>
        <v>N/A</v>
      </c>
      <c r="E231" s="32">
        <v>2079.5539567999999</v>
      </c>
      <c r="F231" s="27" t="str">
        <f t="shared" si="38"/>
        <v>N/A</v>
      </c>
      <c r="G231" s="32">
        <v>2703.5406976999998</v>
      </c>
      <c r="H231" s="27" t="str">
        <f t="shared" si="39"/>
        <v>N/A</v>
      </c>
      <c r="I231" s="8">
        <v>-15.1</v>
      </c>
      <c r="J231" s="8">
        <v>30.01</v>
      </c>
      <c r="K231" s="28" t="s">
        <v>734</v>
      </c>
      <c r="L231" s="105" t="str">
        <f t="shared" si="40"/>
        <v>No</v>
      </c>
    </row>
    <row r="232" spans="1:12" ht="25.5" x14ac:dyDescent="0.2">
      <c r="A232" s="137" t="s">
        <v>1367</v>
      </c>
      <c r="B232" s="22" t="s">
        <v>213</v>
      </c>
      <c r="C232" s="32" t="s">
        <v>1748</v>
      </c>
      <c r="D232" s="27" t="str">
        <f t="shared" si="37"/>
        <v>N/A</v>
      </c>
      <c r="E232" s="32">
        <v>1915</v>
      </c>
      <c r="F232" s="27" t="str">
        <f t="shared" si="38"/>
        <v>N/A</v>
      </c>
      <c r="G232" s="32" t="s">
        <v>1748</v>
      </c>
      <c r="H232" s="27" t="str">
        <f t="shared" si="39"/>
        <v>N/A</v>
      </c>
      <c r="I232" s="8" t="s">
        <v>1748</v>
      </c>
      <c r="J232" s="8" t="s">
        <v>1748</v>
      </c>
      <c r="K232" s="28" t="s">
        <v>734</v>
      </c>
      <c r="L232" s="105" t="str">
        <f t="shared" si="40"/>
        <v>N/A</v>
      </c>
    </row>
    <row r="233" spans="1:12" ht="25.5" x14ac:dyDescent="0.2">
      <c r="A233" s="137" t="s">
        <v>1368</v>
      </c>
      <c r="B233" s="22" t="s">
        <v>213</v>
      </c>
      <c r="C233" s="32">
        <v>2687.2467532000001</v>
      </c>
      <c r="D233" s="27" t="str">
        <f t="shared" si="37"/>
        <v>N/A</v>
      </c>
      <c r="E233" s="32">
        <v>2582.2957746000002</v>
      </c>
      <c r="F233" s="27" t="str">
        <f t="shared" si="38"/>
        <v>N/A</v>
      </c>
      <c r="G233" s="32">
        <v>776.33333332999996</v>
      </c>
      <c r="H233" s="27" t="str">
        <f t="shared" si="39"/>
        <v>N/A</v>
      </c>
      <c r="I233" s="8">
        <v>-3.91</v>
      </c>
      <c r="J233" s="8">
        <v>-69.900000000000006</v>
      </c>
      <c r="K233" s="28" t="s">
        <v>734</v>
      </c>
      <c r="L233" s="105" t="str">
        <f t="shared" si="40"/>
        <v>No</v>
      </c>
    </row>
    <row r="234" spans="1:12" x14ac:dyDescent="0.2">
      <c r="A234" s="137" t="s">
        <v>1369</v>
      </c>
      <c r="B234" s="22" t="s">
        <v>213</v>
      </c>
      <c r="C234" s="32">
        <v>888.5625</v>
      </c>
      <c r="D234" s="27" t="str">
        <f t="shared" si="37"/>
        <v>N/A</v>
      </c>
      <c r="E234" s="32">
        <v>371.73333332999999</v>
      </c>
      <c r="F234" s="27" t="str">
        <f t="shared" si="38"/>
        <v>N/A</v>
      </c>
      <c r="G234" s="32" t="s">
        <v>1748</v>
      </c>
      <c r="H234" s="27" t="str">
        <f t="shared" si="39"/>
        <v>N/A</v>
      </c>
      <c r="I234" s="8">
        <v>-58.2</v>
      </c>
      <c r="J234" s="8" t="s">
        <v>1748</v>
      </c>
      <c r="K234" s="28" t="s">
        <v>734</v>
      </c>
      <c r="L234" s="105" t="str">
        <f t="shared" si="40"/>
        <v>N/A</v>
      </c>
    </row>
    <row r="235" spans="1:12" ht="25.5" x14ac:dyDescent="0.2">
      <c r="A235" s="137" t="s">
        <v>1370</v>
      </c>
      <c r="B235" s="22" t="s">
        <v>213</v>
      </c>
      <c r="C235" s="32">
        <v>2583.4693877999998</v>
      </c>
      <c r="D235" s="27" t="str">
        <f t="shared" si="37"/>
        <v>N/A</v>
      </c>
      <c r="E235" s="32">
        <v>1888.9230769000001</v>
      </c>
      <c r="F235" s="27" t="str">
        <f t="shared" si="38"/>
        <v>N/A</v>
      </c>
      <c r="G235" s="32" t="s">
        <v>1748</v>
      </c>
      <c r="H235" s="27" t="str">
        <f t="shared" si="39"/>
        <v>N/A</v>
      </c>
      <c r="I235" s="8">
        <v>-26.9</v>
      </c>
      <c r="J235" s="8" t="s">
        <v>1748</v>
      </c>
      <c r="K235" s="28" t="s">
        <v>734</v>
      </c>
      <c r="L235" s="105" t="str">
        <f t="shared" si="40"/>
        <v>N/A</v>
      </c>
    </row>
    <row r="236" spans="1:12" x14ac:dyDescent="0.2">
      <c r="A236" s="137" t="s">
        <v>1371</v>
      </c>
      <c r="B236" s="22" t="s">
        <v>213</v>
      </c>
      <c r="C236" s="27">
        <v>0.1104611363</v>
      </c>
      <c r="D236" s="27" t="str">
        <f t="shared" si="37"/>
        <v>N/A</v>
      </c>
      <c r="E236" s="27">
        <v>0.1135055242</v>
      </c>
      <c r="F236" s="27" t="str">
        <f t="shared" si="38"/>
        <v>N/A</v>
      </c>
      <c r="G236" s="27">
        <v>7.9388523700000005E-2</v>
      </c>
      <c r="H236" s="27" t="str">
        <f t="shared" si="39"/>
        <v>N/A</v>
      </c>
      <c r="I236" s="8">
        <v>2.7559999999999998</v>
      </c>
      <c r="J236" s="8">
        <v>-30.1</v>
      </c>
      <c r="K236" s="28" t="s">
        <v>734</v>
      </c>
      <c r="L236" s="105" t="str">
        <f t="shared" si="40"/>
        <v>No</v>
      </c>
    </row>
    <row r="237" spans="1:12" x14ac:dyDescent="0.2">
      <c r="A237" s="137" t="s">
        <v>1372</v>
      </c>
      <c r="B237" s="22" t="s">
        <v>213</v>
      </c>
      <c r="C237" s="27">
        <v>0</v>
      </c>
      <c r="D237" s="27" t="str">
        <f t="shared" si="37"/>
        <v>N/A</v>
      </c>
      <c r="E237" s="27">
        <v>0.12804097310000001</v>
      </c>
      <c r="F237" s="27" t="str">
        <f t="shared" si="38"/>
        <v>N/A</v>
      </c>
      <c r="G237" s="27">
        <v>0</v>
      </c>
      <c r="H237" s="27" t="str">
        <f t="shared" si="39"/>
        <v>N/A</v>
      </c>
      <c r="I237" s="8" t="s">
        <v>1748</v>
      </c>
      <c r="J237" s="8">
        <v>-100</v>
      </c>
      <c r="K237" s="28" t="s">
        <v>734</v>
      </c>
      <c r="L237" s="105" t="str">
        <f t="shared" si="40"/>
        <v>No</v>
      </c>
    </row>
    <row r="238" spans="1:12" x14ac:dyDescent="0.2">
      <c r="A238" s="136" t="s">
        <v>1373</v>
      </c>
      <c r="B238" s="22" t="s">
        <v>213</v>
      </c>
      <c r="C238" s="27">
        <v>0.26106119680000001</v>
      </c>
      <c r="D238" s="27" t="str">
        <f t="shared" si="37"/>
        <v>N/A</v>
      </c>
      <c r="E238" s="27">
        <v>0.2354970314</v>
      </c>
      <c r="F238" s="27" t="str">
        <f t="shared" si="38"/>
        <v>N/A</v>
      </c>
      <c r="G238" s="27">
        <v>0.52447552450000001</v>
      </c>
      <c r="H238" s="27" t="str">
        <f t="shared" si="39"/>
        <v>N/A</v>
      </c>
      <c r="I238" s="8">
        <v>-9.7899999999999991</v>
      </c>
      <c r="J238" s="8">
        <v>122.7</v>
      </c>
      <c r="K238" s="28" t="s">
        <v>734</v>
      </c>
      <c r="L238" s="105" t="str">
        <f t="shared" si="40"/>
        <v>No</v>
      </c>
    </row>
    <row r="239" spans="1:12" x14ac:dyDescent="0.2">
      <c r="A239" s="136" t="s">
        <v>1374</v>
      </c>
      <c r="B239" s="22" t="s">
        <v>213</v>
      </c>
      <c r="C239" s="27">
        <v>3.0723736000000001E-2</v>
      </c>
      <c r="D239" s="27" t="str">
        <f t="shared" si="37"/>
        <v>N/A</v>
      </c>
      <c r="E239" s="27">
        <v>2.9431385599999998E-2</v>
      </c>
      <c r="F239" s="27" t="str">
        <f t="shared" si="38"/>
        <v>N/A</v>
      </c>
      <c r="G239" s="27">
        <v>0</v>
      </c>
      <c r="H239" s="27" t="str">
        <f t="shared" si="39"/>
        <v>N/A</v>
      </c>
      <c r="I239" s="8">
        <v>-4.21</v>
      </c>
      <c r="J239" s="8">
        <v>-100</v>
      </c>
      <c r="K239" s="28" t="s">
        <v>734</v>
      </c>
      <c r="L239" s="105" t="str">
        <f t="shared" si="40"/>
        <v>No</v>
      </c>
    </row>
    <row r="240" spans="1:12" x14ac:dyDescent="0.2">
      <c r="A240" s="136" t="s">
        <v>1375</v>
      </c>
      <c r="B240" s="22" t="s">
        <v>213</v>
      </c>
      <c r="C240" s="27">
        <v>0.10591617490000001</v>
      </c>
      <c r="D240" s="27" t="str">
        <f t="shared" si="37"/>
        <v>N/A</v>
      </c>
      <c r="E240" s="27">
        <v>0.1281893258</v>
      </c>
      <c r="F240" s="27" t="str">
        <f t="shared" si="38"/>
        <v>N/A</v>
      </c>
      <c r="G240" s="27">
        <v>0</v>
      </c>
      <c r="H240" s="27" t="str">
        <f t="shared" si="39"/>
        <v>N/A</v>
      </c>
      <c r="I240" s="8">
        <v>21.03</v>
      </c>
      <c r="J240" s="8">
        <v>-100</v>
      </c>
      <c r="K240" s="28" t="s">
        <v>734</v>
      </c>
      <c r="L240" s="105" t="str">
        <f t="shared" si="40"/>
        <v>No</v>
      </c>
    </row>
    <row r="241" spans="1:12" ht="25.5" x14ac:dyDescent="0.2">
      <c r="A241" s="136" t="s">
        <v>1376</v>
      </c>
      <c r="B241" s="22" t="s">
        <v>213</v>
      </c>
      <c r="C241" s="32" t="s">
        <v>1748</v>
      </c>
      <c r="D241" s="27" t="str">
        <f t="shared" si="37"/>
        <v>N/A</v>
      </c>
      <c r="E241" s="32" t="s">
        <v>1748</v>
      </c>
      <c r="F241" s="27" t="str">
        <f t="shared" si="38"/>
        <v>N/A</v>
      </c>
      <c r="G241" s="32" t="s">
        <v>1748</v>
      </c>
      <c r="H241" s="27" t="str">
        <f t="shared" si="39"/>
        <v>N/A</v>
      </c>
      <c r="I241" s="8" t="s">
        <v>1748</v>
      </c>
      <c r="J241" s="8" t="s">
        <v>1748</v>
      </c>
      <c r="K241" s="28" t="s">
        <v>734</v>
      </c>
      <c r="L241" s="105" t="str">
        <f t="shared" si="40"/>
        <v>N/A</v>
      </c>
    </row>
    <row r="242" spans="1:12" x14ac:dyDescent="0.2">
      <c r="A242" s="136" t="s">
        <v>1377</v>
      </c>
      <c r="B242" s="22" t="s">
        <v>213</v>
      </c>
      <c r="C242" s="31" t="s">
        <v>1748</v>
      </c>
      <c r="D242" s="27" t="str">
        <f t="shared" si="37"/>
        <v>N/A</v>
      </c>
      <c r="E242" s="31" t="s">
        <v>1748</v>
      </c>
      <c r="F242" s="27" t="str">
        <f t="shared" si="38"/>
        <v>N/A</v>
      </c>
      <c r="G242" s="31" t="s">
        <v>1748</v>
      </c>
      <c r="H242" s="27" t="str">
        <f t="shared" si="39"/>
        <v>N/A</v>
      </c>
      <c r="I242" s="8" t="s">
        <v>1748</v>
      </c>
      <c r="J242" s="8" t="s">
        <v>1748</v>
      </c>
      <c r="K242" s="28" t="s">
        <v>734</v>
      </c>
      <c r="L242" s="105" t="str">
        <f t="shared" si="40"/>
        <v>N/A</v>
      </c>
    </row>
    <row r="243" spans="1:12" ht="25.5" x14ac:dyDescent="0.2">
      <c r="A243" s="136" t="s">
        <v>1378</v>
      </c>
      <c r="B243" s="22" t="s">
        <v>213</v>
      </c>
      <c r="C243" s="32" t="s">
        <v>1748</v>
      </c>
      <c r="D243" s="27" t="str">
        <f t="shared" si="37"/>
        <v>N/A</v>
      </c>
      <c r="E243" s="32" t="s">
        <v>1748</v>
      </c>
      <c r="F243" s="27" t="str">
        <f t="shared" si="38"/>
        <v>N/A</v>
      </c>
      <c r="G243" s="32" t="s">
        <v>1748</v>
      </c>
      <c r="H243" s="27" t="str">
        <f t="shared" si="39"/>
        <v>N/A</v>
      </c>
      <c r="I243" s="8" t="s">
        <v>1748</v>
      </c>
      <c r="J243" s="8" t="s">
        <v>1748</v>
      </c>
      <c r="K243" s="28" t="s">
        <v>734</v>
      </c>
      <c r="L243" s="105" t="str">
        <f t="shared" si="40"/>
        <v>N/A</v>
      </c>
    </row>
    <row r="244" spans="1:12" ht="25.5" x14ac:dyDescent="0.2">
      <c r="A244" s="136" t="s">
        <v>1379</v>
      </c>
      <c r="B244" s="22" t="s">
        <v>213</v>
      </c>
      <c r="C244" s="32" t="s">
        <v>1748</v>
      </c>
      <c r="D244" s="27" t="str">
        <f t="shared" si="37"/>
        <v>N/A</v>
      </c>
      <c r="E244" s="32" t="s">
        <v>1748</v>
      </c>
      <c r="F244" s="27" t="str">
        <f t="shared" si="38"/>
        <v>N/A</v>
      </c>
      <c r="G244" s="32" t="s">
        <v>1748</v>
      </c>
      <c r="H244" s="27" t="str">
        <f t="shared" si="39"/>
        <v>N/A</v>
      </c>
      <c r="I244" s="8" t="s">
        <v>1748</v>
      </c>
      <c r="J244" s="8" t="s">
        <v>1748</v>
      </c>
      <c r="K244" s="28" t="s">
        <v>734</v>
      </c>
      <c r="L244" s="105" t="str">
        <f t="shared" si="40"/>
        <v>N/A</v>
      </c>
    </row>
    <row r="245" spans="1:12" ht="25.5" x14ac:dyDescent="0.2">
      <c r="A245" s="136" t="s">
        <v>1380</v>
      </c>
      <c r="B245" s="22" t="s">
        <v>213</v>
      </c>
      <c r="C245" s="32" t="s">
        <v>1748</v>
      </c>
      <c r="D245" s="27" t="str">
        <f t="shared" si="37"/>
        <v>N/A</v>
      </c>
      <c r="E245" s="32" t="s">
        <v>1748</v>
      </c>
      <c r="F245" s="27" t="str">
        <f t="shared" si="38"/>
        <v>N/A</v>
      </c>
      <c r="G245" s="32" t="s">
        <v>1748</v>
      </c>
      <c r="H245" s="27" t="str">
        <f t="shared" si="39"/>
        <v>N/A</v>
      </c>
      <c r="I245" s="8" t="s">
        <v>1748</v>
      </c>
      <c r="J245" s="8" t="s">
        <v>1748</v>
      </c>
      <c r="K245" s="28" t="s">
        <v>734</v>
      </c>
      <c r="L245" s="105" t="str">
        <f t="shared" si="40"/>
        <v>N/A</v>
      </c>
    </row>
    <row r="246" spans="1:12" ht="25.5" x14ac:dyDescent="0.2">
      <c r="A246" s="136" t="s">
        <v>1381</v>
      </c>
      <c r="B246" s="22" t="s">
        <v>213</v>
      </c>
      <c r="C246" s="32" t="s">
        <v>1748</v>
      </c>
      <c r="D246" s="27" t="str">
        <f t="shared" si="37"/>
        <v>N/A</v>
      </c>
      <c r="E246" s="32" t="s">
        <v>1748</v>
      </c>
      <c r="F246" s="27" t="str">
        <f t="shared" si="38"/>
        <v>N/A</v>
      </c>
      <c r="G246" s="32" t="s">
        <v>1748</v>
      </c>
      <c r="H246" s="27" t="str">
        <f t="shared" si="39"/>
        <v>N/A</v>
      </c>
      <c r="I246" s="8" t="s">
        <v>1748</v>
      </c>
      <c r="J246" s="8" t="s">
        <v>1748</v>
      </c>
      <c r="K246" s="28" t="s">
        <v>734</v>
      </c>
      <c r="L246" s="105" t="str">
        <f t="shared" si="40"/>
        <v>N/A</v>
      </c>
    </row>
    <row r="247" spans="1:12" ht="25.5" x14ac:dyDescent="0.2">
      <c r="A247" s="136" t="s">
        <v>1382</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0</v>
      </c>
      <c r="D248" s="27" t="str">
        <f t="shared" si="37"/>
        <v>N/A</v>
      </c>
      <c r="E248" s="27">
        <v>0</v>
      </c>
      <c r="F248" s="27" t="str">
        <f t="shared" si="38"/>
        <v>N/A</v>
      </c>
      <c r="G248" s="27">
        <v>0</v>
      </c>
      <c r="H248" s="27" t="str">
        <f t="shared" si="39"/>
        <v>N/A</v>
      </c>
      <c r="I248" s="8" t="s">
        <v>1748</v>
      </c>
      <c r="J248" s="8" t="s">
        <v>1748</v>
      </c>
      <c r="K248" s="28" t="s">
        <v>734</v>
      </c>
      <c r="L248" s="105" t="str">
        <f t="shared" si="40"/>
        <v>N/A</v>
      </c>
    </row>
    <row r="249" spans="1:12" ht="25.5" x14ac:dyDescent="0.2">
      <c r="A249" s="136" t="s">
        <v>1384</v>
      </c>
      <c r="B249" s="22" t="s">
        <v>213</v>
      </c>
      <c r="C249" s="27">
        <v>0</v>
      </c>
      <c r="D249" s="27" t="str">
        <f t="shared" si="37"/>
        <v>N/A</v>
      </c>
      <c r="E249" s="27">
        <v>0</v>
      </c>
      <c r="F249" s="27" t="str">
        <f t="shared" si="38"/>
        <v>N/A</v>
      </c>
      <c r="G249" s="27">
        <v>0</v>
      </c>
      <c r="H249" s="27" t="str">
        <f t="shared" si="39"/>
        <v>N/A</v>
      </c>
      <c r="I249" s="8" t="s">
        <v>1748</v>
      </c>
      <c r="J249" s="8" t="s">
        <v>1748</v>
      </c>
      <c r="K249" s="28" t="s">
        <v>734</v>
      </c>
      <c r="L249" s="105" t="str">
        <f t="shared" si="40"/>
        <v>N/A</v>
      </c>
    </row>
    <row r="250" spans="1:12" ht="25.5" x14ac:dyDescent="0.2">
      <c r="A250" s="136" t="s">
        <v>1385</v>
      </c>
      <c r="B250" s="22" t="s">
        <v>213</v>
      </c>
      <c r="C250" s="27">
        <v>0</v>
      </c>
      <c r="D250" s="27" t="str">
        <f t="shared" si="37"/>
        <v>N/A</v>
      </c>
      <c r="E250" s="27">
        <v>0</v>
      </c>
      <c r="F250" s="27" t="str">
        <f t="shared" si="38"/>
        <v>N/A</v>
      </c>
      <c r="G250" s="27">
        <v>0</v>
      </c>
      <c r="H250" s="27" t="str">
        <f t="shared" si="39"/>
        <v>N/A</v>
      </c>
      <c r="I250" s="8" t="s">
        <v>1748</v>
      </c>
      <c r="J250" s="8" t="s">
        <v>1748</v>
      </c>
      <c r="K250" s="28" t="s">
        <v>734</v>
      </c>
      <c r="L250" s="105" t="str">
        <f t="shared" si="40"/>
        <v>N/A</v>
      </c>
    </row>
    <row r="251" spans="1:12" ht="25.5" x14ac:dyDescent="0.2">
      <c r="A251" s="136" t="s">
        <v>1386</v>
      </c>
      <c r="B251" s="22" t="s">
        <v>213</v>
      </c>
      <c r="C251" s="27">
        <v>0</v>
      </c>
      <c r="D251" s="27" t="str">
        <f t="shared" si="37"/>
        <v>N/A</v>
      </c>
      <c r="E251" s="27">
        <v>0</v>
      </c>
      <c r="F251" s="27" t="str">
        <f t="shared" si="38"/>
        <v>N/A</v>
      </c>
      <c r="G251" s="27">
        <v>0</v>
      </c>
      <c r="H251" s="27" t="str">
        <f t="shared" si="39"/>
        <v>N/A</v>
      </c>
      <c r="I251" s="8" t="s">
        <v>1748</v>
      </c>
      <c r="J251" s="8" t="s">
        <v>1748</v>
      </c>
      <c r="K251" s="28" t="s">
        <v>734</v>
      </c>
      <c r="L251" s="105" t="str">
        <f t="shared" si="40"/>
        <v>N/A</v>
      </c>
    </row>
    <row r="252" spans="1:12" ht="25.5" x14ac:dyDescent="0.2">
      <c r="A252" s="171" t="s">
        <v>1387</v>
      </c>
      <c r="B252" s="113" t="s">
        <v>213</v>
      </c>
      <c r="C252" s="145">
        <v>0</v>
      </c>
      <c r="D252" s="145" t="str">
        <f t="shared" si="37"/>
        <v>N/A</v>
      </c>
      <c r="E252" s="145">
        <v>0</v>
      </c>
      <c r="F252" s="145" t="str">
        <f t="shared" si="38"/>
        <v>N/A</v>
      </c>
      <c r="G252" s="145">
        <v>0</v>
      </c>
      <c r="H252" s="145" t="str">
        <f t="shared" si="39"/>
        <v>N/A</v>
      </c>
      <c r="I252" s="146" t="s">
        <v>1748</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38732</v>
      </c>
      <c r="D6" s="27" t="str">
        <f t="shared" ref="D6:D37" si="0">IF($B6="N/A","N/A",IF(C6&gt;10,"No",IF(C6&lt;-10,"No","Yes")))</f>
        <v>N/A</v>
      </c>
      <c r="E6" s="23">
        <v>41938</v>
      </c>
      <c r="F6" s="27" t="str">
        <f t="shared" ref="F6:F37" si="1">IF($B6="N/A","N/A",IF(E6&gt;10,"No",IF(E6&lt;-10,"No","Yes")))</f>
        <v>N/A</v>
      </c>
      <c r="G6" s="23">
        <v>21956</v>
      </c>
      <c r="H6" s="27" t="str">
        <f t="shared" ref="H6:H37" si="2">IF($B6="N/A","N/A",IF(G6&gt;10,"No",IF(G6&lt;-10,"No","Yes")))</f>
        <v>N/A</v>
      </c>
      <c r="I6" s="8">
        <v>8.2769999999999992</v>
      </c>
      <c r="J6" s="8">
        <v>-47.6</v>
      </c>
      <c r="K6" s="28" t="s">
        <v>734</v>
      </c>
      <c r="L6" s="105" t="str">
        <f t="shared" ref="L6:L39" si="3">IF(J6="Div by 0", "N/A", IF(K6="N/A","N/A", IF(J6&gt;VALUE(MID(K6,1,2)), "No", IF(J6&lt;-1*VALUE(MID(K6,1,2)), "No", "Yes"))))</f>
        <v>No</v>
      </c>
    </row>
    <row r="7" spans="1:12" x14ac:dyDescent="0.2">
      <c r="A7" s="168" t="s">
        <v>6</v>
      </c>
      <c r="B7" s="22" t="s">
        <v>213</v>
      </c>
      <c r="C7" s="23">
        <v>6584</v>
      </c>
      <c r="D7" s="27" t="str">
        <f t="shared" si="0"/>
        <v>N/A</v>
      </c>
      <c r="E7" s="23">
        <v>6603</v>
      </c>
      <c r="F7" s="27" t="str">
        <f t="shared" si="1"/>
        <v>N/A</v>
      </c>
      <c r="G7" s="23">
        <v>10268</v>
      </c>
      <c r="H7" s="27" t="str">
        <f t="shared" si="2"/>
        <v>N/A</v>
      </c>
      <c r="I7" s="8">
        <v>0.28860000000000002</v>
      </c>
      <c r="J7" s="8">
        <v>55.51</v>
      </c>
      <c r="K7" s="28" t="s">
        <v>734</v>
      </c>
      <c r="L7" s="105" t="str">
        <f t="shared" si="3"/>
        <v>No</v>
      </c>
    </row>
    <row r="8" spans="1:12" x14ac:dyDescent="0.2">
      <c r="A8" s="168" t="s">
        <v>360</v>
      </c>
      <c r="B8" s="22" t="s">
        <v>213</v>
      </c>
      <c r="C8" s="4">
        <v>16.998863988</v>
      </c>
      <c r="D8" s="27" t="str">
        <f t="shared" si="0"/>
        <v>N/A</v>
      </c>
      <c r="E8" s="4">
        <v>15.744670704000001</v>
      </c>
      <c r="F8" s="27" t="str">
        <f t="shared" si="1"/>
        <v>N/A</v>
      </c>
      <c r="G8" s="4">
        <v>46.766259792</v>
      </c>
      <c r="H8" s="27" t="str">
        <f t="shared" si="2"/>
        <v>N/A</v>
      </c>
      <c r="I8" s="8">
        <v>-7.38</v>
      </c>
      <c r="J8" s="8">
        <v>197</v>
      </c>
      <c r="K8" s="28" t="s">
        <v>734</v>
      </c>
      <c r="L8" s="105" t="str">
        <f t="shared" si="3"/>
        <v>No</v>
      </c>
    </row>
    <row r="9" spans="1:12" x14ac:dyDescent="0.2">
      <c r="A9" s="137" t="s">
        <v>88</v>
      </c>
      <c r="B9" s="30" t="s">
        <v>213</v>
      </c>
      <c r="C9" s="1">
        <v>31030.25</v>
      </c>
      <c r="D9" s="7" t="str">
        <f t="shared" si="0"/>
        <v>N/A</v>
      </c>
      <c r="E9" s="1">
        <v>35771.730000000003</v>
      </c>
      <c r="F9" s="7" t="str">
        <f t="shared" si="1"/>
        <v>N/A</v>
      </c>
      <c r="G9" s="1">
        <v>17534.28</v>
      </c>
      <c r="H9" s="7" t="str">
        <f t="shared" si="2"/>
        <v>N/A</v>
      </c>
      <c r="I9" s="8">
        <v>15.28</v>
      </c>
      <c r="J9" s="8">
        <v>-51</v>
      </c>
      <c r="K9" s="30" t="s">
        <v>734</v>
      </c>
      <c r="L9" s="105" t="str">
        <f t="shared" si="3"/>
        <v>No</v>
      </c>
    </row>
    <row r="10" spans="1:12" x14ac:dyDescent="0.2">
      <c r="A10" s="137" t="s">
        <v>1388</v>
      </c>
      <c r="B10" s="22" t="s">
        <v>213</v>
      </c>
      <c r="C10" s="4">
        <v>0.87782711970000005</v>
      </c>
      <c r="D10" s="27" t="str">
        <f t="shared" si="0"/>
        <v>N/A</v>
      </c>
      <c r="E10" s="4">
        <v>0.14783728360000001</v>
      </c>
      <c r="F10" s="27" t="str">
        <f t="shared" si="1"/>
        <v>N/A</v>
      </c>
      <c r="G10" s="4">
        <v>2.7464018947</v>
      </c>
      <c r="H10" s="27" t="str">
        <f t="shared" si="2"/>
        <v>N/A</v>
      </c>
      <c r="I10" s="8">
        <v>-83.2</v>
      </c>
      <c r="J10" s="8">
        <v>1758</v>
      </c>
      <c r="K10" s="28" t="s">
        <v>734</v>
      </c>
      <c r="L10" s="105" t="str">
        <f t="shared" si="3"/>
        <v>No</v>
      </c>
    </row>
    <row r="11" spans="1:12" x14ac:dyDescent="0.2">
      <c r="A11" s="137" t="s">
        <v>1389</v>
      </c>
      <c r="B11" s="22" t="s">
        <v>213</v>
      </c>
      <c r="C11" s="4">
        <v>0.31756686979999998</v>
      </c>
      <c r="D11" s="27" t="str">
        <f t="shared" si="0"/>
        <v>N/A</v>
      </c>
      <c r="E11" s="4">
        <v>0.25036959320000002</v>
      </c>
      <c r="F11" s="27" t="str">
        <f t="shared" si="1"/>
        <v>N/A</v>
      </c>
      <c r="G11" s="4">
        <v>0.45090180359999998</v>
      </c>
      <c r="H11" s="27" t="str">
        <f t="shared" si="2"/>
        <v>N/A</v>
      </c>
      <c r="I11" s="8">
        <v>-21.2</v>
      </c>
      <c r="J11" s="8">
        <v>80.09</v>
      </c>
      <c r="K11" s="28" t="s">
        <v>734</v>
      </c>
      <c r="L11" s="105" t="str">
        <f t="shared" si="3"/>
        <v>No</v>
      </c>
    </row>
    <row r="12" spans="1:12" x14ac:dyDescent="0.2">
      <c r="A12" s="137" t="s">
        <v>1390</v>
      </c>
      <c r="B12" s="22" t="s">
        <v>213</v>
      </c>
      <c r="C12" s="4">
        <v>48.729732521000003</v>
      </c>
      <c r="D12" s="27" t="str">
        <f t="shared" si="0"/>
        <v>N/A</v>
      </c>
      <c r="E12" s="4">
        <v>48.373789879999997</v>
      </c>
      <c r="F12" s="27" t="str">
        <f t="shared" si="1"/>
        <v>N/A</v>
      </c>
      <c r="G12" s="4">
        <v>72.476771725000006</v>
      </c>
      <c r="H12" s="27" t="str">
        <f t="shared" si="2"/>
        <v>N/A</v>
      </c>
      <c r="I12" s="8">
        <v>-0.73</v>
      </c>
      <c r="J12" s="8">
        <v>49.83</v>
      </c>
      <c r="K12" s="28" t="s">
        <v>734</v>
      </c>
      <c r="L12" s="105" t="str">
        <f t="shared" si="3"/>
        <v>No</v>
      </c>
    </row>
    <row r="13" spans="1:12" x14ac:dyDescent="0.2">
      <c r="A13" s="137" t="s">
        <v>1391</v>
      </c>
      <c r="B13" s="22" t="s">
        <v>213</v>
      </c>
      <c r="C13" s="4">
        <v>0.30207580299999998</v>
      </c>
      <c r="D13" s="27" t="str">
        <f t="shared" si="0"/>
        <v>N/A</v>
      </c>
      <c r="E13" s="4">
        <v>0.2456006486</v>
      </c>
      <c r="F13" s="27" t="str">
        <f t="shared" si="1"/>
        <v>N/A</v>
      </c>
      <c r="G13" s="4">
        <v>0.33248314810000001</v>
      </c>
      <c r="H13" s="27" t="str">
        <f t="shared" si="2"/>
        <v>N/A</v>
      </c>
      <c r="I13" s="8">
        <v>-18.7</v>
      </c>
      <c r="J13" s="8">
        <v>35.380000000000003</v>
      </c>
      <c r="K13" s="28" t="s">
        <v>734</v>
      </c>
      <c r="L13" s="105" t="str">
        <f t="shared" si="3"/>
        <v>No</v>
      </c>
    </row>
    <row r="14" spans="1:12" x14ac:dyDescent="0.2">
      <c r="A14" s="137" t="s">
        <v>1392</v>
      </c>
      <c r="B14" s="22" t="s">
        <v>213</v>
      </c>
      <c r="C14" s="4">
        <v>0</v>
      </c>
      <c r="D14" s="27" t="str">
        <f t="shared" si="0"/>
        <v>N/A</v>
      </c>
      <c r="E14" s="4">
        <v>0</v>
      </c>
      <c r="F14" s="27" t="str">
        <f t="shared" si="1"/>
        <v>N/A</v>
      </c>
      <c r="G14" s="4">
        <v>0.4144652942</v>
      </c>
      <c r="H14" s="27" t="str">
        <f t="shared" si="2"/>
        <v>N/A</v>
      </c>
      <c r="I14" s="8" t="s">
        <v>1748</v>
      </c>
      <c r="J14" s="8" t="s">
        <v>1748</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0.12651037900000001</v>
      </c>
      <c r="D16" s="27" t="str">
        <f t="shared" si="0"/>
        <v>N/A</v>
      </c>
      <c r="E16" s="4">
        <v>8.3456531099999995E-2</v>
      </c>
      <c r="F16" s="27" t="str">
        <f t="shared" si="1"/>
        <v>N/A</v>
      </c>
      <c r="G16" s="4">
        <v>0.10475496450000001</v>
      </c>
      <c r="H16" s="27" t="str">
        <f t="shared" si="2"/>
        <v>N/A</v>
      </c>
      <c r="I16" s="8">
        <v>-34</v>
      </c>
      <c r="J16" s="8">
        <v>25.52</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49.646287307999998</v>
      </c>
      <c r="D18" s="27" t="str">
        <f t="shared" si="0"/>
        <v>N/A</v>
      </c>
      <c r="E18" s="4">
        <v>50.898946062999997</v>
      </c>
      <c r="F18" s="27" t="str">
        <f t="shared" si="1"/>
        <v>N/A</v>
      </c>
      <c r="G18" s="4">
        <v>23.47422117</v>
      </c>
      <c r="H18" s="27" t="str">
        <f t="shared" si="2"/>
        <v>N/A</v>
      </c>
      <c r="I18" s="8">
        <v>2.5230000000000001</v>
      </c>
      <c r="J18" s="8">
        <v>-53.9</v>
      </c>
      <c r="K18" s="28" t="s">
        <v>734</v>
      </c>
      <c r="L18" s="105" t="str">
        <f t="shared" si="3"/>
        <v>No</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99.253846948000003</v>
      </c>
      <c r="D20" s="27" t="str">
        <f t="shared" si="0"/>
        <v>N/A</v>
      </c>
      <c r="E20" s="4">
        <v>99.420573227000006</v>
      </c>
      <c r="F20" s="27" t="str">
        <f t="shared" si="1"/>
        <v>N/A</v>
      </c>
      <c r="G20" s="4">
        <v>99.111860084</v>
      </c>
      <c r="H20" s="27" t="str">
        <f t="shared" si="2"/>
        <v>N/A</v>
      </c>
      <c r="I20" s="8">
        <v>0.16800000000000001</v>
      </c>
      <c r="J20" s="8">
        <v>-0.311</v>
      </c>
      <c r="K20" s="28" t="s">
        <v>734</v>
      </c>
      <c r="L20" s="105" t="str">
        <f t="shared" si="3"/>
        <v>Yes</v>
      </c>
    </row>
    <row r="21" spans="1:12" x14ac:dyDescent="0.2">
      <c r="A21" s="128" t="s">
        <v>960</v>
      </c>
      <c r="B21" s="22" t="s">
        <v>213</v>
      </c>
      <c r="C21" s="4">
        <v>0.74615305170000001</v>
      </c>
      <c r="D21" s="27" t="str">
        <f t="shared" si="0"/>
        <v>N/A</v>
      </c>
      <c r="E21" s="4">
        <v>0.5794267729</v>
      </c>
      <c r="F21" s="27" t="str">
        <f t="shared" si="1"/>
        <v>N/A</v>
      </c>
      <c r="G21" s="4">
        <v>0.88813991619999999</v>
      </c>
      <c r="H21" s="27" t="str">
        <f t="shared" si="2"/>
        <v>N/A</v>
      </c>
      <c r="I21" s="8">
        <v>-22.3</v>
      </c>
      <c r="J21" s="8">
        <v>53.28</v>
      </c>
      <c r="K21" s="28" t="s">
        <v>734</v>
      </c>
      <c r="L21" s="105" t="str">
        <f t="shared" si="3"/>
        <v>No</v>
      </c>
    </row>
    <row r="22" spans="1:12" x14ac:dyDescent="0.2">
      <c r="A22" s="104" t="s">
        <v>1691</v>
      </c>
      <c r="B22" s="22" t="s">
        <v>213</v>
      </c>
      <c r="C22" s="23">
        <v>22595</v>
      </c>
      <c r="D22" s="27" t="str">
        <f t="shared" si="0"/>
        <v>N/A</v>
      </c>
      <c r="E22" s="23">
        <v>24734</v>
      </c>
      <c r="F22" s="27" t="str">
        <f t="shared" si="1"/>
        <v>N/A</v>
      </c>
      <c r="G22" s="23">
        <v>3928</v>
      </c>
      <c r="H22" s="27" t="str">
        <f t="shared" si="2"/>
        <v>N/A</v>
      </c>
      <c r="I22" s="8">
        <v>9.4670000000000005</v>
      </c>
      <c r="J22" s="8">
        <v>-84.1</v>
      </c>
      <c r="K22" s="28" t="s">
        <v>734</v>
      </c>
      <c r="L22" s="105" t="str">
        <f t="shared" si="3"/>
        <v>No</v>
      </c>
    </row>
    <row r="23" spans="1:12" x14ac:dyDescent="0.2">
      <c r="A23" s="104" t="s">
        <v>975</v>
      </c>
      <c r="B23" s="22" t="s">
        <v>213</v>
      </c>
      <c r="C23" s="23">
        <v>4854</v>
      </c>
      <c r="D23" s="27" t="str">
        <f t="shared" si="0"/>
        <v>N/A</v>
      </c>
      <c r="E23" s="23">
        <v>5072</v>
      </c>
      <c r="F23" s="27" t="str">
        <f t="shared" si="1"/>
        <v>N/A</v>
      </c>
      <c r="G23" s="23">
        <v>448</v>
      </c>
      <c r="H23" s="27" t="str">
        <f t="shared" si="2"/>
        <v>N/A</v>
      </c>
      <c r="I23" s="8">
        <v>4.4909999999999997</v>
      </c>
      <c r="J23" s="8">
        <v>-91.2</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1262</v>
      </c>
      <c r="D25" s="27" t="str">
        <f t="shared" si="0"/>
        <v>N/A</v>
      </c>
      <c r="E25" s="23">
        <v>1405</v>
      </c>
      <c r="F25" s="27" t="str">
        <f t="shared" si="1"/>
        <v>N/A</v>
      </c>
      <c r="G25" s="23">
        <v>324</v>
      </c>
      <c r="H25" s="27" t="str">
        <f t="shared" si="2"/>
        <v>N/A</v>
      </c>
      <c r="I25" s="8">
        <v>11.33</v>
      </c>
      <c r="J25" s="8">
        <v>-76.900000000000006</v>
      </c>
      <c r="K25" s="28" t="s">
        <v>734</v>
      </c>
      <c r="L25" s="105" t="str">
        <f t="shared" si="3"/>
        <v>No</v>
      </c>
    </row>
    <row r="26" spans="1:12" x14ac:dyDescent="0.2">
      <c r="A26" s="104" t="s">
        <v>978</v>
      </c>
      <c r="B26" s="22" t="s">
        <v>213</v>
      </c>
      <c r="C26" s="23">
        <v>16479</v>
      </c>
      <c r="D26" s="27" t="str">
        <f t="shared" si="0"/>
        <v>N/A</v>
      </c>
      <c r="E26" s="23">
        <v>18257</v>
      </c>
      <c r="F26" s="27" t="str">
        <f t="shared" si="1"/>
        <v>N/A</v>
      </c>
      <c r="G26" s="23">
        <v>3156</v>
      </c>
      <c r="H26" s="27" t="str">
        <f t="shared" si="2"/>
        <v>N/A</v>
      </c>
      <c r="I26" s="8">
        <v>10.79</v>
      </c>
      <c r="J26" s="8">
        <v>-82.7</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15660</v>
      </c>
      <c r="D28" s="27" t="str">
        <f t="shared" si="0"/>
        <v>N/A</v>
      </c>
      <c r="E28" s="23">
        <v>16666</v>
      </c>
      <c r="F28" s="27" t="str">
        <f t="shared" si="1"/>
        <v>N/A</v>
      </c>
      <c r="G28" s="23">
        <v>930</v>
      </c>
      <c r="H28" s="27" t="str">
        <f t="shared" si="2"/>
        <v>N/A</v>
      </c>
      <c r="I28" s="8">
        <v>6.4240000000000004</v>
      </c>
      <c r="J28" s="8">
        <v>-94.4</v>
      </c>
      <c r="K28" s="28" t="s">
        <v>734</v>
      </c>
      <c r="L28" s="105" t="str">
        <f t="shared" si="3"/>
        <v>No</v>
      </c>
    </row>
    <row r="29" spans="1:12" x14ac:dyDescent="0.2">
      <c r="A29" s="104" t="s">
        <v>980</v>
      </c>
      <c r="B29" s="22" t="s">
        <v>213</v>
      </c>
      <c r="C29" s="23">
        <v>6095</v>
      </c>
      <c r="D29" s="27" t="str">
        <f t="shared" si="0"/>
        <v>N/A</v>
      </c>
      <c r="E29" s="23">
        <v>6367</v>
      </c>
      <c r="F29" s="27" t="str">
        <f t="shared" si="1"/>
        <v>N/A</v>
      </c>
      <c r="G29" s="23">
        <v>224</v>
      </c>
      <c r="H29" s="27" t="str">
        <f t="shared" si="2"/>
        <v>N/A</v>
      </c>
      <c r="I29" s="8">
        <v>4.4630000000000001</v>
      </c>
      <c r="J29" s="8">
        <v>-96.5</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722</v>
      </c>
      <c r="D31" s="27" t="str">
        <f t="shared" si="0"/>
        <v>N/A</v>
      </c>
      <c r="E31" s="23">
        <v>867</v>
      </c>
      <c r="F31" s="27" t="str">
        <f t="shared" si="1"/>
        <v>N/A</v>
      </c>
      <c r="G31" s="23">
        <v>104</v>
      </c>
      <c r="H31" s="27" t="str">
        <f t="shared" si="2"/>
        <v>N/A</v>
      </c>
      <c r="I31" s="8">
        <v>20.079999999999998</v>
      </c>
      <c r="J31" s="8">
        <v>-88</v>
      </c>
      <c r="K31" s="28" t="s">
        <v>734</v>
      </c>
      <c r="L31" s="105" t="str">
        <f t="shared" si="3"/>
        <v>No</v>
      </c>
    </row>
    <row r="32" spans="1:12" x14ac:dyDescent="0.2">
      <c r="A32" s="104" t="s">
        <v>983</v>
      </c>
      <c r="B32" s="22" t="s">
        <v>213</v>
      </c>
      <c r="C32" s="23">
        <v>8843</v>
      </c>
      <c r="D32" s="27" t="str">
        <f t="shared" si="0"/>
        <v>N/A</v>
      </c>
      <c r="E32" s="23">
        <v>9432</v>
      </c>
      <c r="F32" s="27" t="str">
        <f t="shared" si="1"/>
        <v>N/A</v>
      </c>
      <c r="G32" s="23">
        <v>602</v>
      </c>
      <c r="H32" s="27" t="str">
        <f t="shared" si="2"/>
        <v>N/A</v>
      </c>
      <c r="I32" s="8">
        <v>6.6609999999999996</v>
      </c>
      <c r="J32" s="8">
        <v>-93.6</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166232497</v>
      </c>
      <c r="D34" s="27" t="str">
        <f t="shared" si="0"/>
        <v>N/A</v>
      </c>
      <c r="E34" s="29">
        <v>177808403</v>
      </c>
      <c r="F34" s="27" t="str">
        <f t="shared" si="1"/>
        <v>N/A</v>
      </c>
      <c r="G34" s="29">
        <v>164837312</v>
      </c>
      <c r="H34" s="27" t="str">
        <f t="shared" si="2"/>
        <v>N/A</v>
      </c>
      <c r="I34" s="8">
        <v>6.9640000000000004</v>
      </c>
      <c r="J34" s="8">
        <v>-7.29</v>
      </c>
      <c r="K34" s="28" t="s">
        <v>734</v>
      </c>
      <c r="L34" s="105" t="str">
        <f t="shared" si="3"/>
        <v>Yes</v>
      </c>
    </row>
    <row r="35" spans="1:12" x14ac:dyDescent="0.2">
      <c r="A35" s="168" t="s">
        <v>1398</v>
      </c>
      <c r="B35" s="22" t="s">
        <v>213</v>
      </c>
      <c r="C35" s="29">
        <v>4291.8645305999999</v>
      </c>
      <c r="D35" s="27" t="str">
        <f t="shared" si="0"/>
        <v>N/A</v>
      </c>
      <c r="E35" s="29">
        <v>4239.7921454999996</v>
      </c>
      <c r="F35" s="27" t="str">
        <f t="shared" si="1"/>
        <v>N/A</v>
      </c>
      <c r="G35" s="29">
        <v>7507.6203316000001</v>
      </c>
      <c r="H35" s="27" t="str">
        <f t="shared" si="2"/>
        <v>N/A</v>
      </c>
      <c r="I35" s="8">
        <v>-1.21</v>
      </c>
      <c r="J35" s="8">
        <v>77.08</v>
      </c>
      <c r="K35" s="28" t="s">
        <v>734</v>
      </c>
      <c r="L35" s="105" t="str">
        <f t="shared" si="3"/>
        <v>No</v>
      </c>
    </row>
    <row r="36" spans="1:12" x14ac:dyDescent="0.2">
      <c r="A36" s="168" t="s">
        <v>1399</v>
      </c>
      <c r="B36" s="22" t="s">
        <v>213</v>
      </c>
      <c r="C36" s="29">
        <v>25247.949119000001</v>
      </c>
      <c r="D36" s="27" t="str">
        <f t="shared" si="0"/>
        <v>N/A</v>
      </c>
      <c r="E36" s="29">
        <v>26928.426927</v>
      </c>
      <c r="F36" s="27" t="str">
        <f t="shared" si="1"/>
        <v>N/A</v>
      </c>
      <c r="G36" s="29">
        <v>16053.497468</v>
      </c>
      <c r="H36" s="27" t="str">
        <f t="shared" si="2"/>
        <v>N/A</v>
      </c>
      <c r="I36" s="8">
        <v>6.6559999999999997</v>
      </c>
      <c r="J36" s="8">
        <v>-40.4</v>
      </c>
      <c r="K36" s="28" t="s">
        <v>734</v>
      </c>
      <c r="L36" s="105" t="str">
        <f t="shared" si="3"/>
        <v>No</v>
      </c>
    </row>
    <row r="37" spans="1:12" x14ac:dyDescent="0.2">
      <c r="A37" s="137" t="s">
        <v>107</v>
      </c>
      <c r="B37" s="22" t="s">
        <v>213</v>
      </c>
      <c r="C37" s="29">
        <v>903923834</v>
      </c>
      <c r="D37" s="27" t="str">
        <f t="shared" si="0"/>
        <v>N/A</v>
      </c>
      <c r="E37" s="29">
        <v>983652743</v>
      </c>
      <c r="F37" s="27" t="str">
        <f t="shared" si="1"/>
        <v>N/A</v>
      </c>
      <c r="G37" s="29">
        <v>60562632</v>
      </c>
      <c r="H37" s="27" t="str">
        <f t="shared" si="2"/>
        <v>N/A</v>
      </c>
      <c r="I37" s="8">
        <v>8.82</v>
      </c>
      <c r="J37" s="8">
        <v>-93.8</v>
      </c>
      <c r="K37" s="28" t="s">
        <v>734</v>
      </c>
      <c r="L37" s="105" t="str">
        <f t="shared" si="3"/>
        <v>No</v>
      </c>
    </row>
    <row r="38" spans="1:12" x14ac:dyDescent="0.2">
      <c r="A38" s="168" t="s">
        <v>158</v>
      </c>
      <c r="B38" s="30" t="s">
        <v>217</v>
      </c>
      <c r="C38" s="1">
        <v>28436</v>
      </c>
      <c r="D38" s="27" t="str">
        <f>IF($B38="N/A","N/A",IF(C38&gt;0,"No",IF(C38&lt;0,"No","Yes")))</f>
        <v>No</v>
      </c>
      <c r="E38" s="1">
        <v>31387</v>
      </c>
      <c r="F38" s="27" t="str">
        <f>IF($B38="N/A","N/A",IF(E38&gt;0,"No",IF(E38&lt;0,"No","Yes")))</f>
        <v>No</v>
      </c>
      <c r="G38" s="1">
        <v>6511</v>
      </c>
      <c r="H38" s="27" t="str">
        <f>IF($B38="N/A","N/A",IF(G38&gt;0,"No",IF(G38&lt;0,"No","Yes")))</f>
        <v>No</v>
      </c>
      <c r="I38" s="8">
        <v>10.38</v>
      </c>
      <c r="J38" s="8">
        <v>-79.3</v>
      </c>
      <c r="K38" s="28" t="s">
        <v>734</v>
      </c>
      <c r="L38" s="105" t="str">
        <f t="shared" si="3"/>
        <v>No</v>
      </c>
    </row>
    <row r="39" spans="1:12" x14ac:dyDescent="0.2">
      <c r="A39" s="168" t="s">
        <v>156</v>
      </c>
      <c r="B39" s="22" t="s">
        <v>213</v>
      </c>
      <c r="C39" s="29">
        <v>893002395</v>
      </c>
      <c r="D39" s="27" t="str">
        <f t="shared" ref="D39:D40" si="4">IF($B39="N/A","N/A",IF(C39&gt;10,"No",IF(C39&lt;-10,"No","Yes")))</f>
        <v>N/A</v>
      </c>
      <c r="E39" s="29">
        <v>971761488</v>
      </c>
      <c r="F39" s="27" t="str">
        <f t="shared" ref="F39:F40" si="5">IF($B39="N/A","N/A",IF(E39&gt;10,"No",IF(E39&lt;-10,"No","Yes")))</f>
        <v>N/A</v>
      </c>
      <c r="G39" s="29">
        <v>54029665</v>
      </c>
      <c r="H39" s="27" t="str">
        <f t="shared" ref="H39:H40" si="6">IF($B39="N/A","N/A",IF(G39&gt;10,"No",IF(G39&lt;-10,"No","Yes")))</f>
        <v>N/A</v>
      </c>
      <c r="I39" s="8">
        <v>8.82</v>
      </c>
      <c r="J39" s="8">
        <v>-94.4</v>
      </c>
      <c r="K39" s="28" t="s">
        <v>734</v>
      </c>
      <c r="L39" s="105" t="str">
        <f t="shared" si="3"/>
        <v>No</v>
      </c>
    </row>
    <row r="40" spans="1:12" x14ac:dyDescent="0.2">
      <c r="A40" s="168" t="s">
        <v>1278</v>
      </c>
      <c r="B40" s="22" t="s">
        <v>213</v>
      </c>
      <c r="C40" s="29">
        <v>31403.938493000001</v>
      </c>
      <c r="D40" s="27" t="str">
        <f t="shared" si="4"/>
        <v>N/A</v>
      </c>
      <c r="E40" s="29">
        <v>30960.636187</v>
      </c>
      <c r="F40" s="27" t="str">
        <f t="shared" si="5"/>
        <v>N/A</v>
      </c>
      <c r="G40" s="29">
        <v>8298.2130240999995</v>
      </c>
      <c r="H40" s="27" t="str">
        <f t="shared" si="6"/>
        <v>N/A</v>
      </c>
      <c r="I40" s="8">
        <v>-1.41</v>
      </c>
      <c r="J40" s="8">
        <v>-73.2</v>
      </c>
      <c r="K40" s="28" t="s">
        <v>734</v>
      </c>
      <c r="L40" s="105" t="str">
        <f>IF(J40="Div by 0", "N/A", IF(OR(J40="N/A",K40="N/A"),"N/A", IF(J40&gt;VALUE(MID(K40,1,2)), "No", IF(J40&lt;-1*VALUE(MID(K40,1,2)), "No", "Yes"))))</f>
        <v>No</v>
      </c>
    </row>
    <row r="41" spans="1:12" x14ac:dyDescent="0.2">
      <c r="A41" s="104" t="s">
        <v>1400</v>
      </c>
      <c r="B41" s="22" t="s">
        <v>213</v>
      </c>
      <c r="C41" s="29">
        <v>1768.0717858</v>
      </c>
      <c r="D41" s="27" t="str">
        <f t="shared" ref="D41:D52" si="7">IF($B41="N/A","N/A",IF(C41&gt;10,"No",IF(C41&lt;-10,"No","Yes")))</f>
        <v>N/A</v>
      </c>
      <c r="E41" s="29">
        <v>1647.5904826999999</v>
      </c>
      <c r="F41" s="27" t="str">
        <f t="shared" ref="F41:F52" si="8">IF($B41="N/A","N/A",IF(E41&gt;10,"No",IF(E41&lt;-10,"No","Yes")))</f>
        <v>N/A</v>
      </c>
      <c r="G41" s="29">
        <v>964.17591649999997</v>
      </c>
      <c r="H41" s="27" t="str">
        <f t="shared" ref="H41:H52" si="9">IF($B41="N/A","N/A",IF(G41&gt;10,"No",IF(G41&lt;-10,"No","Yes")))</f>
        <v>N/A</v>
      </c>
      <c r="I41" s="8">
        <v>-6.81</v>
      </c>
      <c r="J41" s="8">
        <v>-41.5</v>
      </c>
      <c r="K41" s="28" t="s">
        <v>734</v>
      </c>
      <c r="L41" s="105" t="str">
        <f t="shared" ref="L41:L52" si="10">IF(J41="Div by 0", "N/A", IF(K41="N/A","N/A", IF(J41&gt;VALUE(MID(K41,1,2)), "No", IF(J41&lt;-1*VALUE(MID(K41,1,2)), "No", "Yes"))))</f>
        <v>No</v>
      </c>
    </row>
    <row r="42" spans="1:12" x14ac:dyDescent="0.2">
      <c r="A42" s="104" t="s">
        <v>1401</v>
      </c>
      <c r="B42" s="22" t="s">
        <v>213</v>
      </c>
      <c r="C42" s="29">
        <v>3761.6495673999998</v>
      </c>
      <c r="D42" s="27" t="str">
        <f t="shared" si="7"/>
        <v>N/A</v>
      </c>
      <c r="E42" s="29">
        <v>3177.7708991</v>
      </c>
      <c r="F42" s="27" t="str">
        <f t="shared" si="8"/>
        <v>N/A</v>
      </c>
      <c r="G42" s="29">
        <v>2558.4665178999999</v>
      </c>
      <c r="H42" s="27" t="str">
        <f t="shared" si="9"/>
        <v>N/A</v>
      </c>
      <c r="I42" s="8">
        <v>-15.5</v>
      </c>
      <c r="J42" s="8">
        <v>-19.5</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345.18225039999999</v>
      </c>
      <c r="D44" s="27" t="str">
        <f t="shared" si="7"/>
        <v>N/A</v>
      </c>
      <c r="E44" s="29">
        <v>408.53807828999999</v>
      </c>
      <c r="F44" s="27" t="str">
        <f t="shared" si="8"/>
        <v>N/A</v>
      </c>
      <c r="G44" s="29">
        <v>838.22222222000005</v>
      </c>
      <c r="H44" s="27" t="str">
        <f t="shared" si="9"/>
        <v>N/A</v>
      </c>
      <c r="I44" s="8">
        <v>18.350000000000001</v>
      </c>
      <c r="J44" s="8">
        <v>105.2</v>
      </c>
      <c r="K44" s="28" t="s">
        <v>734</v>
      </c>
      <c r="L44" s="105" t="str">
        <f t="shared" si="10"/>
        <v>No</v>
      </c>
    </row>
    <row r="45" spans="1:12" x14ac:dyDescent="0.2">
      <c r="A45" s="104" t="s">
        <v>1404</v>
      </c>
      <c r="B45" s="22" t="s">
        <v>213</v>
      </c>
      <c r="C45" s="29">
        <v>1289.8182535000001</v>
      </c>
      <c r="D45" s="27" t="str">
        <f t="shared" si="7"/>
        <v>N/A</v>
      </c>
      <c r="E45" s="29">
        <v>1317.8426357000001</v>
      </c>
      <c r="F45" s="27" t="str">
        <f t="shared" si="8"/>
        <v>N/A</v>
      </c>
      <c r="G45" s="29">
        <v>750.79404308999995</v>
      </c>
      <c r="H45" s="27" t="str">
        <f t="shared" si="9"/>
        <v>N/A</v>
      </c>
      <c r="I45" s="8">
        <v>2.173</v>
      </c>
      <c r="J45" s="8">
        <v>-43</v>
      </c>
      <c r="K45" s="28" t="s">
        <v>734</v>
      </c>
      <c r="L45" s="105" t="str">
        <f t="shared" si="10"/>
        <v>No</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7714.3236908999997</v>
      </c>
      <c r="D47" s="27" t="str">
        <f t="shared" si="7"/>
        <v>N/A</v>
      </c>
      <c r="E47" s="29">
        <v>8084.2875315000001</v>
      </c>
      <c r="F47" s="27" t="str">
        <f t="shared" si="8"/>
        <v>N/A</v>
      </c>
      <c r="G47" s="29">
        <v>3050.6387097000002</v>
      </c>
      <c r="H47" s="27" t="str">
        <f t="shared" si="9"/>
        <v>N/A</v>
      </c>
      <c r="I47" s="8">
        <v>4.7960000000000003</v>
      </c>
      <c r="J47" s="8">
        <v>-62.3</v>
      </c>
      <c r="K47" s="28" t="s">
        <v>734</v>
      </c>
      <c r="L47" s="105" t="str">
        <f t="shared" si="10"/>
        <v>No</v>
      </c>
    </row>
    <row r="48" spans="1:12" x14ac:dyDescent="0.2">
      <c r="A48" s="104" t="s">
        <v>1407</v>
      </c>
      <c r="B48" s="30" t="s">
        <v>213</v>
      </c>
      <c r="C48" s="10">
        <v>15119.905823999999</v>
      </c>
      <c r="D48" s="7" t="str">
        <f t="shared" si="7"/>
        <v>N/A</v>
      </c>
      <c r="E48" s="10">
        <v>16373.073818000001</v>
      </c>
      <c r="F48" s="7" t="str">
        <f t="shared" si="8"/>
        <v>N/A</v>
      </c>
      <c r="G48" s="10">
        <v>7360.9419643000001</v>
      </c>
      <c r="H48" s="7" t="str">
        <f t="shared" si="9"/>
        <v>N/A</v>
      </c>
      <c r="I48" s="36">
        <v>8.2880000000000003</v>
      </c>
      <c r="J48" s="36">
        <v>-55</v>
      </c>
      <c r="K48" s="30" t="s">
        <v>734</v>
      </c>
      <c r="L48" s="105" t="str">
        <f t="shared" si="10"/>
        <v>No</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3234.7326870000002</v>
      </c>
      <c r="D50" s="7" t="str">
        <f t="shared" si="7"/>
        <v>N/A</v>
      </c>
      <c r="E50" s="10">
        <v>4883.3621684</v>
      </c>
      <c r="F50" s="7" t="str">
        <f t="shared" si="8"/>
        <v>N/A</v>
      </c>
      <c r="G50" s="10">
        <v>1143.6153846</v>
      </c>
      <c r="H50" s="7" t="str">
        <f t="shared" si="9"/>
        <v>N/A</v>
      </c>
      <c r="I50" s="36">
        <v>50.97</v>
      </c>
      <c r="J50" s="36">
        <v>-76.599999999999994</v>
      </c>
      <c r="K50" s="30" t="s">
        <v>734</v>
      </c>
      <c r="L50" s="105" t="str">
        <f t="shared" si="10"/>
        <v>No</v>
      </c>
    </row>
    <row r="51" spans="1:12" x14ac:dyDescent="0.2">
      <c r="A51" s="104" t="s">
        <v>1410</v>
      </c>
      <c r="B51" s="30" t="s">
        <v>213</v>
      </c>
      <c r="C51" s="10">
        <v>2975.8007464000002</v>
      </c>
      <c r="D51" s="7" t="str">
        <f t="shared" si="7"/>
        <v>N/A</v>
      </c>
      <c r="E51" s="10">
        <v>2783.2379135000001</v>
      </c>
      <c r="F51" s="7" t="str">
        <f t="shared" si="8"/>
        <v>N/A</v>
      </c>
      <c r="G51" s="10">
        <v>1776.2574751</v>
      </c>
      <c r="H51" s="7" t="str">
        <f t="shared" si="9"/>
        <v>N/A</v>
      </c>
      <c r="I51" s="36">
        <v>-6.47</v>
      </c>
      <c r="J51" s="36">
        <v>-36.200000000000003</v>
      </c>
      <c r="K51" s="30" t="s">
        <v>734</v>
      </c>
      <c r="L51" s="105" t="str">
        <f t="shared" si="10"/>
        <v>No</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3520553</v>
      </c>
      <c r="D53" s="27" t="str">
        <f t="shared" ref="D53:D122" si="11">IF($B53="N/A","N/A",IF(C53&gt;10,"No",IF(C53&lt;-10,"No","Yes")))</f>
        <v>N/A</v>
      </c>
      <c r="E53" s="29">
        <v>3528385</v>
      </c>
      <c r="F53" s="27" t="str">
        <f t="shared" ref="F53:F122" si="12">IF($B53="N/A","N/A",IF(E53&gt;10,"No",IF(E53&lt;-10,"No","Yes")))</f>
        <v>N/A</v>
      </c>
      <c r="G53" s="29">
        <v>5859549</v>
      </c>
      <c r="H53" s="27" t="str">
        <f t="shared" ref="H53:H122" si="13">IF($B53="N/A","N/A",IF(G53&gt;10,"No",IF(G53&lt;-10,"No","Yes")))</f>
        <v>N/A</v>
      </c>
      <c r="I53" s="8">
        <v>0.2225</v>
      </c>
      <c r="J53" s="8">
        <v>66.069999999999993</v>
      </c>
      <c r="K53" s="28" t="s">
        <v>734</v>
      </c>
      <c r="L53" s="105" t="str">
        <f t="shared" ref="L53:L113" si="14">IF(J53="Div by 0", "N/A", IF(K53="N/A","N/A", IF(J53&gt;VALUE(MID(K53,1,2)), "No", IF(J53&lt;-1*VALUE(MID(K53,1,2)), "No", "Yes"))))</f>
        <v>No</v>
      </c>
    </row>
    <row r="54" spans="1:12" x14ac:dyDescent="0.2">
      <c r="A54" s="168" t="s">
        <v>595</v>
      </c>
      <c r="B54" s="22" t="s">
        <v>213</v>
      </c>
      <c r="C54" s="23">
        <v>1181</v>
      </c>
      <c r="D54" s="27" t="str">
        <f t="shared" si="11"/>
        <v>N/A</v>
      </c>
      <c r="E54" s="23">
        <v>1210</v>
      </c>
      <c r="F54" s="27" t="str">
        <f t="shared" si="12"/>
        <v>N/A</v>
      </c>
      <c r="G54" s="23">
        <v>1780</v>
      </c>
      <c r="H54" s="27" t="str">
        <f t="shared" si="13"/>
        <v>N/A</v>
      </c>
      <c r="I54" s="8">
        <v>2.456</v>
      </c>
      <c r="J54" s="8">
        <v>47.11</v>
      </c>
      <c r="K54" s="28" t="s">
        <v>734</v>
      </c>
      <c r="L54" s="105" t="str">
        <f t="shared" si="14"/>
        <v>No</v>
      </c>
    </row>
    <row r="55" spans="1:12" x14ac:dyDescent="0.2">
      <c r="A55" s="168" t="s">
        <v>1412</v>
      </c>
      <c r="B55" s="22" t="s">
        <v>213</v>
      </c>
      <c r="C55" s="29">
        <v>2980.9932260999999</v>
      </c>
      <c r="D55" s="27" t="str">
        <f t="shared" si="11"/>
        <v>N/A</v>
      </c>
      <c r="E55" s="29">
        <v>2916.0206612000002</v>
      </c>
      <c r="F55" s="27" t="str">
        <f t="shared" si="12"/>
        <v>N/A</v>
      </c>
      <c r="G55" s="29">
        <v>3291.8814606999999</v>
      </c>
      <c r="H55" s="27" t="str">
        <f t="shared" si="13"/>
        <v>N/A</v>
      </c>
      <c r="I55" s="8">
        <v>-2.1800000000000002</v>
      </c>
      <c r="J55" s="8">
        <v>12.89</v>
      </c>
      <c r="K55" s="28" t="s">
        <v>734</v>
      </c>
      <c r="L55" s="105" t="str">
        <f t="shared" si="14"/>
        <v>Yes</v>
      </c>
    </row>
    <row r="56" spans="1:12" x14ac:dyDescent="0.2">
      <c r="A56" s="168" t="s">
        <v>1413</v>
      </c>
      <c r="B56" s="22" t="s">
        <v>213</v>
      </c>
      <c r="C56" s="23">
        <v>1.3132938188000001</v>
      </c>
      <c r="D56" s="27" t="str">
        <f t="shared" si="11"/>
        <v>N/A</v>
      </c>
      <c r="E56" s="23">
        <v>1.2165289256</v>
      </c>
      <c r="F56" s="27" t="str">
        <f t="shared" si="12"/>
        <v>N/A</v>
      </c>
      <c r="G56" s="23">
        <v>1.4634831461</v>
      </c>
      <c r="H56" s="27" t="str">
        <f t="shared" si="13"/>
        <v>N/A</v>
      </c>
      <c r="I56" s="8">
        <v>-7.37</v>
      </c>
      <c r="J56" s="8">
        <v>20.3</v>
      </c>
      <c r="K56" s="28" t="s">
        <v>734</v>
      </c>
      <c r="L56" s="105" t="str">
        <f t="shared" si="14"/>
        <v>Yes</v>
      </c>
    </row>
    <row r="57" spans="1:12" ht="25.5" x14ac:dyDescent="0.2">
      <c r="A57" s="168" t="s">
        <v>596</v>
      </c>
      <c r="B57" s="22" t="s">
        <v>213</v>
      </c>
      <c r="C57" s="29">
        <v>0</v>
      </c>
      <c r="D57" s="27" t="str">
        <f t="shared" si="11"/>
        <v>N/A</v>
      </c>
      <c r="E57" s="29">
        <v>0</v>
      </c>
      <c r="F57" s="27" t="str">
        <f t="shared" si="12"/>
        <v>N/A</v>
      </c>
      <c r="G57" s="29">
        <v>2432</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11</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v>1216</v>
      </c>
      <c r="H59" s="27" t="str">
        <f t="shared" si="13"/>
        <v>N/A</v>
      </c>
      <c r="I59" s="8" t="s">
        <v>1748</v>
      </c>
      <c r="J59" s="8" t="s">
        <v>1748</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0</v>
      </c>
      <c r="D63" s="7" t="str">
        <f t="shared" si="11"/>
        <v>N/A</v>
      </c>
      <c r="E63" s="10">
        <v>0</v>
      </c>
      <c r="F63" s="7" t="str">
        <f t="shared" si="12"/>
        <v>N/A</v>
      </c>
      <c r="G63" s="10">
        <v>0</v>
      </c>
      <c r="H63" s="7" t="str">
        <f t="shared" si="13"/>
        <v>N/A</v>
      </c>
      <c r="I63" s="36" t="s">
        <v>1748</v>
      </c>
      <c r="J63" s="36" t="s">
        <v>1748</v>
      </c>
      <c r="K63" s="30" t="s">
        <v>734</v>
      </c>
      <c r="L63" s="105" t="str">
        <f t="shared" si="14"/>
        <v>N/A</v>
      </c>
    </row>
    <row r="64" spans="1:12" x14ac:dyDescent="0.2">
      <c r="A64" s="137" t="s">
        <v>601</v>
      </c>
      <c r="B64" s="30" t="s">
        <v>213</v>
      </c>
      <c r="C64" s="1">
        <v>0</v>
      </c>
      <c r="D64" s="7" t="str">
        <f t="shared" si="11"/>
        <v>N/A</v>
      </c>
      <c r="E64" s="1">
        <v>0</v>
      </c>
      <c r="F64" s="7" t="str">
        <f t="shared" si="12"/>
        <v>N/A</v>
      </c>
      <c r="G64" s="1">
        <v>0</v>
      </c>
      <c r="H64" s="7" t="str">
        <f t="shared" si="13"/>
        <v>N/A</v>
      </c>
      <c r="I64" s="36" t="s">
        <v>1748</v>
      </c>
      <c r="J64" s="36" t="s">
        <v>1748</v>
      </c>
      <c r="K64" s="30" t="s">
        <v>734</v>
      </c>
      <c r="L64" s="105" t="str">
        <f t="shared" si="14"/>
        <v>N/A</v>
      </c>
    </row>
    <row r="65" spans="1:12" x14ac:dyDescent="0.2">
      <c r="A65" s="137" t="s">
        <v>1416</v>
      </c>
      <c r="B65" s="30" t="s">
        <v>213</v>
      </c>
      <c r="C65" s="10" t="s">
        <v>1748</v>
      </c>
      <c r="D65" s="7" t="str">
        <f t="shared" si="11"/>
        <v>N/A</v>
      </c>
      <c r="E65" s="10" t="s">
        <v>1748</v>
      </c>
      <c r="F65" s="7" t="str">
        <f t="shared" si="12"/>
        <v>N/A</v>
      </c>
      <c r="G65" s="10" t="s">
        <v>1748</v>
      </c>
      <c r="H65" s="7" t="str">
        <f t="shared" si="13"/>
        <v>N/A</v>
      </c>
      <c r="I65" s="36" t="s">
        <v>1748</v>
      </c>
      <c r="J65" s="36" t="s">
        <v>1748</v>
      </c>
      <c r="K65" s="30" t="s">
        <v>734</v>
      </c>
      <c r="L65" s="105" t="str">
        <f t="shared" si="14"/>
        <v>N/A</v>
      </c>
    </row>
    <row r="66" spans="1:12" x14ac:dyDescent="0.2">
      <c r="A66" s="137" t="s">
        <v>602</v>
      </c>
      <c r="B66" s="30" t="s">
        <v>213</v>
      </c>
      <c r="C66" s="10">
        <v>23212619</v>
      </c>
      <c r="D66" s="7" t="str">
        <f t="shared" si="11"/>
        <v>N/A</v>
      </c>
      <c r="E66" s="10">
        <v>24512013</v>
      </c>
      <c r="F66" s="7" t="str">
        <f t="shared" si="12"/>
        <v>N/A</v>
      </c>
      <c r="G66" s="10">
        <v>27083058</v>
      </c>
      <c r="H66" s="7" t="str">
        <f t="shared" si="13"/>
        <v>N/A</v>
      </c>
      <c r="I66" s="36">
        <v>5.5979999999999999</v>
      </c>
      <c r="J66" s="36">
        <v>10.49</v>
      </c>
      <c r="K66" s="30" t="s">
        <v>734</v>
      </c>
      <c r="L66" s="105" t="str">
        <f t="shared" si="14"/>
        <v>Yes</v>
      </c>
    </row>
    <row r="67" spans="1:12" x14ac:dyDescent="0.2">
      <c r="A67" s="137" t="s">
        <v>603</v>
      </c>
      <c r="B67" s="30" t="s">
        <v>213</v>
      </c>
      <c r="C67" s="1">
        <v>917</v>
      </c>
      <c r="D67" s="7" t="str">
        <f t="shared" si="11"/>
        <v>N/A</v>
      </c>
      <c r="E67" s="1">
        <v>961</v>
      </c>
      <c r="F67" s="7" t="str">
        <f t="shared" si="12"/>
        <v>N/A</v>
      </c>
      <c r="G67" s="1">
        <v>1030</v>
      </c>
      <c r="H67" s="7" t="str">
        <f t="shared" si="13"/>
        <v>N/A</v>
      </c>
      <c r="I67" s="36">
        <v>4.798</v>
      </c>
      <c r="J67" s="36">
        <v>7.18</v>
      </c>
      <c r="K67" s="30" t="s">
        <v>734</v>
      </c>
      <c r="L67" s="105" t="str">
        <f t="shared" si="14"/>
        <v>Yes</v>
      </c>
    </row>
    <row r="68" spans="1:12" x14ac:dyDescent="0.2">
      <c r="A68" s="137" t="s">
        <v>1417</v>
      </c>
      <c r="B68" s="30" t="s">
        <v>213</v>
      </c>
      <c r="C68" s="10">
        <v>25313.652126000001</v>
      </c>
      <c r="D68" s="7" t="str">
        <f t="shared" si="11"/>
        <v>N/A</v>
      </c>
      <c r="E68" s="10">
        <v>25506.777314999999</v>
      </c>
      <c r="F68" s="7" t="str">
        <f t="shared" si="12"/>
        <v>N/A</v>
      </c>
      <c r="G68" s="10">
        <v>26294.231068000001</v>
      </c>
      <c r="H68" s="7" t="str">
        <f t="shared" si="13"/>
        <v>N/A</v>
      </c>
      <c r="I68" s="36">
        <v>0.76290000000000002</v>
      </c>
      <c r="J68" s="36">
        <v>3.0870000000000002</v>
      </c>
      <c r="K68" s="30" t="s">
        <v>734</v>
      </c>
      <c r="L68" s="105" t="str">
        <f t="shared" si="14"/>
        <v>Yes</v>
      </c>
    </row>
    <row r="69" spans="1:12" ht="25.5" x14ac:dyDescent="0.2">
      <c r="A69" s="137" t="s">
        <v>604</v>
      </c>
      <c r="B69" s="30" t="s">
        <v>213</v>
      </c>
      <c r="C69" s="10">
        <v>2363676</v>
      </c>
      <c r="D69" s="7" t="str">
        <f t="shared" si="11"/>
        <v>N/A</v>
      </c>
      <c r="E69" s="10">
        <v>2361653</v>
      </c>
      <c r="F69" s="7" t="str">
        <f t="shared" si="12"/>
        <v>N/A</v>
      </c>
      <c r="G69" s="10">
        <v>3844701</v>
      </c>
      <c r="H69" s="7" t="str">
        <f t="shared" si="13"/>
        <v>N/A</v>
      </c>
      <c r="I69" s="36">
        <v>-8.5999999999999993E-2</v>
      </c>
      <c r="J69" s="36">
        <v>62.8</v>
      </c>
      <c r="K69" s="30" t="s">
        <v>734</v>
      </c>
      <c r="L69" s="105" t="str">
        <f t="shared" si="14"/>
        <v>No</v>
      </c>
    </row>
    <row r="70" spans="1:12" x14ac:dyDescent="0.2">
      <c r="A70" s="137" t="s">
        <v>605</v>
      </c>
      <c r="B70" s="30" t="s">
        <v>213</v>
      </c>
      <c r="C70" s="1">
        <v>5066</v>
      </c>
      <c r="D70" s="7" t="str">
        <f t="shared" si="11"/>
        <v>N/A</v>
      </c>
      <c r="E70" s="1">
        <v>5141</v>
      </c>
      <c r="F70" s="7" t="str">
        <f t="shared" si="12"/>
        <v>N/A</v>
      </c>
      <c r="G70" s="1">
        <v>9212</v>
      </c>
      <c r="H70" s="7" t="str">
        <f t="shared" si="13"/>
        <v>N/A</v>
      </c>
      <c r="I70" s="36">
        <v>1.48</v>
      </c>
      <c r="J70" s="36">
        <v>79.19</v>
      </c>
      <c r="K70" s="30" t="s">
        <v>734</v>
      </c>
      <c r="L70" s="105" t="str">
        <f t="shared" si="14"/>
        <v>No</v>
      </c>
    </row>
    <row r="71" spans="1:12" x14ac:dyDescent="0.2">
      <c r="A71" s="137" t="s">
        <v>1418</v>
      </c>
      <c r="B71" s="30" t="s">
        <v>213</v>
      </c>
      <c r="C71" s="10">
        <v>466.57639162999999</v>
      </c>
      <c r="D71" s="7" t="str">
        <f t="shared" si="11"/>
        <v>N/A</v>
      </c>
      <c r="E71" s="10">
        <v>459.37619139999998</v>
      </c>
      <c r="F71" s="7" t="str">
        <f t="shared" si="12"/>
        <v>N/A</v>
      </c>
      <c r="G71" s="10">
        <v>417.35790273999999</v>
      </c>
      <c r="H71" s="7" t="str">
        <f t="shared" si="13"/>
        <v>N/A</v>
      </c>
      <c r="I71" s="36">
        <v>-1.54</v>
      </c>
      <c r="J71" s="36">
        <v>-9.15</v>
      </c>
      <c r="K71" s="30" t="s">
        <v>734</v>
      </c>
      <c r="L71" s="105" t="str">
        <f t="shared" si="14"/>
        <v>Yes</v>
      </c>
    </row>
    <row r="72" spans="1:12" x14ac:dyDescent="0.2">
      <c r="A72" s="137" t="s">
        <v>606</v>
      </c>
      <c r="B72" s="30" t="s">
        <v>213</v>
      </c>
      <c r="C72" s="10">
        <v>13</v>
      </c>
      <c r="D72" s="7" t="str">
        <f t="shared" si="11"/>
        <v>N/A</v>
      </c>
      <c r="E72" s="10">
        <v>15</v>
      </c>
      <c r="F72" s="7" t="str">
        <f t="shared" si="12"/>
        <v>N/A</v>
      </c>
      <c r="G72" s="10">
        <v>174</v>
      </c>
      <c r="H72" s="7" t="str">
        <f t="shared" si="13"/>
        <v>N/A</v>
      </c>
      <c r="I72" s="36">
        <v>15.38</v>
      </c>
      <c r="J72" s="36">
        <v>1060</v>
      </c>
      <c r="K72" s="30" t="s">
        <v>734</v>
      </c>
      <c r="L72" s="105" t="str">
        <f t="shared" si="14"/>
        <v>No</v>
      </c>
    </row>
    <row r="73" spans="1:12" x14ac:dyDescent="0.2">
      <c r="A73" s="137" t="s">
        <v>607</v>
      </c>
      <c r="B73" s="30" t="s">
        <v>213</v>
      </c>
      <c r="C73" s="1">
        <v>11</v>
      </c>
      <c r="D73" s="7" t="str">
        <f t="shared" si="11"/>
        <v>N/A</v>
      </c>
      <c r="E73" s="1">
        <v>11</v>
      </c>
      <c r="F73" s="7" t="str">
        <f t="shared" si="12"/>
        <v>N/A</v>
      </c>
      <c r="G73" s="1">
        <v>11</v>
      </c>
      <c r="H73" s="7" t="str">
        <f t="shared" si="13"/>
        <v>N/A</v>
      </c>
      <c r="I73" s="36">
        <v>0</v>
      </c>
      <c r="J73" s="36">
        <v>100</v>
      </c>
      <c r="K73" s="30" t="s">
        <v>734</v>
      </c>
      <c r="L73" s="105" t="str">
        <f t="shared" si="14"/>
        <v>No</v>
      </c>
    </row>
    <row r="74" spans="1:12" x14ac:dyDescent="0.2">
      <c r="A74" s="137" t="s">
        <v>1419</v>
      </c>
      <c r="B74" s="30" t="s">
        <v>213</v>
      </c>
      <c r="C74" s="10">
        <v>13</v>
      </c>
      <c r="D74" s="7" t="str">
        <f t="shared" si="11"/>
        <v>N/A</v>
      </c>
      <c r="E74" s="10">
        <v>15</v>
      </c>
      <c r="F74" s="7" t="str">
        <f t="shared" si="12"/>
        <v>N/A</v>
      </c>
      <c r="G74" s="10">
        <v>87</v>
      </c>
      <c r="H74" s="7" t="str">
        <f t="shared" si="13"/>
        <v>N/A</v>
      </c>
      <c r="I74" s="36">
        <v>15.38</v>
      </c>
      <c r="J74" s="36">
        <v>480</v>
      </c>
      <c r="K74" s="30" t="s">
        <v>734</v>
      </c>
      <c r="L74" s="105" t="str">
        <f t="shared" si="14"/>
        <v>No</v>
      </c>
    </row>
    <row r="75" spans="1:12" ht="25.5" x14ac:dyDescent="0.2">
      <c r="A75" s="137" t="s">
        <v>608</v>
      </c>
      <c r="B75" s="30" t="s">
        <v>213</v>
      </c>
      <c r="C75" s="10">
        <v>211734</v>
      </c>
      <c r="D75" s="7" t="str">
        <f t="shared" si="11"/>
        <v>N/A</v>
      </c>
      <c r="E75" s="10">
        <v>219301</v>
      </c>
      <c r="F75" s="7" t="str">
        <f t="shared" si="12"/>
        <v>N/A</v>
      </c>
      <c r="G75" s="10">
        <v>150082</v>
      </c>
      <c r="H75" s="7" t="str">
        <f t="shared" si="13"/>
        <v>N/A</v>
      </c>
      <c r="I75" s="36">
        <v>3.5739999999999998</v>
      </c>
      <c r="J75" s="36">
        <v>-31.6</v>
      </c>
      <c r="K75" s="30" t="s">
        <v>734</v>
      </c>
      <c r="L75" s="105" t="str">
        <f t="shared" si="14"/>
        <v>No</v>
      </c>
    </row>
    <row r="76" spans="1:12" x14ac:dyDescent="0.2">
      <c r="A76" s="168" t="s">
        <v>609</v>
      </c>
      <c r="B76" s="22" t="s">
        <v>213</v>
      </c>
      <c r="C76" s="23">
        <v>3256</v>
      </c>
      <c r="D76" s="27" t="str">
        <f t="shared" si="11"/>
        <v>N/A</v>
      </c>
      <c r="E76" s="23">
        <v>3384</v>
      </c>
      <c r="F76" s="27" t="str">
        <f t="shared" si="12"/>
        <v>N/A</v>
      </c>
      <c r="G76" s="23">
        <v>2480</v>
      </c>
      <c r="H76" s="27" t="str">
        <f t="shared" si="13"/>
        <v>N/A</v>
      </c>
      <c r="I76" s="8">
        <v>3.931</v>
      </c>
      <c r="J76" s="8">
        <v>-26.7</v>
      </c>
      <c r="K76" s="28" t="s">
        <v>734</v>
      </c>
      <c r="L76" s="105" t="str">
        <f t="shared" si="14"/>
        <v>Yes</v>
      </c>
    </row>
    <row r="77" spans="1:12" ht="25.5" x14ac:dyDescent="0.2">
      <c r="A77" s="168" t="s">
        <v>1420</v>
      </c>
      <c r="B77" s="22" t="s">
        <v>213</v>
      </c>
      <c r="C77" s="29">
        <v>65.028869779000004</v>
      </c>
      <c r="D77" s="27" t="str">
        <f t="shared" si="11"/>
        <v>N/A</v>
      </c>
      <c r="E77" s="29">
        <v>64.805260047000004</v>
      </c>
      <c r="F77" s="27" t="str">
        <f t="shared" si="12"/>
        <v>N/A</v>
      </c>
      <c r="G77" s="29">
        <v>60.516935484000001</v>
      </c>
      <c r="H77" s="27" t="str">
        <f t="shared" si="13"/>
        <v>N/A</v>
      </c>
      <c r="I77" s="8">
        <v>-0.34399999999999997</v>
      </c>
      <c r="J77" s="8">
        <v>-6.62</v>
      </c>
      <c r="K77" s="28" t="s">
        <v>734</v>
      </c>
      <c r="L77" s="105" t="str">
        <f t="shared" si="14"/>
        <v>Yes</v>
      </c>
    </row>
    <row r="78" spans="1:12" ht="25.5" x14ac:dyDescent="0.2">
      <c r="A78" s="168" t="s">
        <v>610</v>
      </c>
      <c r="B78" s="22" t="s">
        <v>213</v>
      </c>
      <c r="C78" s="29">
        <v>88759005</v>
      </c>
      <c r="D78" s="27" t="str">
        <f t="shared" si="11"/>
        <v>N/A</v>
      </c>
      <c r="E78" s="29">
        <v>95307421</v>
      </c>
      <c r="F78" s="27" t="str">
        <f t="shared" si="12"/>
        <v>N/A</v>
      </c>
      <c r="G78" s="29">
        <v>74008178</v>
      </c>
      <c r="H78" s="27" t="str">
        <f t="shared" si="13"/>
        <v>N/A</v>
      </c>
      <c r="I78" s="8">
        <v>7.3780000000000001</v>
      </c>
      <c r="J78" s="8">
        <v>-22.3</v>
      </c>
      <c r="K78" s="28" t="s">
        <v>734</v>
      </c>
      <c r="L78" s="105" t="str">
        <f t="shared" si="14"/>
        <v>Yes</v>
      </c>
    </row>
    <row r="79" spans="1:12" x14ac:dyDescent="0.2">
      <c r="A79" s="168" t="s">
        <v>611</v>
      </c>
      <c r="B79" s="22" t="s">
        <v>213</v>
      </c>
      <c r="C79" s="23">
        <v>5385</v>
      </c>
      <c r="D79" s="27" t="str">
        <f t="shared" si="11"/>
        <v>N/A</v>
      </c>
      <c r="E79" s="23">
        <v>5332</v>
      </c>
      <c r="F79" s="27" t="str">
        <f t="shared" si="12"/>
        <v>N/A</v>
      </c>
      <c r="G79" s="23">
        <v>8719</v>
      </c>
      <c r="H79" s="27" t="str">
        <f t="shared" si="13"/>
        <v>N/A</v>
      </c>
      <c r="I79" s="8">
        <v>-0.98399999999999999</v>
      </c>
      <c r="J79" s="8">
        <v>63.52</v>
      </c>
      <c r="K79" s="28" t="s">
        <v>734</v>
      </c>
      <c r="L79" s="105" t="str">
        <f t="shared" si="14"/>
        <v>No</v>
      </c>
    </row>
    <row r="80" spans="1:12" x14ac:dyDescent="0.2">
      <c r="A80" s="168" t="s">
        <v>1421</v>
      </c>
      <c r="B80" s="22" t="s">
        <v>213</v>
      </c>
      <c r="C80" s="29">
        <v>16482.637882999999</v>
      </c>
      <c r="D80" s="27" t="str">
        <f t="shared" si="11"/>
        <v>N/A</v>
      </c>
      <c r="E80" s="29">
        <v>17874.610089999998</v>
      </c>
      <c r="F80" s="27" t="str">
        <f t="shared" si="12"/>
        <v>N/A</v>
      </c>
      <c r="G80" s="29">
        <v>8488.1497877999991</v>
      </c>
      <c r="H80" s="27" t="str">
        <f t="shared" si="13"/>
        <v>N/A</v>
      </c>
      <c r="I80" s="8">
        <v>8.4450000000000003</v>
      </c>
      <c r="J80" s="8">
        <v>-52.5</v>
      </c>
      <c r="K80" s="28" t="s">
        <v>734</v>
      </c>
      <c r="L80" s="105" t="str">
        <f t="shared" si="14"/>
        <v>No</v>
      </c>
    </row>
    <row r="81" spans="1:12" x14ac:dyDescent="0.2">
      <c r="A81" s="168" t="s">
        <v>612</v>
      </c>
      <c r="B81" s="22" t="s">
        <v>213</v>
      </c>
      <c r="C81" s="29">
        <v>17573</v>
      </c>
      <c r="D81" s="27" t="str">
        <f t="shared" si="11"/>
        <v>N/A</v>
      </c>
      <c r="E81" s="29">
        <v>31671</v>
      </c>
      <c r="F81" s="27" t="str">
        <f t="shared" si="12"/>
        <v>N/A</v>
      </c>
      <c r="G81" s="29">
        <v>12902</v>
      </c>
      <c r="H81" s="27" t="str">
        <f t="shared" si="13"/>
        <v>N/A</v>
      </c>
      <c r="I81" s="8">
        <v>80.23</v>
      </c>
      <c r="J81" s="8">
        <v>-59.3</v>
      </c>
      <c r="K81" s="28" t="s">
        <v>734</v>
      </c>
      <c r="L81" s="105" t="str">
        <f t="shared" si="14"/>
        <v>No</v>
      </c>
    </row>
    <row r="82" spans="1:12" x14ac:dyDescent="0.2">
      <c r="A82" s="168" t="s">
        <v>613</v>
      </c>
      <c r="B82" s="22" t="s">
        <v>213</v>
      </c>
      <c r="C82" s="23">
        <v>83</v>
      </c>
      <c r="D82" s="27" t="str">
        <f t="shared" si="11"/>
        <v>N/A</v>
      </c>
      <c r="E82" s="23">
        <v>104</v>
      </c>
      <c r="F82" s="27" t="str">
        <f t="shared" si="12"/>
        <v>N/A</v>
      </c>
      <c r="G82" s="23">
        <v>71</v>
      </c>
      <c r="H82" s="27" t="str">
        <f t="shared" si="13"/>
        <v>N/A</v>
      </c>
      <c r="I82" s="8">
        <v>25.3</v>
      </c>
      <c r="J82" s="8">
        <v>-31.7</v>
      </c>
      <c r="K82" s="28" t="s">
        <v>734</v>
      </c>
      <c r="L82" s="105" t="str">
        <f t="shared" si="14"/>
        <v>No</v>
      </c>
    </row>
    <row r="83" spans="1:12" x14ac:dyDescent="0.2">
      <c r="A83" s="168" t="s">
        <v>1422</v>
      </c>
      <c r="B83" s="22" t="s">
        <v>213</v>
      </c>
      <c r="C83" s="29">
        <v>211.72289157</v>
      </c>
      <c r="D83" s="27" t="str">
        <f t="shared" si="11"/>
        <v>N/A</v>
      </c>
      <c r="E83" s="29">
        <v>304.52884614999999</v>
      </c>
      <c r="F83" s="27" t="str">
        <f t="shared" si="12"/>
        <v>N/A</v>
      </c>
      <c r="G83" s="29">
        <v>181.71830986000001</v>
      </c>
      <c r="H83" s="27" t="str">
        <f t="shared" si="13"/>
        <v>N/A</v>
      </c>
      <c r="I83" s="8">
        <v>43.83</v>
      </c>
      <c r="J83" s="8">
        <v>-40.299999999999997</v>
      </c>
      <c r="K83" s="28" t="s">
        <v>734</v>
      </c>
      <c r="L83" s="105" t="str">
        <f t="shared" si="14"/>
        <v>No</v>
      </c>
    </row>
    <row r="84" spans="1:12" ht="25.5" x14ac:dyDescent="0.2">
      <c r="A84" s="168" t="s">
        <v>614</v>
      </c>
      <c r="B84" s="22" t="s">
        <v>213</v>
      </c>
      <c r="C84" s="29">
        <v>52048</v>
      </c>
      <c r="D84" s="27" t="str">
        <f t="shared" si="11"/>
        <v>N/A</v>
      </c>
      <c r="E84" s="29">
        <v>47167</v>
      </c>
      <c r="F84" s="27" t="str">
        <f t="shared" si="12"/>
        <v>N/A</v>
      </c>
      <c r="G84" s="29">
        <v>73820</v>
      </c>
      <c r="H84" s="27" t="str">
        <f t="shared" si="13"/>
        <v>N/A</v>
      </c>
      <c r="I84" s="8">
        <v>-9.3800000000000008</v>
      </c>
      <c r="J84" s="8">
        <v>56.51</v>
      </c>
      <c r="K84" s="28" t="s">
        <v>734</v>
      </c>
      <c r="L84" s="105" t="str">
        <f t="shared" si="14"/>
        <v>No</v>
      </c>
    </row>
    <row r="85" spans="1:12" x14ac:dyDescent="0.2">
      <c r="A85" s="168" t="s">
        <v>615</v>
      </c>
      <c r="B85" s="22" t="s">
        <v>213</v>
      </c>
      <c r="C85" s="23">
        <v>22</v>
      </c>
      <c r="D85" s="27" t="str">
        <f t="shared" si="11"/>
        <v>N/A</v>
      </c>
      <c r="E85" s="23">
        <v>22</v>
      </c>
      <c r="F85" s="27" t="str">
        <f t="shared" si="12"/>
        <v>N/A</v>
      </c>
      <c r="G85" s="23">
        <v>66</v>
      </c>
      <c r="H85" s="27" t="str">
        <f t="shared" si="13"/>
        <v>N/A</v>
      </c>
      <c r="I85" s="8">
        <v>0</v>
      </c>
      <c r="J85" s="8">
        <v>200</v>
      </c>
      <c r="K85" s="28" t="s">
        <v>734</v>
      </c>
      <c r="L85" s="105" t="str">
        <f t="shared" si="14"/>
        <v>No</v>
      </c>
    </row>
    <row r="86" spans="1:12" ht="25.5" x14ac:dyDescent="0.2">
      <c r="A86" s="168" t="s">
        <v>1423</v>
      </c>
      <c r="B86" s="22" t="s">
        <v>213</v>
      </c>
      <c r="C86" s="29">
        <v>2365.8181817999998</v>
      </c>
      <c r="D86" s="27" t="str">
        <f t="shared" si="11"/>
        <v>N/A</v>
      </c>
      <c r="E86" s="29">
        <v>2143.9545455000002</v>
      </c>
      <c r="F86" s="27" t="str">
        <f t="shared" si="12"/>
        <v>N/A</v>
      </c>
      <c r="G86" s="29">
        <v>1118.4848485</v>
      </c>
      <c r="H86" s="27" t="str">
        <f t="shared" si="13"/>
        <v>N/A</v>
      </c>
      <c r="I86" s="8">
        <v>-9.3800000000000008</v>
      </c>
      <c r="J86" s="8">
        <v>-47.8</v>
      </c>
      <c r="K86" s="28" t="s">
        <v>734</v>
      </c>
      <c r="L86" s="105" t="str">
        <f t="shared" si="14"/>
        <v>No</v>
      </c>
    </row>
    <row r="87" spans="1:12" ht="25.5" x14ac:dyDescent="0.2">
      <c r="A87" s="168" t="s">
        <v>616</v>
      </c>
      <c r="B87" s="22" t="s">
        <v>213</v>
      </c>
      <c r="C87" s="29">
        <v>24542853</v>
      </c>
      <c r="D87" s="27" t="str">
        <f t="shared" si="11"/>
        <v>N/A</v>
      </c>
      <c r="E87" s="29">
        <v>26428843</v>
      </c>
      <c r="F87" s="27" t="str">
        <f t="shared" si="12"/>
        <v>N/A</v>
      </c>
      <c r="G87" s="29">
        <v>18785543</v>
      </c>
      <c r="H87" s="27" t="str">
        <f t="shared" si="13"/>
        <v>N/A</v>
      </c>
      <c r="I87" s="8">
        <v>7.6840000000000002</v>
      </c>
      <c r="J87" s="8">
        <v>-28.9</v>
      </c>
      <c r="K87" s="28" t="s">
        <v>734</v>
      </c>
      <c r="L87" s="105" t="str">
        <f t="shared" si="14"/>
        <v>Yes</v>
      </c>
    </row>
    <row r="88" spans="1:12" x14ac:dyDescent="0.2">
      <c r="A88" s="168" t="s">
        <v>617</v>
      </c>
      <c r="B88" s="22" t="s">
        <v>213</v>
      </c>
      <c r="C88" s="23">
        <v>3514</v>
      </c>
      <c r="D88" s="27" t="str">
        <f t="shared" si="11"/>
        <v>N/A</v>
      </c>
      <c r="E88" s="23">
        <v>3503</v>
      </c>
      <c r="F88" s="27" t="str">
        <f t="shared" si="12"/>
        <v>N/A</v>
      </c>
      <c r="G88" s="23">
        <v>5483</v>
      </c>
      <c r="H88" s="27" t="str">
        <f t="shared" si="13"/>
        <v>N/A</v>
      </c>
      <c r="I88" s="8">
        <v>-0.313</v>
      </c>
      <c r="J88" s="8">
        <v>56.52</v>
      </c>
      <c r="K88" s="28" t="s">
        <v>734</v>
      </c>
      <c r="L88" s="105" t="str">
        <f t="shared" si="14"/>
        <v>No</v>
      </c>
    </row>
    <row r="89" spans="1:12" x14ac:dyDescent="0.2">
      <c r="A89" s="168" t="s">
        <v>1424</v>
      </c>
      <c r="B89" s="22" t="s">
        <v>213</v>
      </c>
      <c r="C89" s="29">
        <v>6984.3064882999997</v>
      </c>
      <c r="D89" s="27" t="str">
        <f t="shared" si="11"/>
        <v>N/A</v>
      </c>
      <c r="E89" s="29">
        <v>7544.6311733000002</v>
      </c>
      <c r="F89" s="27" t="str">
        <f t="shared" si="12"/>
        <v>N/A</v>
      </c>
      <c r="G89" s="29">
        <v>3426.1431698000001</v>
      </c>
      <c r="H89" s="27" t="str">
        <f t="shared" si="13"/>
        <v>N/A</v>
      </c>
      <c r="I89" s="8">
        <v>8.0229999999999997</v>
      </c>
      <c r="J89" s="8">
        <v>-54.6</v>
      </c>
      <c r="K89" s="28" t="s">
        <v>734</v>
      </c>
      <c r="L89" s="105" t="str">
        <f t="shared" si="14"/>
        <v>No</v>
      </c>
    </row>
    <row r="90" spans="1:12" x14ac:dyDescent="0.2">
      <c r="A90" s="168" t="s">
        <v>618</v>
      </c>
      <c r="B90" s="22" t="s">
        <v>213</v>
      </c>
      <c r="C90" s="29">
        <v>73233</v>
      </c>
      <c r="D90" s="27" t="str">
        <f t="shared" si="11"/>
        <v>N/A</v>
      </c>
      <c r="E90" s="29">
        <v>63804</v>
      </c>
      <c r="F90" s="27" t="str">
        <f t="shared" si="12"/>
        <v>N/A</v>
      </c>
      <c r="G90" s="29">
        <v>142330</v>
      </c>
      <c r="H90" s="27" t="str">
        <f t="shared" si="13"/>
        <v>N/A</v>
      </c>
      <c r="I90" s="8">
        <v>-12.9</v>
      </c>
      <c r="J90" s="8">
        <v>123.1</v>
      </c>
      <c r="K90" s="28" t="s">
        <v>734</v>
      </c>
      <c r="L90" s="105" t="str">
        <f t="shared" si="14"/>
        <v>No</v>
      </c>
    </row>
    <row r="91" spans="1:12" x14ac:dyDescent="0.2">
      <c r="A91" s="168" t="s">
        <v>619</v>
      </c>
      <c r="B91" s="22" t="s">
        <v>213</v>
      </c>
      <c r="C91" s="23">
        <v>713</v>
      </c>
      <c r="D91" s="27" t="str">
        <f t="shared" si="11"/>
        <v>N/A</v>
      </c>
      <c r="E91" s="23">
        <v>180</v>
      </c>
      <c r="F91" s="27" t="str">
        <f t="shared" si="12"/>
        <v>N/A</v>
      </c>
      <c r="G91" s="23">
        <v>425</v>
      </c>
      <c r="H91" s="27" t="str">
        <f t="shared" si="13"/>
        <v>N/A</v>
      </c>
      <c r="I91" s="8">
        <v>-74.8</v>
      </c>
      <c r="J91" s="8">
        <v>136.1</v>
      </c>
      <c r="K91" s="28" t="s">
        <v>734</v>
      </c>
      <c r="L91" s="105" t="str">
        <f t="shared" si="14"/>
        <v>No</v>
      </c>
    </row>
    <row r="92" spans="1:12" x14ac:dyDescent="0.2">
      <c r="A92" s="168" t="s">
        <v>1425</v>
      </c>
      <c r="B92" s="22" t="s">
        <v>213</v>
      </c>
      <c r="C92" s="29">
        <v>102.71107994</v>
      </c>
      <c r="D92" s="27" t="str">
        <f t="shared" si="11"/>
        <v>N/A</v>
      </c>
      <c r="E92" s="29">
        <v>354.46666667</v>
      </c>
      <c r="F92" s="27" t="str">
        <f t="shared" si="12"/>
        <v>N/A</v>
      </c>
      <c r="G92" s="29">
        <v>334.89411765</v>
      </c>
      <c r="H92" s="27" t="str">
        <f t="shared" si="13"/>
        <v>N/A</v>
      </c>
      <c r="I92" s="8">
        <v>245.1</v>
      </c>
      <c r="J92" s="8">
        <v>-5.52</v>
      </c>
      <c r="K92" s="28" t="s">
        <v>734</v>
      </c>
      <c r="L92" s="105" t="str">
        <f t="shared" si="14"/>
        <v>Yes</v>
      </c>
    </row>
    <row r="93" spans="1:12" ht="25.5" x14ac:dyDescent="0.2">
      <c r="A93" s="168" t="s">
        <v>620</v>
      </c>
      <c r="B93" s="22" t="s">
        <v>213</v>
      </c>
      <c r="C93" s="29">
        <v>1231</v>
      </c>
      <c r="D93" s="27" t="str">
        <f t="shared" si="11"/>
        <v>N/A</v>
      </c>
      <c r="E93" s="29">
        <v>2293</v>
      </c>
      <c r="F93" s="27" t="str">
        <f t="shared" si="12"/>
        <v>N/A</v>
      </c>
      <c r="G93" s="29">
        <v>11444069</v>
      </c>
      <c r="H93" s="27" t="str">
        <f t="shared" si="13"/>
        <v>N/A</v>
      </c>
      <c r="I93" s="8">
        <v>86.27</v>
      </c>
      <c r="J93" s="8">
        <v>499000</v>
      </c>
      <c r="K93" s="28" t="s">
        <v>734</v>
      </c>
      <c r="L93" s="105" t="str">
        <f t="shared" si="14"/>
        <v>No</v>
      </c>
    </row>
    <row r="94" spans="1:12" x14ac:dyDescent="0.2">
      <c r="A94" s="172" t="s">
        <v>621</v>
      </c>
      <c r="B94" s="23" t="s">
        <v>213</v>
      </c>
      <c r="C94" s="23">
        <v>11</v>
      </c>
      <c r="D94" s="27" t="str">
        <f t="shared" si="11"/>
        <v>N/A</v>
      </c>
      <c r="E94" s="23">
        <v>11</v>
      </c>
      <c r="F94" s="27" t="str">
        <f t="shared" si="12"/>
        <v>N/A</v>
      </c>
      <c r="G94" s="23">
        <v>1898</v>
      </c>
      <c r="H94" s="27" t="str">
        <f t="shared" si="13"/>
        <v>N/A</v>
      </c>
      <c r="I94" s="8">
        <v>12.5</v>
      </c>
      <c r="J94" s="8">
        <v>20989</v>
      </c>
      <c r="K94" s="31" t="s">
        <v>734</v>
      </c>
      <c r="L94" s="105" t="str">
        <f t="shared" si="14"/>
        <v>No</v>
      </c>
    </row>
    <row r="95" spans="1:12" ht="25.5" x14ac:dyDescent="0.2">
      <c r="A95" s="168" t="s">
        <v>1426</v>
      </c>
      <c r="B95" s="22" t="s">
        <v>213</v>
      </c>
      <c r="C95" s="29">
        <v>153.875</v>
      </c>
      <c r="D95" s="27" t="str">
        <f t="shared" si="11"/>
        <v>N/A</v>
      </c>
      <c r="E95" s="29">
        <v>254.77777778000001</v>
      </c>
      <c r="F95" s="27" t="str">
        <f t="shared" si="12"/>
        <v>N/A</v>
      </c>
      <c r="G95" s="29">
        <v>6029.5410959000001</v>
      </c>
      <c r="H95" s="27" t="str">
        <f t="shared" si="13"/>
        <v>N/A</v>
      </c>
      <c r="I95" s="8">
        <v>65.569999999999993</v>
      </c>
      <c r="J95" s="8">
        <v>2267</v>
      </c>
      <c r="K95" s="28" t="s">
        <v>734</v>
      </c>
      <c r="L95" s="105" t="str">
        <f t="shared" si="14"/>
        <v>No</v>
      </c>
    </row>
    <row r="96" spans="1:12" ht="25.5" x14ac:dyDescent="0.2">
      <c r="A96" s="168" t="s">
        <v>622</v>
      </c>
      <c r="B96" s="22" t="s">
        <v>213</v>
      </c>
      <c r="C96" s="29">
        <v>6866588</v>
      </c>
      <c r="D96" s="27" t="str">
        <f t="shared" si="11"/>
        <v>N/A</v>
      </c>
      <c r="E96" s="29">
        <v>8582382</v>
      </c>
      <c r="F96" s="27" t="str">
        <f t="shared" si="12"/>
        <v>N/A</v>
      </c>
      <c r="G96" s="29">
        <v>12015906</v>
      </c>
      <c r="H96" s="27" t="str">
        <f t="shared" si="13"/>
        <v>N/A</v>
      </c>
      <c r="I96" s="8">
        <v>24.99</v>
      </c>
      <c r="J96" s="8">
        <v>40.01</v>
      </c>
      <c r="K96" s="28" t="s">
        <v>734</v>
      </c>
      <c r="L96" s="105" t="str">
        <f t="shared" si="14"/>
        <v>No</v>
      </c>
    </row>
    <row r="97" spans="1:12" x14ac:dyDescent="0.2">
      <c r="A97" s="168" t="s">
        <v>623</v>
      </c>
      <c r="B97" s="22" t="s">
        <v>213</v>
      </c>
      <c r="C97" s="23">
        <v>3457</v>
      </c>
      <c r="D97" s="27" t="str">
        <f t="shared" si="11"/>
        <v>N/A</v>
      </c>
      <c r="E97" s="23">
        <v>3601</v>
      </c>
      <c r="F97" s="27" t="str">
        <f t="shared" si="12"/>
        <v>N/A</v>
      </c>
      <c r="G97" s="23">
        <v>5534</v>
      </c>
      <c r="H97" s="27" t="str">
        <f t="shared" si="13"/>
        <v>N/A</v>
      </c>
      <c r="I97" s="8">
        <v>4.165</v>
      </c>
      <c r="J97" s="8">
        <v>53.68</v>
      </c>
      <c r="K97" s="28" t="s">
        <v>734</v>
      </c>
      <c r="L97" s="105" t="str">
        <f t="shared" si="14"/>
        <v>No</v>
      </c>
    </row>
    <row r="98" spans="1:12" ht="25.5" x14ac:dyDescent="0.2">
      <c r="A98" s="168" t="s">
        <v>1427</v>
      </c>
      <c r="B98" s="22" t="s">
        <v>213</v>
      </c>
      <c r="C98" s="29">
        <v>1986.2852184000001</v>
      </c>
      <c r="D98" s="27" t="str">
        <f t="shared" si="11"/>
        <v>N/A</v>
      </c>
      <c r="E98" s="29">
        <v>2383.3329631000001</v>
      </c>
      <c r="F98" s="27" t="str">
        <f t="shared" si="12"/>
        <v>N/A</v>
      </c>
      <c r="G98" s="29">
        <v>2171.2876762000001</v>
      </c>
      <c r="H98" s="27" t="str">
        <f t="shared" si="13"/>
        <v>N/A</v>
      </c>
      <c r="I98" s="8">
        <v>19.989999999999998</v>
      </c>
      <c r="J98" s="8">
        <v>-8.9</v>
      </c>
      <c r="K98" s="28" t="s">
        <v>734</v>
      </c>
      <c r="L98" s="105" t="str">
        <f t="shared" si="14"/>
        <v>Yes</v>
      </c>
    </row>
    <row r="99" spans="1:12" ht="25.5" x14ac:dyDescent="0.2">
      <c r="A99" s="168" t="s">
        <v>624</v>
      </c>
      <c r="B99" s="22" t="s">
        <v>213</v>
      </c>
      <c r="C99" s="29">
        <v>0</v>
      </c>
      <c r="D99" s="27" t="str">
        <f t="shared" si="11"/>
        <v>N/A</v>
      </c>
      <c r="E99" s="29">
        <v>0</v>
      </c>
      <c r="F99" s="27" t="str">
        <f t="shared" si="12"/>
        <v>N/A</v>
      </c>
      <c r="G99" s="29">
        <v>4152</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11</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v>1384</v>
      </c>
      <c r="H101" s="27" t="str">
        <f t="shared" si="13"/>
        <v>N/A</v>
      </c>
      <c r="I101" s="8" t="s">
        <v>1748</v>
      </c>
      <c r="J101" s="8" t="s">
        <v>1748</v>
      </c>
      <c r="K101" s="28" t="s">
        <v>734</v>
      </c>
      <c r="L101" s="105" t="str">
        <f t="shared" si="14"/>
        <v>N/A</v>
      </c>
    </row>
    <row r="102" spans="1:12" ht="25.5" x14ac:dyDescent="0.2">
      <c r="A102" s="168" t="s">
        <v>626</v>
      </c>
      <c r="B102" s="22" t="s">
        <v>213</v>
      </c>
      <c r="C102" s="29">
        <v>0</v>
      </c>
      <c r="D102" s="27" t="str">
        <f t="shared" si="11"/>
        <v>N/A</v>
      </c>
      <c r="E102" s="29">
        <v>0</v>
      </c>
      <c r="F102" s="27" t="str">
        <f t="shared" si="12"/>
        <v>N/A</v>
      </c>
      <c r="G102" s="29">
        <v>0</v>
      </c>
      <c r="H102" s="27" t="str">
        <f t="shared" si="13"/>
        <v>N/A</v>
      </c>
      <c r="I102" s="8" t="s">
        <v>1748</v>
      </c>
      <c r="J102" s="8" t="s">
        <v>1748</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0</v>
      </c>
      <c r="H103" s="27" t="str">
        <f t="shared" si="13"/>
        <v>N/A</v>
      </c>
      <c r="I103" s="8" t="s">
        <v>1748</v>
      </c>
      <c r="J103" s="8" t="s">
        <v>1748</v>
      </c>
      <c r="K103" s="28" t="s">
        <v>734</v>
      </c>
      <c r="L103" s="105" t="str">
        <f t="shared" si="14"/>
        <v>N/A</v>
      </c>
    </row>
    <row r="104" spans="1:12" ht="25.5" x14ac:dyDescent="0.2">
      <c r="A104" s="168" t="s">
        <v>1429</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734</v>
      </c>
      <c r="L104" s="105" t="str">
        <f t="shared" si="14"/>
        <v>N/A</v>
      </c>
    </row>
    <row r="105" spans="1:12" ht="25.5" x14ac:dyDescent="0.2">
      <c r="A105" s="168" t="s">
        <v>628</v>
      </c>
      <c r="B105" s="22" t="s">
        <v>213</v>
      </c>
      <c r="C105" s="29">
        <v>0</v>
      </c>
      <c r="D105" s="27" t="str">
        <f t="shared" si="11"/>
        <v>N/A</v>
      </c>
      <c r="E105" s="29">
        <v>0</v>
      </c>
      <c r="F105" s="27" t="str">
        <f t="shared" si="12"/>
        <v>N/A</v>
      </c>
      <c r="G105" s="29">
        <v>83706</v>
      </c>
      <c r="H105" s="27" t="str">
        <f t="shared" si="13"/>
        <v>N/A</v>
      </c>
      <c r="I105" s="8" t="s">
        <v>1748</v>
      </c>
      <c r="J105" s="8" t="s">
        <v>1748</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180</v>
      </c>
      <c r="H106" s="27" t="str">
        <f t="shared" si="13"/>
        <v>N/A</v>
      </c>
      <c r="I106" s="8" t="s">
        <v>1748</v>
      </c>
      <c r="J106" s="8" t="s">
        <v>1748</v>
      </c>
      <c r="K106" s="28" t="s">
        <v>734</v>
      </c>
      <c r="L106" s="105" t="str">
        <f t="shared" si="14"/>
        <v>N/A</v>
      </c>
    </row>
    <row r="107" spans="1:12" ht="25.5" x14ac:dyDescent="0.2">
      <c r="A107" s="168" t="s">
        <v>1430</v>
      </c>
      <c r="B107" s="22" t="s">
        <v>213</v>
      </c>
      <c r="C107" s="29" t="s">
        <v>1748</v>
      </c>
      <c r="D107" s="27" t="str">
        <f t="shared" si="11"/>
        <v>N/A</v>
      </c>
      <c r="E107" s="29" t="s">
        <v>1748</v>
      </c>
      <c r="F107" s="27" t="str">
        <f t="shared" si="12"/>
        <v>N/A</v>
      </c>
      <c r="G107" s="29">
        <v>465.03333333</v>
      </c>
      <c r="H107" s="27" t="str">
        <f t="shared" si="13"/>
        <v>N/A</v>
      </c>
      <c r="I107" s="8" t="s">
        <v>1748</v>
      </c>
      <c r="J107" s="8" t="s">
        <v>1748</v>
      </c>
      <c r="K107" s="28" t="s">
        <v>734</v>
      </c>
      <c r="L107" s="105" t="str">
        <f t="shared" si="14"/>
        <v>N/A</v>
      </c>
    </row>
    <row r="108" spans="1:12" ht="25.5" x14ac:dyDescent="0.2">
      <c r="A108" s="168" t="s">
        <v>630</v>
      </c>
      <c r="B108" s="22" t="s">
        <v>213</v>
      </c>
      <c r="C108" s="29">
        <v>0</v>
      </c>
      <c r="D108" s="27" t="str">
        <f t="shared" si="11"/>
        <v>N/A</v>
      </c>
      <c r="E108" s="29">
        <v>0</v>
      </c>
      <c r="F108" s="27" t="str">
        <f t="shared" si="12"/>
        <v>N/A</v>
      </c>
      <c r="G108" s="29">
        <v>2265</v>
      </c>
      <c r="H108" s="27" t="str">
        <f t="shared" si="13"/>
        <v>N/A</v>
      </c>
      <c r="I108" s="8" t="s">
        <v>1748</v>
      </c>
      <c r="J108" s="8" t="s">
        <v>1748</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18</v>
      </c>
      <c r="H109" s="27" t="str">
        <f t="shared" si="13"/>
        <v>N/A</v>
      </c>
      <c r="I109" s="8" t="s">
        <v>1748</v>
      </c>
      <c r="J109" s="8" t="s">
        <v>1748</v>
      </c>
      <c r="K109" s="28" t="s">
        <v>734</v>
      </c>
      <c r="L109" s="105" t="str">
        <f t="shared" si="14"/>
        <v>N/A</v>
      </c>
    </row>
    <row r="110" spans="1:12" ht="25.5" x14ac:dyDescent="0.2">
      <c r="A110" s="168" t="s">
        <v>1431</v>
      </c>
      <c r="B110" s="22" t="s">
        <v>213</v>
      </c>
      <c r="C110" s="29" t="s">
        <v>1748</v>
      </c>
      <c r="D110" s="27" t="str">
        <f t="shared" si="11"/>
        <v>N/A</v>
      </c>
      <c r="E110" s="29" t="s">
        <v>1748</v>
      </c>
      <c r="F110" s="27" t="str">
        <f t="shared" si="12"/>
        <v>N/A</v>
      </c>
      <c r="G110" s="29">
        <v>125.83333333</v>
      </c>
      <c r="H110" s="27" t="str">
        <f t="shared" si="13"/>
        <v>N/A</v>
      </c>
      <c r="I110" s="8" t="s">
        <v>1748</v>
      </c>
      <c r="J110" s="8" t="s">
        <v>1748</v>
      </c>
      <c r="K110" s="28" t="s">
        <v>734</v>
      </c>
      <c r="L110" s="105" t="str">
        <f t="shared" si="14"/>
        <v>N/A</v>
      </c>
    </row>
    <row r="111" spans="1:12" ht="25.5" x14ac:dyDescent="0.2">
      <c r="A111" s="168" t="s">
        <v>632</v>
      </c>
      <c r="B111" s="22" t="s">
        <v>213</v>
      </c>
      <c r="C111" s="29">
        <v>0</v>
      </c>
      <c r="D111" s="27" t="str">
        <f t="shared" si="11"/>
        <v>N/A</v>
      </c>
      <c r="E111" s="29">
        <v>0</v>
      </c>
      <c r="F111" s="27" t="str">
        <f t="shared" si="12"/>
        <v>N/A</v>
      </c>
      <c r="G111" s="29">
        <v>232565</v>
      </c>
      <c r="H111" s="27" t="str">
        <f t="shared" si="13"/>
        <v>N/A</v>
      </c>
      <c r="I111" s="8" t="s">
        <v>1748</v>
      </c>
      <c r="J111" s="8" t="s">
        <v>1748</v>
      </c>
      <c r="K111" s="28" t="s">
        <v>734</v>
      </c>
      <c r="L111" s="105" t="str">
        <f t="shared" si="14"/>
        <v>N/A</v>
      </c>
    </row>
    <row r="112" spans="1:12" x14ac:dyDescent="0.2">
      <c r="A112" s="168" t="s">
        <v>633</v>
      </c>
      <c r="B112" s="22" t="s">
        <v>213</v>
      </c>
      <c r="C112" s="23">
        <v>0</v>
      </c>
      <c r="D112" s="27" t="str">
        <f t="shared" si="11"/>
        <v>N/A</v>
      </c>
      <c r="E112" s="23">
        <v>0</v>
      </c>
      <c r="F112" s="27" t="str">
        <f t="shared" si="12"/>
        <v>N/A</v>
      </c>
      <c r="G112" s="23">
        <v>23</v>
      </c>
      <c r="H112" s="27" t="str">
        <f t="shared" si="13"/>
        <v>N/A</v>
      </c>
      <c r="I112" s="8" t="s">
        <v>1748</v>
      </c>
      <c r="J112" s="8" t="s">
        <v>1748</v>
      </c>
      <c r="K112" s="28" t="s">
        <v>734</v>
      </c>
      <c r="L112" s="105" t="str">
        <f t="shared" si="14"/>
        <v>N/A</v>
      </c>
    </row>
    <row r="113" spans="1:12" x14ac:dyDescent="0.2">
      <c r="A113" s="168" t="s">
        <v>1432</v>
      </c>
      <c r="B113" s="22" t="s">
        <v>213</v>
      </c>
      <c r="C113" s="29" t="s">
        <v>1748</v>
      </c>
      <c r="D113" s="27" t="str">
        <f t="shared" si="11"/>
        <v>N/A</v>
      </c>
      <c r="E113" s="29" t="s">
        <v>1748</v>
      </c>
      <c r="F113" s="27" t="str">
        <f t="shared" si="12"/>
        <v>N/A</v>
      </c>
      <c r="G113" s="29">
        <v>10111.521739</v>
      </c>
      <c r="H113" s="27" t="str">
        <f t="shared" si="13"/>
        <v>N/A</v>
      </c>
      <c r="I113" s="8" t="s">
        <v>1748</v>
      </c>
      <c r="J113" s="8" t="s">
        <v>1748</v>
      </c>
      <c r="K113" s="28" t="s">
        <v>734</v>
      </c>
      <c r="L113" s="105" t="str">
        <f t="shared" si="14"/>
        <v>N/A</v>
      </c>
    </row>
    <row r="114" spans="1:12" ht="25.5" x14ac:dyDescent="0.2">
      <c r="A114" s="168" t="s">
        <v>634</v>
      </c>
      <c r="B114" s="22" t="s">
        <v>213</v>
      </c>
      <c r="C114" s="29">
        <v>5280</v>
      </c>
      <c r="D114" s="27" t="str">
        <f t="shared" si="11"/>
        <v>N/A</v>
      </c>
      <c r="E114" s="29">
        <v>1291</v>
      </c>
      <c r="F114" s="27" t="str">
        <f t="shared" si="12"/>
        <v>N/A</v>
      </c>
      <c r="G114" s="29">
        <v>807</v>
      </c>
      <c r="H114" s="27" t="str">
        <f t="shared" si="13"/>
        <v>N/A</v>
      </c>
      <c r="I114" s="8">
        <v>-75.5</v>
      </c>
      <c r="J114" s="8">
        <v>-37.5</v>
      </c>
      <c r="K114" s="28" t="s">
        <v>734</v>
      </c>
      <c r="L114" s="105" t="str">
        <f>IF(J114="Div by 0", "N/A", IF(OR(J114="N/A",K114="N/A"),"N/A", IF(J114&gt;VALUE(MID(K114,1,2)), "No", IF(J114&lt;-1*VALUE(MID(K114,1,2)), "No", "Yes"))))</f>
        <v>No</v>
      </c>
    </row>
    <row r="115" spans="1:12" x14ac:dyDescent="0.2">
      <c r="A115" s="168" t="s">
        <v>635</v>
      </c>
      <c r="B115" s="22" t="s">
        <v>213</v>
      </c>
      <c r="C115" s="23">
        <v>16</v>
      </c>
      <c r="D115" s="27" t="str">
        <f t="shared" si="11"/>
        <v>N/A</v>
      </c>
      <c r="E115" s="23">
        <v>16</v>
      </c>
      <c r="F115" s="27" t="str">
        <f t="shared" si="12"/>
        <v>N/A</v>
      </c>
      <c r="G115" s="23">
        <v>11</v>
      </c>
      <c r="H115" s="27" t="str">
        <f t="shared" si="13"/>
        <v>N/A</v>
      </c>
      <c r="I115" s="8">
        <v>0</v>
      </c>
      <c r="J115" s="8">
        <v>-43.8</v>
      </c>
      <c r="K115" s="28" t="s">
        <v>734</v>
      </c>
      <c r="L115" s="105" t="str">
        <f t="shared" ref="L115:L119" si="15">IF(J115="Div by 0", "N/A", IF(OR(J115="N/A",K115="N/A"),"N/A", IF(J115&gt;VALUE(MID(K115,1,2)), "No", IF(J115&lt;-1*VALUE(MID(K115,1,2)), "No", "Yes"))))</f>
        <v>No</v>
      </c>
    </row>
    <row r="116" spans="1:12" ht="25.5" x14ac:dyDescent="0.2">
      <c r="A116" s="168" t="s">
        <v>1433</v>
      </c>
      <c r="B116" s="22" t="s">
        <v>213</v>
      </c>
      <c r="C116" s="29">
        <v>330</v>
      </c>
      <c r="D116" s="27" t="str">
        <f t="shared" si="11"/>
        <v>N/A</v>
      </c>
      <c r="E116" s="29">
        <v>80.6875</v>
      </c>
      <c r="F116" s="27" t="str">
        <f t="shared" si="12"/>
        <v>N/A</v>
      </c>
      <c r="G116" s="29">
        <v>89.666666667000001</v>
      </c>
      <c r="H116" s="27" t="str">
        <f t="shared" si="13"/>
        <v>N/A</v>
      </c>
      <c r="I116" s="8">
        <v>-75.5</v>
      </c>
      <c r="J116" s="8">
        <v>11.13</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16577983</v>
      </c>
      <c r="D120" s="27" t="str">
        <f t="shared" si="11"/>
        <v>N/A</v>
      </c>
      <c r="E120" s="29">
        <v>16695669</v>
      </c>
      <c r="F120" s="27" t="str">
        <f t="shared" si="12"/>
        <v>N/A</v>
      </c>
      <c r="G120" s="29">
        <v>10542538</v>
      </c>
      <c r="H120" s="27" t="str">
        <f t="shared" si="13"/>
        <v>N/A</v>
      </c>
      <c r="I120" s="8">
        <v>0.70989999999999998</v>
      </c>
      <c r="J120" s="8">
        <v>-36.9</v>
      </c>
      <c r="K120" s="28" t="s">
        <v>734</v>
      </c>
      <c r="L120" s="105" t="str">
        <f t="shared" ref="L120:L131" si="16">IF(J120="Div by 0", "N/A", IF(K120="N/A","N/A", IF(J120&gt;VALUE(MID(K120,1,2)), "No", IF(J120&lt;-1*VALUE(MID(K120,1,2)), "No", "Yes"))))</f>
        <v>No</v>
      </c>
    </row>
    <row r="121" spans="1:12" ht="25.5" x14ac:dyDescent="0.2">
      <c r="A121" s="168" t="s">
        <v>639</v>
      </c>
      <c r="B121" s="22" t="s">
        <v>213</v>
      </c>
      <c r="C121" s="23">
        <v>1765</v>
      </c>
      <c r="D121" s="27" t="str">
        <f t="shared" si="11"/>
        <v>N/A</v>
      </c>
      <c r="E121" s="23">
        <v>1675</v>
      </c>
      <c r="F121" s="27" t="str">
        <f t="shared" si="12"/>
        <v>N/A</v>
      </c>
      <c r="G121" s="23">
        <v>2304</v>
      </c>
      <c r="H121" s="27" t="str">
        <f t="shared" si="13"/>
        <v>N/A</v>
      </c>
      <c r="I121" s="8">
        <v>-5.0999999999999996</v>
      </c>
      <c r="J121" s="8">
        <v>37.549999999999997</v>
      </c>
      <c r="K121" s="28" t="s">
        <v>734</v>
      </c>
      <c r="L121" s="105" t="str">
        <f t="shared" si="16"/>
        <v>No</v>
      </c>
    </row>
    <row r="122" spans="1:12" ht="25.5" x14ac:dyDescent="0.2">
      <c r="A122" s="168" t="s">
        <v>1435</v>
      </c>
      <c r="B122" s="22" t="s">
        <v>213</v>
      </c>
      <c r="C122" s="29">
        <v>9392.6249291999993</v>
      </c>
      <c r="D122" s="27" t="str">
        <f t="shared" si="11"/>
        <v>N/A</v>
      </c>
      <c r="E122" s="29">
        <v>9967.5635820999996</v>
      </c>
      <c r="F122" s="27" t="str">
        <f t="shared" si="12"/>
        <v>N/A</v>
      </c>
      <c r="G122" s="29">
        <v>4575.7543403</v>
      </c>
      <c r="H122" s="27" t="str">
        <f t="shared" si="13"/>
        <v>N/A</v>
      </c>
      <c r="I122" s="8">
        <v>6.1210000000000004</v>
      </c>
      <c r="J122" s="8">
        <v>-54.1</v>
      </c>
      <c r="K122" s="28" t="s">
        <v>734</v>
      </c>
      <c r="L122" s="105" t="str">
        <f t="shared" si="16"/>
        <v>No</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476167</v>
      </c>
      <c r="H123" s="27" t="str">
        <f t="shared" ref="H123:H131" si="19">IF($B123="N/A","N/A",IF(G123&gt;10,"No",IF(G123&lt;-10,"No","Yes")))</f>
        <v>N/A</v>
      </c>
      <c r="I123" s="8" t="s">
        <v>1748</v>
      </c>
      <c r="J123" s="8" t="s">
        <v>1748</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51</v>
      </c>
      <c r="H124" s="27" t="str">
        <f t="shared" si="19"/>
        <v>N/A</v>
      </c>
      <c r="I124" s="8" t="s">
        <v>1748</v>
      </c>
      <c r="J124" s="8" t="s">
        <v>1748</v>
      </c>
      <c r="K124" s="28" t="s">
        <v>734</v>
      </c>
      <c r="L124" s="105" t="str">
        <f t="shared" si="16"/>
        <v>N/A</v>
      </c>
    </row>
    <row r="125" spans="1:12" ht="25.5" x14ac:dyDescent="0.2">
      <c r="A125" s="168" t="s">
        <v>1436</v>
      </c>
      <c r="B125" s="22" t="s">
        <v>213</v>
      </c>
      <c r="C125" s="29" t="s">
        <v>1748</v>
      </c>
      <c r="D125" s="27" t="str">
        <f t="shared" si="17"/>
        <v>N/A</v>
      </c>
      <c r="E125" s="29" t="s">
        <v>1748</v>
      </c>
      <c r="F125" s="27" t="str">
        <f t="shared" si="18"/>
        <v>N/A</v>
      </c>
      <c r="G125" s="29">
        <v>9336.6078431000005</v>
      </c>
      <c r="H125" s="27" t="str">
        <f t="shared" si="19"/>
        <v>N/A</v>
      </c>
      <c r="I125" s="8" t="s">
        <v>1748</v>
      </c>
      <c r="J125" s="8" t="s">
        <v>1748</v>
      </c>
      <c r="K125" s="28" t="s">
        <v>734</v>
      </c>
      <c r="L125" s="105" t="str">
        <f t="shared" si="16"/>
        <v>N/A</v>
      </c>
    </row>
    <row r="126" spans="1:12" ht="25.5" x14ac:dyDescent="0.2">
      <c r="A126" s="168" t="s">
        <v>642</v>
      </c>
      <c r="B126" s="22" t="s">
        <v>213</v>
      </c>
      <c r="C126" s="29">
        <v>23255</v>
      </c>
      <c r="D126" s="27" t="str">
        <f t="shared" si="17"/>
        <v>N/A</v>
      </c>
      <c r="E126" s="29">
        <v>19052</v>
      </c>
      <c r="F126" s="27" t="str">
        <f t="shared" si="18"/>
        <v>N/A</v>
      </c>
      <c r="G126" s="29">
        <v>51346</v>
      </c>
      <c r="H126" s="27" t="str">
        <f t="shared" si="19"/>
        <v>N/A</v>
      </c>
      <c r="I126" s="8">
        <v>-18.100000000000001</v>
      </c>
      <c r="J126" s="8">
        <v>169.5</v>
      </c>
      <c r="K126" s="28" t="s">
        <v>734</v>
      </c>
      <c r="L126" s="105" t="str">
        <f t="shared" si="16"/>
        <v>No</v>
      </c>
    </row>
    <row r="127" spans="1:12" x14ac:dyDescent="0.2">
      <c r="A127" s="168" t="s">
        <v>643</v>
      </c>
      <c r="B127" s="22" t="s">
        <v>213</v>
      </c>
      <c r="C127" s="23">
        <v>175</v>
      </c>
      <c r="D127" s="27" t="str">
        <f t="shared" si="17"/>
        <v>N/A</v>
      </c>
      <c r="E127" s="23">
        <v>136</v>
      </c>
      <c r="F127" s="27" t="str">
        <f t="shared" si="18"/>
        <v>N/A</v>
      </c>
      <c r="G127" s="23">
        <v>216</v>
      </c>
      <c r="H127" s="27" t="str">
        <f t="shared" si="19"/>
        <v>N/A</v>
      </c>
      <c r="I127" s="8">
        <v>-22.3</v>
      </c>
      <c r="J127" s="8">
        <v>58.82</v>
      </c>
      <c r="K127" s="28" t="s">
        <v>734</v>
      </c>
      <c r="L127" s="105" t="str">
        <f t="shared" si="16"/>
        <v>No</v>
      </c>
    </row>
    <row r="128" spans="1:12" ht="25.5" x14ac:dyDescent="0.2">
      <c r="A128" s="168" t="s">
        <v>1437</v>
      </c>
      <c r="B128" s="22" t="s">
        <v>213</v>
      </c>
      <c r="C128" s="29">
        <v>132.88571429000001</v>
      </c>
      <c r="D128" s="27" t="str">
        <f t="shared" si="17"/>
        <v>N/A</v>
      </c>
      <c r="E128" s="29">
        <v>140.08823529</v>
      </c>
      <c r="F128" s="27" t="str">
        <f t="shared" si="18"/>
        <v>N/A</v>
      </c>
      <c r="G128" s="29">
        <v>237.71296296</v>
      </c>
      <c r="H128" s="27" t="str">
        <f t="shared" si="19"/>
        <v>N/A</v>
      </c>
      <c r="I128" s="8">
        <v>5.42</v>
      </c>
      <c r="J128" s="8">
        <v>69.69</v>
      </c>
      <c r="K128" s="28" t="s">
        <v>734</v>
      </c>
      <c r="L128" s="105" t="str">
        <f t="shared" si="16"/>
        <v>No</v>
      </c>
    </row>
    <row r="129" spans="1:12" ht="25.5" x14ac:dyDescent="0.2">
      <c r="A129" s="168" t="s">
        <v>644</v>
      </c>
      <c r="B129" s="22" t="s">
        <v>213</v>
      </c>
      <c r="C129" s="29">
        <v>4603</v>
      </c>
      <c r="D129" s="27" t="str">
        <f t="shared" si="17"/>
        <v>N/A</v>
      </c>
      <c r="E129" s="29">
        <v>6954</v>
      </c>
      <c r="F129" s="27" t="str">
        <f t="shared" si="18"/>
        <v>N/A</v>
      </c>
      <c r="G129" s="29">
        <v>18031</v>
      </c>
      <c r="H129" s="27" t="str">
        <f t="shared" si="19"/>
        <v>N/A</v>
      </c>
      <c r="I129" s="8">
        <v>51.08</v>
      </c>
      <c r="J129" s="8">
        <v>159.30000000000001</v>
      </c>
      <c r="K129" s="28" t="s">
        <v>734</v>
      </c>
      <c r="L129" s="105" t="str">
        <f t="shared" si="16"/>
        <v>No</v>
      </c>
    </row>
    <row r="130" spans="1:12" x14ac:dyDescent="0.2">
      <c r="A130" s="168" t="s">
        <v>645</v>
      </c>
      <c r="B130" s="22" t="s">
        <v>213</v>
      </c>
      <c r="C130" s="23">
        <v>11</v>
      </c>
      <c r="D130" s="27" t="str">
        <f t="shared" si="17"/>
        <v>N/A</v>
      </c>
      <c r="E130" s="23">
        <v>11</v>
      </c>
      <c r="F130" s="27" t="str">
        <f t="shared" si="18"/>
        <v>N/A</v>
      </c>
      <c r="G130" s="23">
        <v>11</v>
      </c>
      <c r="H130" s="27" t="str">
        <f t="shared" si="19"/>
        <v>N/A</v>
      </c>
      <c r="I130" s="8">
        <v>0</v>
      </c>
      <c r="J130" s="8">
        <v>350</v>
      </c>
      <c r="K130" s="28" t="s">
        <v>734</v>
      </c>
      <c r="L130" s="105" t="str">
        <f t="shared" si="16"/>
        <v>No</v>
      </c>
    </row>
    <row r="131" spans="1:12" ht="25.5" x14ac:dyDescent="0.2">
      <c r="A131" s="168" t="s">
        <v>1438</v>
      </c>
      <c r="B131" s="22" t="s">
        <v>213</v>
      </c>
      <c r="C131" s="29">
        <v>2301.5</v>
      </c>
      <c r="D131" s="27" t="str">
        <f t="shared" si="17"/>
        <v>N/A</v>
      </c>
      <c r="E131" s="29">
        <v>3477</v>
      </c>
      <c r="F131" s="27" t="str">
        <f t="shared" si="18"/>
        <v>N/A</v>
      </c>
      <c r="G131" s="29">
        <v>2003.4444444000001</v>
      </c>
      <c r="H131" s="27" t="str">
        <f t="shared" si="19"/>
        <v>N/A</v>
      </c>
      <c r="I131" s="8">
        <v>51.08</v>
      </c>
      <c r="J131" s="8">
        <v>-42.4</v>
      </c>
      <c r="K131" s="28" t="s">
        <v>734</v>
      </c>
      <c r="L131" s="105" t="str">
        <f t="shared" si="16"/>
        <v>No</v>
      </c>
    </row>
    <row r="132" spans="1:12" x14ac:dyDescent="0.2">
      <c r="A132" s="168" t="s">
        <v>1439</v>
      </c>
      <c r="B132" s="22" t="s">
        <v>213</v>
      </c>
      <c r="C132" s="29">
        <v>90.895202932999993</v>
      </c>
      <c r="D132" s="27" t="str">
        <f t="shared" ref="D132:D143" si="20">IF($B132="N/A","N/A",IF(C132&gt;10,"No",IF(C132&lt;-10,"No","Yes")))</f>
        <v>N/A</v>
      </c>
      <c r="E132" s="29">
        <v>84.133363536999994</v>
      </c>
      <c r="F132" s="27" t="str">
        <f t="shared" ref="F132:F143" si="21">IF($B132="N/A","N/A",IF(E132&gt;10,"No",IF(E132&lt;-10,"No","Yes")))</f>
        <v>N/A</v>
      </c>
      <c r="G132" s="29">
        <v>266.87689014</v>
      </c>
      <c r="H132" s="27" t="str">
        <f t="shared" ref="H132:H143" si="22">IF($B132="N/A","N/A",IF(G132&gt;10,"No",IF(G132&lt;-10,"No","Yes")))</f>
        <v>N/A</v>
      </c>
      <c r="I132" s="8">
        <v>-7.44</v>
      </c>
      <c r="J132" s="8">
        <v>217.2</v>
      </c>
      <c r="K132" s="28" t="s">
        <v>734</v>
      </c>
      <c r="L132" s="105" t="str">
        <f t="shared" ref="L132:L143" si="23">IF(J132="Div by 0", "N/A", IF(K132="N/A","N/A", IF(J132&gt;VALUE(MID(K132,1,2)), "No", IF(J132&lt;-1*VALUE(MID(K132,1,2)), "No", "Yes"))))</f>
        <v>No</v>
      </c>
    </row>
    <row r="133" spans="1:12" x14ac:dyDescent="0.2">
      <c r="A133" s="168" t="s">
        <v>1440</v>
      </c>
      <c r="B133" s="22" t="s">
        <v>213</v>
      </c>
      <c r="C133" s="29">
        <v>48.771188316</v>
      </c>
      <c r="D133" s="27" t="str">
        <f t="shared" si="20"/>
        <v>N/A</v>
      </c>
      <c r="E133" s="29">
        <v>34.391889706000001</v>
      </c>
      <c r="F133" s="27" t="str">
        <f t="shared" si="21"/>
        <v>N/A</v>
      </c>
      <c r="G133" s="29">
        <v>184.99923625</v>
      </c>
      <c r="H133" s="27" t="str">
        <f t="shared" si="22"/>
        <v>N/A</v>
      </c>
      <c r="I133" s="8">
        <v>-29.5</v>
      </c>
      <c r="J133" s="8">
        <v>437.9</v>
      </c>
      <c r="K133" s="28" t="s">
        <v>734</v>
      </c>
      <c r="L133" s="105" t="str">
        <f t="shared" si="23"/>
        <v>No</v>
      </c>
    </row>
    <row r="134" spans="1:12" x14ac:dyDescent="0.2">
      <c r="A134" s="168" t="s">
        <v>1441</v>
      </c>
      <c r="B134" s="22" t="s">
        <v>213</v>
      </c>
      <c r="C134" s="29">
        <v>141.09131545</v>
      </c>
      <c r="D134" s="27" t="str">
        <f t="shared" si="20"/>
        <v>N/A</v>
      </c>
      <c r="E134" s="29">
        <v>158.41323653000001</v>
      </c>
      <c r="F134" s="27" t="str">
        <f t="shared" si="21"/>
        <v>N/A</v>
      </c>
      <c r="G134" s="29">
        <v>174.98709676999999</v>
      </c>
      <c r="H134" s="27" t="str">
        <f t="shared" si="22"/>
        <v>N/A</v>
      </c>
      <c r="I134" s="8">
        <v>12.28</v>
      </c>
      <c r="J134" s="8">
        <v>10.46</v>
      </c>
      <c r="K134" s="28" t="s">
        <v>734</v>
      </c>
      <c r="L134" s="105" t="str">
        <f t="shared" si="23"/>
        <v>Yes</v>
      </c>
    </row>
    <row r="135" spans="1:12" x14ac:dyDescent="0.2">
      <c r="A135" s="168" t="s">
        <v>1442</v>
      </c>
      <c r="B135" s="22" t="s">
        <v>213</v>
      </c>
      <c r="C135" s="29">
        <v>599.31371992000004</v>
      </c>
      <c r="D135" s="27" t="str">
        <f t="shared" si="20"/>
        <v>N/A</v>
      </c>
      <c r="E135" s="29">
        <v>584.48216415000002</v>
      </c>
      <c r="F135" s="27" t="str">
        <f t="shared" si="21"/>
        <v>N/A</v>
      </c>
      <c r="G135" s="29">
        <v>1233.6258881000001</v>
      </c>
      <c r="H135" s="27" t="str">
        <f t="shared" si="22"/>
        <v>N/A</v>
      </c>
      <c r="I135" s="8">
        <v>-2.4700000000000002</v>
      </c>
      <c r="J135" s="8">
        <v>111.1</v>
      </c>
      <c r="K135" s="28" t="s">
        <v>734</v>
      </c>
      <c r="L135" s="105" t="str">
        <f t="shared" si="23"/>
        <v>No</v>
      </c>
    </row>
    <row r="136" spans="1:12" x14ac:dyDescent="0.2">
      <c r="A136" s="168" t="s">
        <v>1443</v>
      </c>
      <c r="B136" s="22" t="s">
        <v>213</v>
      </c>
      <c r="C136" s="29">
        <v>834.93857047999995</v>
      </c>
      <c r="D136" s="27" t="str">
        <f t="shared" si="20"/>
        <v>N/A</v>
      </c>
      <c r="E136" s="29">
        <v>789.25475055000004</v>
      </c>
      <c r="F136" s="27" t="str">
        <f t="shared" si="21"/>
        <v>N/A</v>
      </c>
      <c r="G136" s="29">
        <v>492.84623218000002</v>
      </c>
      <c r="H136" s="27" t="str">
        <f t="shared" si="22"/>
        <v>N/A</v>
      </c>
      <c r="I136" s="8">
        <v>-5.47</v>
      </c>
      <c r="J136" s="8">
        <v>-37.6</v>
      </c>
      <c r="K136" s="28" t="s">
        <v>734</v>
      </c>
      <c r="L136" s="105" t="str">
        <f t="shared" si="23"/>
        <v>No</v>
      </c>
    </row>
    <row r="137" spans="1:12" x14ac:dyDescent="0.2">
      <c r="A137" s="168" t="s">
        <v>1444</v>
      </c>
      <c r="B137" s="22" t="s">
        <v>213</v>
      </c>
      <c r="C137" s="29">
        <v>277.11551723999997</v>
      </c>
      <c r="D137" s="27" t="str">
        <f t="shared" si="20"/>
        <v>N/A</v>
      </c>
      <c r="E137" s="29">
        <v>299.16590664</v>
      </c>
      <c r="F137" s="27" t="str">
        <f t="shared" si="21"/>
        <v>N/A</v>
      </c>
      <c r="G137" s="29">
        <v>298.68387096999999</v>
      </c>
      <c r="H137" s="27" t="str">
        <f t="shared" si="22"/>
        <v>N/A</v>
      </c>
      <c r="I137" s="8">
        <v>7.9569999999999999</v>
      </c>
      <c r="J137" s="8">
        <v>-0.161</v>
      </c>
      <c r="K137" s="28" t="s">
        <v>734</v>
      </c>
      <c r="L137" s="105" t="str">
        <f t="shared" si="23"/>
        <v>Yes</v>
      </c>
    </row>
    <row r="138" spans="1:12" x14ac:dyDescent="0.2">
      <c r="A138" s="168" t="s">
        <v>1445</v>
      </c>
      <c r="B138" s="22" t="s">
        <v>213</v>
      </c>
      <c r="C138" s="29">
        <v>1.8907621605</v>
      </c>
      <c r="D138" s="27" t="str">
        <f t="shared" si="20"/>
        <v>N/A</v>
      </c>
      <c r="E138" s="29">
        <v>1.5213887167</v>
      </c>
      <c r="F138" s="27" t="str">
        <f t="shared" si="21"/>
        <v>N/A</v>
      </c>
      <c r="G138" s="29">
        <v>6.4825104754999998</v>
      </c>
      <c r="H138" s="27" t="str">
        <f t="shared" si="22"/>
        <v>N/A</v>
      </c>
      <c r="I138" s="8">
        <v>-19.5</v>
      </c>
      <c r="J138" s="8">
        <v>326.10000000000002</v>
      </c>
      <c r="K138" s="28" t="s">
        <v>734</v>
      </c>
      <c r="L138" s="105" t="str">
        <f t="shared" si="23"/>
        <v>No</v>
      </c>
    </row>
    <row r="139" spans="1:12" x14ac:dyDescent="0.2">
      <c r="A139" s="168" t="s">
        <v>1446</v>
      </c>
      <c r="B139" s="22" t="s">
        <v>213</v>
      </c>
      <c r="C139" s="29">
        <v>0.30874087189999999</v>
      </c>
      <c r="D139" s="27" t="str">
        <f t="shared" si="20"/>
        <v>N/A</v>
      </c>
      <c r="E139" s="29">
        <v>1.24929247E-2</v>
      </c>
      <c r="F139" s="27" t="str">
        <f t="shared" si="21"/>
        <v>N/A</v>
      </c>
      <c r="G139" s="29">
        <v>3.3859470500000002E-2</v>
      </c>
      <c r="H139" s="27" t="str">
        <f t="shared" si="22"/>
        <v>N/A</v>
      </c>
      <c r="I139" s="8">
        <v>-96</v>
      </c>
      <c r="J139" s="8">
        <v>171</v>
      </c>
      <c r="K139" s="28" t="s">
        <v>734</v>
      </c>
      <c r="L139" s="105" t="str">
        <f t="shared" si="23"/>
        <v>No</v>
      </c>
    </row>
    <row r="140" spans="1:12" x14ac:dyDescent="0.2">
      <c r="A140" s="168" t="s">
        <v>1447</v>
      </c>
      <c r="B140" s="22" t="s">
        <v>213</v>
      </c>
      <c r="C140" s="29">
        <v>4.0337164751000003</v>
      </c>
      <c r="D140" s="27" t="str">
        <f t="shared" si="20"/>
        <v>N/A</v>
      </c>
      <c r="E140" s="29">
        <v>2.9188767550999999</v>
      </c>
      <c r="F140" s="27" t="str">
        <f t="shared" si="21"/>
        <v>N/A</v>
      </c>
      <c r="G140" s="29">
        <v>5.5913978500000003E-2</v>
      </c>
      <c r="H140" s="27" t="str">
        <f t="shared" si="22"/>
        <v>N/A</v>
      </c>
      <c r="I140" s="8">
        <v>-27.6</v>
      </c>
      <c r="J140" s="8">
        <v>-98.1</v>
      </c>
      <c r="K140" s="28" t="s">
        <v>734</v>
      </c>
      <c r="L140" s="105" t="str">
        <f t="shared" si="23"/>
        <v>No</v>
      </c>
    </row>
    <row r="141" spans="1:12" x14ac:dyDescent="0.2">
      <c r="A141" s="168" t="s">
        <v>1448</v>
      </c>
      <c r="B141" s="22" t="s">
        <v>213</v>
      </c>
      <c r="C141" s="29">
        <v>3599.7648456000002</v>
      </c>
      <c r="D141" s="27" t="str">
        <f t="shared" si="20"/>
        <v>N/A</v>
      </c>
      <c r="E141" s="29">
        <v>3569.6552290999998</v>
      </c>
      <c r="F141" s="27" t="str">
        <f t="shared" si="21"/>
        <v>N/A</v>
      </c>
      <c r="G141" s="29">
        <v>6000.6350427999996</v>
      </c>
      <c r="H141" s="27" t="str">
        <f t="shared" si="22"/>
        <v>N/A</v>
      </c>
      <c r="I141" s="8">
        <v>-0.83599999999999997</v>
      </c>
      <c r="J141" s="8">
        <v>68.099999999999994</v>
      </c>
      <c r="K141" s="28" t="s">
        <v>734</v>
      </c>
      <c r="L141" s="105" t="str">
        <f t="shared" si="23"/>
        <v>No</v>
      </c>
    </row>
    <row r="142" spans="1:12" x14ac:dyDescent="0.2">
      <c r="A142" s="168" t="s">
        <v>1449</v>
      </c>
      <c r="B142" s="22" t="s">
        <v>213</v>
      </c>
      <c r="C142" s="29">
        <v>884.05328612999995</v>
      </c>
      <c r="D142" s="27" t="str">
        <f t="shared" si="20"/>
        <v>N/A</v>
      </c>
      <c r="E142" s="29">
        <v>823.93134955999994</v>
      </c>
      <c r="F142" s="27" t="str">
        <f t="shared" si="21"/>
        <v>N/A</v>
      </c>
      <c r="G142" s="29">
        <v>286.29658859</v>
      </c>
      <c r="H142" s="27" t="str">
        <f t="shared" si="22"/>
        <v>N/A</v>
      </c>
      <c r="I142" s="8">
        <v>-6.8</v>
      </c>
      <c r="J142" s="8">
        <v>-65.3</v>
      </c>
      <c r="K142" s="28" t="s">
        <v>734</v>
      </c>
      <c r="L142" s="105" t="str">
        <f t="shared" si="23"/>
        <v>No</v>
      </c>
    </row>
    <row r="143" spans="1:12" x14ac:dyDescent="0.2">
      <c r="A143" s="168" t="s">
        <v>1450</v>
      </c>
      <c r="B143" s="22" t="s">
        <v>213</v>
      </c>
      <c r="C143" s="29">
        <v>7292.0831417999998</v>
      </c>
      <c r="D143" s="27" t="str">
        <f t="shared" si="20"/>
        <v>N/A</v>
      </c>
      <c r="E143" s="29">
        <v>7623.7895116</v>
      </c>
      <c r="F143" s="27" t="str">
        <f t="shared" si="21"/>
        <v>N/A</v>
      </c>
      <c r="G143" s="29">
        <v>2576.9118279999998</v>
      </c>
      <c r="H143" s="27" t="str">
        <f t="shared" si="22"/>
        <v>N/A</v>
      </c>
      <c r="I143" s="8">
        <v>4.5490000000000004</v>
      </c>
      <c r="J143" s="8">
        <v>-66.2</v>
      </c>
      <c r="K143" s="28" t="s">
        <v>734</v>
      </c>
      <c r="L143" s="105" t="str">
        <f t="shared" si="23"/>
        <v>No</v>
      </c>
    </row>
    <row r="144" spans="1:12" x14ac:dyDescent="0.2">
      <c r="A144" s="168" t="s">
        <v>89</v>
      </c>
      <c r="B144" s="22" t="s">
        <v>213</v>
      </c>
      <c r="C144" s="4">
        <v>3.0491583187</v>
      </c>
      <c r="D144" s="27" t="str">
        <f t="shared" ref="D144:D161" si="24">IF($B144="N/A","N/A",IF(C144&gt;10,"No",IF(C144&lt;-10,"No","Yes")))</f>
        <v>N/A</v>
      </c>
      <c r="E144" s="4">
        <v>2.8852115026999998</v>
      </c>
      <c r="F144" s="27" t="str">
        <f t="shared" ref="F144:F161" si="25">IF($B144="N/A","N/A",IF(E144&gt;10,"No",IF(E144&lt;-10,"No","Yes")))</f>
        <v>N/A</v>
      </c>
      <c r="G144" s="4">
        <v>8.1071233375999991</v>
      </c>
      <c r="H144" s="27" t="str">
        <f t="shared" ref="H144:H161" si="26">IF($B144="N/A","N/A",IF(G144&gt;10,"No",IF(G144&lt;-10,"No","Yes")))</f>
        <v>N/A</v>
      </c>
      <c r="I144" s="8">
        <v>-5.38</v>
      </c>
      <c r="J144" s="8">
        <v>181</v>
      </c>
      <c r="K144" s="28" t="s">
        <v>734</v>
      </c>
      <c r="L144" s="105" t="str">
        <f t="shared" ref="L144:L161" si="27">IF(J144="Div by 0", "N/A", IF(K144="N/A","N/A", IF(J144&gt;VALUE(MID(K144,1,2)), "No", IF(J144&lt;-1*VALUE(MID(K144,1,2)), "No", "Yes"))))</f>
        <v>No</v>
      </c>
    </row>
    <row r="145" spans="1:12" x14ac:dyDescent="0.2">
      <c r="A145" s="168" t="s">
        <v>474</v>
      </c>
      <c r="B145" s="22" t="s">
        <v>213</v>
      </c>
      <c r="C145" s="4">
        <v>1.7791546802</v>
      </c>
      <c r="D145" s="27" t="str">
        <f t="shared" si="24"/>
        <v>N/A</v>
      </c>
      <c r="E145" s="4">
        <v>1.5323037115</v>
      </c>
      <c r="F145" s="27" t="str">
        <f t="shared" si="25"/>
        <v>N/A</v>
      </c>
      <c r="G145" s="4">
        <v>2.2912423624999998</v>
      </c>
      <c r="H145" s="27" t="str">
        <f t="shared" si="26"/>
        <v>N/A</v>
      </c>
      <c r="I145" s="8">
        <v>-13.9</v>
      </c>
      <c r="J145" s="8">
        <v>49.53</v>
      </c>
      <c r="K145" s="28" t="s">
        <v>734</v>
      </c>
      <c r="L145" s="105" t="str">
        <f t="shared" si="27"/>
        <v>No</v>
      </c>
    </row>
    <row r="146" spans="1:12" x14ac:dyDescent="0.2">
      <c r="A146" s="168" t="s">
        <v>475</v>
      </c>
      <c r="B146" s="22" t="s">
        <v>213</v>
      </c>
      <c r="C146" s="4">
        <v>4.7637292464999996</v>
      </c>
      <c r="D146" s="27" t="str">
        <f t="shared" si="24"/>
        <v>N/A</v>
      </c>
      <c r="E146" s="4">
        <v>4.8721948878000001</v>
      </c>
      <c r="F146" s="27" t="str">
        <f t="shared" si="25"/>
        <v>N/A</v>
      </c>
      <c r="G146" s="4">
        <v>5.0537634409000001</v>
      </c>
      <c r="H146" s="27" t="str">
        <f t="shared" si="26"/>
        <v>N/A</v>
      </c>
      <c r="I146" s="8">
        <v>2.2770000000000001</v>
      </c>
      <c r="J146" s="8">
        <v>3.7269999999999999</v>
      </c>
      <c r="K146" s="28" t="s">
        <v>734</v>
      </c>
      <c r="L146" s="105" t="str">
        <f t="shared" si="27"/>
        <v>Yes</v>
      </c>
    </row>
    <row r="147" spans="1:12" x14ac:dyDescent="0.2">
      <c r="A147" s="168" t="s">
        <v>1451</v>
      </c>
      <c r="B147" s="22" t="s">
        <v>213</v>
      </c>
      <c r="C147" s="4">
        <v>2.3675513787</v>
      </c>
      <c r="D147" s="27" t="str">
        <f t="shared" si="24"/>
        <v>N/A</v>
      </c>
      <c r="E147" s="4">
        <v>2.2914778959</v>
      </c>
      <c r="F147" s="27" t="str">
        <f t="shared" si="25"/>
        <v>N/A</v>
      </c>
      <c r="G147" s="4">
        <v>4.6957551466999998</v>
      </c>
      <c r="H147" s="27" t="str">
        <f t="shared" si="26"/>
        <v>N/A</v>
      </c>
      <c r="I147" s="8">
        <v>-3.21</v>
      </c>
      <c r="J147" s="8">
        <v>104.9</v>
      </c>
      <c r="K147" s="28" t="s">
        <v>734</v>
      </c>
      <c r="L147" s="105" t="str">
        <f t="shared" si="27"/>
        <v>No</v>
      </c>
    </row>
    <row r="148" spans="1:12" x14ac:dyDescent="0.2">
      <c r="A148" s="168" t="s">
        <v>1452</v>
      </c>
      <c r="B148" s="22" t="s">
        <v>213</v>
      </c>
      <c r="C148" s="4">
        <v>3.1157335694000001</v>
      </c>
      <c r="D148" s="27" t="str">
        <f t="shared" si="24"/>
        <v>N/A</v>
      </c>
      <c r="E148" s="4">
        <v>2.9271448209000002</v>
      </c>
      <c r="F148" s="27" t="str">
        <f t="shared" si="25"/>
        <v>N/A</v>
      </c>
      <c r="G148" s="4">
        <v>3.66598778</v>
      </c>
      <c r="H148" s="27" t="str">
        <f t="shared" si="26"/>
        <v>N/A</v>
      </c>
      <c r="I148" s="8">
        <v>-6.05</v>
      </c>
      <c r="J148" s="8">
        <v>25.24</v>
      </c>
      <c r="K148" s="28" t="s">
        <v>734</v>
      </c>
      <c r="L148" s="105" t="str">
        <f t="shared" si="27"/>
        <v>Yes</v>
      </c>
    </row>
    <row r="149" spans="1:12" x14ac:dyDescent="0.2">
      <c r="A149" s="168" t="s">
        <v>1453</v>
      </c>
      <c r="B149" s="22" t="s">
        <v>213</v>
      </c>
      <c r="C149" s="4">
        <v>1.3537675606999999</v>
      </c>
      <c r="D149" s="27" t="str">
        <f t="shared" si="24"/>
        <v>N/A</v>
      </c>
      <c r="E149" s="4">
        <v>1.4100564023</v>
      </c>
      <c r="F149" s="27" t="str">
        <f t="shared" si="25"/>
        <v>N/A</v>
      </c>
      <c r="G149" s="4">
        <v>3.0107526882000002</v>
      </c>
      <c r="H149" s="27" t="str">
        <f t="shared" si="26"/>
        <v>N/A</v>
      </c>
      <c r="I149" s="8">
        <v>4.1580000000000004</v>
      </c>
      <c r="J149" s="8">
        <v>113.5</v>
      </c>
      <c r="K149" s="28" t="s">
        <v>734</v>
      </c>
      <c r="L149" s="105" t="str">
        <f t="shared" si="27"/>
        <v>No</v>
      </c>
    </row>
    <row r="150" spans="1:12" x14ac:dyDescent="0.2">
      <c r="A150" s="168" t="s">
        <v>90</v>
      </c>
      <c r="B150" s="22" t="s">
        <v>213</v>
      </c>
      <c r="C150" s="4">
        <v>1.8408551069000001</v>
      </c>
      <c r="D150" s="27" t="str">
        <f t="shared" si="24"/>
        <v>N/A</v>
      </c>
      <c r="E150" s="4">
        <v>0.42920501690000001</v>
      </c>
      <c r="F150" s="27" t="str">
        <f t="shared" si="25"/>
        <v>N/A</v>
      </c>
      <c r="G150" s="4">
        <v>1.9356895609</v>
      </c>
      <c r="H150" s="27" t="str">
        <f t="shared" si="26"/>
        <v>N/A</v>
      </c>
      <c r="I150" s="8">
        <v>-76.7</v>
      </c>
      <c r="J150" s="8">
        <v>351</v>
      </c>
      <c r="K150" s="28" t="s">
        <v>734</v>
      </c>
      <c r="L150" s="105" t="str">
        <f t="shared" si="27"/>
        <v>No</v>
      </c>
    </row>
    <row r="151" spans="1:12" x14ac:dyDescent="0.2">
      <c r="A151" s="168" t="s">
        <v>476</v>
      </c>
      <c r="B151" s="22" t="s">
        <v>213</v>
      </c>
      <c r="C151" s="4">
        <v>1.0179243195000001</v>
      </c>
      <c r="D151" s="27" t="str">
        <f t="shared" si="24"/>
        <v>N/A</v>
      </c>
      <c r="E151" s="4">
        <v>0.1010754427</v>
      </c>
      <c r="F151" s="27" t="str">
        <f t="shared" si="25"/>
        <v>N/A</v>
      </c>
      <c r="G151" s="4">
        <v>0.2036659878</v>
      </c>
      <c r="H151" s="27" t="str">
        <f t="shared" si="26"/>
        <v>N/A</v>
      </c>
      <c r="I151" s="8">
        <v>-90.1</v>
      </c>
      <c r="J151" s="8">
        <v>101.5</v>
      </c>
      <c r="K151" s="28" t="s">
        <v>734</v>
      </c>
      <c r="L151" s="105" t="str">
        <f t="shared" si="27"/>
        <v>No</v>
      </c>
    </row>
    <row r="152" spans="1:12" x14ac:dyDescent="0.2">
      <c r="A152" s="168" t="s">
        <v>477</v>
      </c>
      <c r="B152" s="22" t="s">
        <v>213</v>
      </c>
      <c r="C152" s="4">
        <v>2.9821200510999999</v>
      </c>
      <c r="D152" s="27" t="str">
        <f t="shared" si="24"/>
        <v>N/A</v>
      </c>
      <c r="E152" s="4">
        <v>0.8700348014</v>
      </c>
      <c r="F152" s="27" t="str">
        <f t="shared" si="25"/>
        <v>N/A</v>
      </c>
      <c r="G152" s="4">
        <v>0.10752688169999999</v>
      </c>
      <c r="H152" s="27" t="str">
        <f t="shared" si="26"/>
        <v>N/A</v>
      </c>
      <c r="I152" s="8">
        <v>-70.8</v>
      </c>
      <c r="J152" s="8">
        <v>-87.6</v>
      </c>
      <c r="K152" s="28" t="s">
        <v>734</v>
      </c>
      <c r="L152" s="105" t="str">
        <f t="shared" si="27"/>
        <v>No</v>
      </c>
    </row>
    <row r="153" spans="1:12" x14ac:dyDescent="0.2">
      <c r="A153" s="168" t="s">
        <v>117</v>
      </c>
      <c r="B153" s="22" t="s">
        <v>213</v>
      </c>
      <c r="C153" s="4">
        <v>15.230300527000001</v>
      </c>
      <c r="D153" s="27" t="str">
        <f t="shared" si="24"/>
        <v>N/A</v>
      </c>
      <c r="E153" s="4">
        <v>13.965854355999999</v>
      </c>
      <c r="F153" s="27" t="str">
        <f t="shared" si="25"/>
        <v>N/A</v>
      </c>
      <c r="G153" s="4">
        <v>46.347239934000001</v>
      </c>
      <c r="H153" s="27" t="str">
        <f t="shared" si="26"/>
        <v>N/A</v>
      </c>
      <c r="I153" s="8">
        <v>-8.3000000000000007</v>
      </c>
      <c r="J153" s="8">
        <v>231.9</v>
      </c>
      <c r="K153" s="28" t="s">
        <v>734</v>
      </c>
      <c r="L153" s="105" t="str">
        <f t="shared" si="27"/>
        <v>No</v>
      </c>
    </row>
    <row r="154" spans="1:12" x14ac:dyDescent="0.2">
      <c r="A154" s="168" t="s">
        <v>478</v>
      </c>
      <c r="B154" s="22" t="s">
        <v>213</v>
      </c>
      <c r="C154" s="4">
        <v>9.0595264438999994</v>
      </c>
      <c r="D154" s="27" t="str">
        <f t="shared" si="24"/>
        <v>N/A</v>
      </c>
      <c r="E154" s="4">
        <v>7.9202716907999999</v>
      </c>
      <c r="F154" s="27" t="str">
        <f t="shared" si="25"/>
        <v>N/A</v>
      </c>
      <c r="G154" s="4">
        <v>7.3574338085999997</v>
      </c>
      <c r="H154" s="27" t="str">
        <f t="shared" si="26"/>
        <v>N/A</v>
      </c>
      <c r="I154" s="8">
        <v>-12.6</v>
      </c>
      <c r="J154" s="8">
        <v>-7.11</v>
      </c>
      <c r="K154" s="28" t="s">
        <v>734</v>
      </c>
      <c r="L154" s="105" t="str">
        <f t="shared" si="27"/>
        <v>Yes</v>
      </c>
    </row>
    <row r="155" spans="1:12" x14ac:dyDescent="0.2">
      <c r="A155" s="168" t="s">
        <v>479</v>
      </c>
      <c r="B155" s="22" t="s">
        <v>213</v>
      </c>
      <c r="C155" s="4">
        <v>23.697318008</v>
      </c>
      <c r="D155" s="27" t="str">
        <f t="shared" si="24"/>
        <v>N/A</v>
      </c>
      <c r="E155" s="4">
        <v>22.716908675999999</v>
      </c>
      <c r="F155" s="27" t="str">
        <f t="shared" si="25"/>
        <v>N/A</v>
      </c>
      <c r="G155" s="4">
        <v>17.204301075</v>
      </c>
      <c r="H155" s="27" t="str">
        <f t="shared" si="26"/>
        <v>N/A</v>
      </c>
      <c r="I155" s="8">
        <v>-4.1399999999999997</v>
      </c>
      <c r="J155" s="8">
        <v>-24.3</v>
      </c>
      <c r="K155" s="28" t="s">
        <v>734</v>
      </c>
      <c r="L155" s="105" t="str">
        <f t="shared" si="27"/>
        <v>Yes</v>
      </c>
    </row>
    <row r="156" spans="1:12" x14ac:dyDescent="0.2">
      <c r="A156" s="168" t="s">
        <v>1454</v>
      </c>
      <c r="B156" s="22" t="s">
        <v>213</v>
      </c>
      <c r="C156" s="23">
        <v>1.3132938188000001</v>
      </c>
      <c r="D156" s="27" t="str">
        <f t="shared" si="24"/>
        <v>N/A</v>
      </c>
      <c r="E156" s="23">
        <v>1.2165289256</v>
      </c>
      <c r="F156" s="27" t="str">
        <f t="shared" si="25"/>
        <v>N/A</v>
      </c>
      <c r="G156" s="23">
        <v>1.4634831461</v>
      </c>
      <c r="H156" s="27" t="str">
        <f t="shared" si="26"/>
        <v>N/A</v>
      </c>
      <c r="I156" s="8">
        <v>-7.37</v>
      </c>
      <c r="J156" s="8">
        <v>20.3</v>
      </c>
      <c r="K156" s="28" t="s">
        <v>734</v>
      </c>
      <c r="L156" s="105" t="str">
        <f t="shared" si="27"/>
        <v>Yes</v>
      </c>
    </row>
    <row r="157" spans="1:12" x14ac:dyDescent="0.2">
      <c r="A157" s="168" t="s">
        <v>1455</v>
      </c>
      <c r="B157" s="22" t="s">
        <v>213</v>
      </c>
      <c r="C157" s="23">
        <v>1.0920398010000001</v>
      </c>
      <c r="D157" s="27" t="str">
        <f t="shared" si="24"/>
        <v>N/A</v>
      </c>
      <c r="E157" s="23">
        <v>0.84696569919999998</v>
      </c>
      <c r="F157" s="27" t="str">
        <f t="shared" si="25"/>
        <v>N/A</v>
      </c>
      <c r="G157" s="23">
        <v>4.2111111111000001</v>
      </c>
      <c r="H157" s="27" t="str">
        <f t="shared" si="26"/>
        <v>N/A</v>
      </c>
      <c r="I157" s="8">
        <v>-22.4</v>
      </c>
      <c r="J157" s="8">
        <v>397.2</v>
      </c>
      <c r="K157" s="28" t="s">
        <v>734</v>
      </c>
      <c r="L157" s="105" t="str">
        <f t="shared" si="27"/>
        <v>No</v>
      </c>
    </row>
    <row r="158" spans="1:12" x14ac:dyDescent="0.2">
      <c r="A158" s="168" t="s">
        <v>1456</v>
      </c>
      <c r="B158" s="22" t="s">
        <v>213</v>
      </c>
      <c r="C158" s="23">
        <v>1.3069705093999999</v>
      </c>
      <c r="D158" s="27" t="str">
        <f t="shared" si="24"/>
        <v>N/A</v>
      </c>
      <c r="E158" s="23">
        <v>1.4064039409</v>
      </c>
      <c r="F158" s="27" t="str">
        <f t="shared" si="25"/>
        <v>N/A</v>
      </c>
      <c r="G158" s="23">
        <v>1.8510638297999999</v>
      </c>
      <c r="H158" s="27" t="str">
        <f t="shared" si="26"/>
        <v>N/A</v>
      </c>
      <c r="I158" s="8">
        <v>7.6079999999999997</v>
      </c>
      <c r="J158" s="8">
        <v>31.62</v>
      </c>
      <c r="K158" s="28" t="s">
        <v>734</v>
      </c>
      <c r="L158" s="105" t="str">
        <f t="shared" si="27"/>
        <v>No</v>
      </c>
    </row>
    <row r="159" spans="1:12" x14ac:dyDescent="0.2">
      <c r="A159" s="168" t="s">
        <v>1457</v>
      </c>
      <c r="B159" s="22" t="s">
        <v>213</v>
      </c>
      <c r="C159" s="23">
        <v>158.30098146</v>
      </c>
      <c r="D159" s="27" t="str">
        <f t="shared" si="24"/>
        <v>N/A</v>
      </c>
      <c r="E159" s="23">
        <v>158.67950052</v>
      </c>
      <c r="F159" s="27" t="str">
        <f t="shared" si="25"/>
        <v>N/A</v>
      </c>
      <c r="G159" s="23">
        <v>152.63821532</v>
      </c>
      <c r="H159" s="27" t="str">
        <f t="shared" si="26"/>
        <v>N/A</v>
      </c>
      <c r="I159" s="8">
        <v>0.23910000000000001</v>
      </c>
      <c r="J159" s="8">
        <v>-3.81</v>
      </c>
      <c r="K159" s="28" t="s">
        <v>734</v>
      </c>
      <c r="L159" s="105" t="str">
        <f t="shared" si="27"/>
        <v>Yes</v>
      </c>
    </row>
    <row r="160" spans="1:12" x14ac:dyDescent="0.2">
      <c r="A160" s="168" t="s">
        <v>1458</v>
      </c>
      <c r="B160" s="22" t="s">
        <v>213</v>
      </c>
      <c r="C160" s="23">
        <v>171.64346591</v>
      </c>
      <c r="D160" s="27" t="str">
        <f t="shared" si="24"/>
        <v>N/A</v>
      </c>
      <c r="E160" s="23">
        <v>173.39640883999999</v>
      </c>
      <c r="F160" s="27" t="str">
        <f t="shared" si="25"/>
        <v>N/A</v>
      </c>
      <c r="G160" s="23">
        <v>70.6875</v>
      </c>
      <c r="H160" s="27" t="str">
        <f t="shared" si="26"/>
        <v>N/A</v>
      </c>
      <c r="I160" s="8">
        <v>1.0209999999999999</v>
      </c>
      <c r="J160" s="8">
        <v>-59.2</v>
      </c>
      <c r="K160" s="28" t="s">
        <v>734</v>
      </c>
      <c r="L160" s="105" t="str">
        <f t="shared" si="27"/>
        <v>No</v>
      </c>
    </row>
    <row r="161" spans="1:12" x14ac:dyDescent="0.2">
      <c r="A161" s="168" t="s">
        <v>1459</v>
      </c>
      <c r="B161" s="22" t="s">
        <v>213</v>
      </c>
      <c r="C161" s="23">
        <v>114.53301887000001</v>
      </c>
      <c r="D161" s="27" t="str">
        <f t="shared" si="24"/>
        <v>N/A</v>
      </c>
      <c r="E161" s="23">
        <v>114.6212766</v>
      </c>
      <c r="F161" s="27" t="str">
        <f t="shared" si="25"/>
        <v>N/A</v>
      </c>
      <c r="G161" s="23">
        <v>45.25</v>
      </c>
      <c r="H161" s="27" t="str">
        <f t="shared" si="26"/>
        <v>N/A</v>
      </c>
      <c r="I161" s="8">
        <v>7.7100000000000002E-2</v>
      </c>
      <c r="J161" s="8">
        <v>-60.5</v>
      </c>
      <c r="K161" s="28" t="s">
        <v>734</v>
      </c>
      <c r="L161" s="105" t="str">
        <f t="shared" si="27"/>
        <v>No</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0</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23</v>
      </c>
      <c r="D163" s="27" t="str">
        <f t="shared" si="28"/>
        <v>N/A</v>
      </c>
      <c r="E163" s="23">
        <v>41</v>
      </c>
      <c r="F163" s="27" t="str">
        <f t="shared" si="29"/>
        <v>N/A</v>
      </c>
      <c r="G163" s="23">
        <v>11</v>
      </c>
      <c r="H163" s="27" t="str">
        <f t="shared" si="30"/>
        <v>N/A</v>
      </c>
      <c r="I163" s="8">
        <v>78.260000000000005</v>
      </c>
      <c r="J163" s="8">
        <v>-85.4</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11</v>
      </c>
      <c r="D165" s="27" t="str">
        <f t="shared" si="28"/>
        <v>N/A</v>
      </c>
      <c r="E165" s="23">
        <v>11</v>
      </c>
      <c r="F165" s="27" t="str">
        <f t="shared" si="29"/>
        <v>N/A</v>
      </c>
      <c r="G165" s="23">
        <v>11</v>
      </c>
      <c r="H165" s="27" t="str">
        <f t="shared" si="30"/>
        <v>N/A</v>
      </c>
      <c r="I165" s="8">
        <v>0</v>
      </c>
      <c r="J165" s="8">
        <v>0</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255</v>
      </c>
      <c r="D167" s="27" t="str">
        <f t="shared" si="28"/>
        <v>N/A</v>
      </c>
      <c r="E167" s="23">
        <v>258</v>
      </c>
      <c r="F167" s="27" t="str">
        <f t="shared" si="29"/>
        <v>N/A</v>
      </c>
      <c r="G167" s="23">
        <v>190</v>
      </c>
      <c r="H167" s="27" t="str">
        <f t="shared" si="30"/>
        <v>N/A</v>
      </c>
      <c r="I167" s="8">
        <v>1.1759999999999999</v>
      </c>
      <c r="J167" s="8">
        <v>-26.4</v>
      </c>
      <c r="K167" s="10" t="s">
        <v>213</v>
      </c>
      <c r="L167" s="105" t="str">
        <f t="shared" si="31"/>
        <v>N/A</v>
      </c>
    </row>
    <row r="168" spans="1:12" x14ac:dyDescent="0.2">
      <c r="A168" s="168" t="s">
        <v>125</v>
      </c>
      <c r="B168" s="22" t="s">
        <v>213</v>
      </c>
      <c r="C168" s="29">
        <v>5359491</v>
      </c>
      <c r="D168" s="27" t="str">
        <f t="shared" si="28"/>
        <v>N/A</v>
      </c>
      <c r="E168" s="29">
        <v>2342809</v>
      </c>
      <c r="F168" s="27" t="str">
        <f t="shared" si="29"/>
        <v>N/A</v>
      </c>
      <c r="G168" s="29">
        <v>846440</v>
      </c>
      <c r="H168" s="27" t="str">
        <f t="shared" si="30"/>
        <v>N/A</v>
      </c>
      <c r="I168" s="8">
        <v>-56.3</v>
      </c>
      <c r="J168" s="8">
        <v>-63.9</v>
      </c>
      <c r="K168" s="10" t="s">
        <v>213</v>
      </c>
      <c r="L168" s="105" t="str">
        <f t="shared" si="31"/>
        <v>N/A</v>
      </c>
    </row>
    <row r="169" spans="1:12" x14ac:dyDescent="0.2">
      <c r="A169" s="168" t="s">
        <v>1596</v>
      </c>
      <c r="B169" s="22" t="s">
        <v>213</v>
      </c>
      <c r="C169" s="29">
        <v>47959</v>
      </c>
      <c r="D169" s="27" t="str">
        <f t="shared" si="28"/>
        <v>N/A</v>
      </c>
      <c r="E169" s="29">
        <v>85377</v>
      </c>
      <c r="F169" s="27" t="str">
        <f t="shared" si="29"/>
        <v>N/A</v>
      </c>
      <c r="G169" s="29">
        <v>69556</v>
      </c>
      <c r="H169" s="27" t="str">
        <f t="shared" si="30"/>
        <v>N/A</v>
      </c>
      <c r="I169" s="8">
        <v>78.02</v>
      </c>
      <c r="J169" s="8">
        <v>-18.5</v>
      </c>
      <c r="K169" s="10" t="s">
        <v>213</v>
      </c>
      <c r="L169" s="105" t="str">
        <f t="shared" si="31"/>
        <v>N/A</v>
      </c>
    </row>
    <row r="170" spans="1:12" x14ac:dyDescent="0.2">
      <c r="A170" s="168" t="s">
        <v>1353</v>
      </c>
      <c r="B170" s="22" t="s">
        <v>213</v>
      </c>
      <c r="C170" s="29">
        <v>230686</v>
      </c>
      <c r="D170" s="27" t="str">
        <f t="shared" si="28"/>
        <v>N/A</v>
      </c>
      <c r="E170" s="29">
        <v>224428</v>
      </c>
      <c r="F170" s="27" t="str">
        <f t="shared" si="29"/>
        <v>N/A</v>
      </c>
      <c r="G170" s="29">
        <v>242778</v>
      </c>
      <c r="H170" s="27" t="str">
        <f t="shared" si="30"/>
        <v>N/A</v>
      </c>
      <c r="I170" s="8">
        <v>-2.71</v>
      </c>
      <c r="J170" s="8">
        <v>8.1760000000000002</v>
      </c>
      <c r="K170" s="10" t="s">
        <v>213</v>
      </c>
      <c r="L170" s="105" t="str">
        <f t="shared" si="31"/>
        <v>N/A</v>
      </c>
    </row>
    <row r="171" spans="1:12" x14ac:dyDescent="0.2">
      <c r="A171" s="168" t="s">
        <v>1590</v>
      </c>
      <c r="B171" s="22" t="s">
        <v>213</v>
      </c>
      <c r="C171" s="29">
        <v>10902</v>
      </c>
      <c r="D171" s="27" t="str">
        <f t="shared" si="28"/>
        <v>N/A</v>
      </c>
      <c r="E171" s="29">
        <v>11829</v>
      </c>
      <c r="F171" s="27" t="str">
        <f t="shared" si="29"/>
        <v>N/A</v>
      </c>
      <c r="G171" s="29">
        <v>43071</v>
      </c>
      <c r="H171" s="27" t="str">
        <f t="shared" si="30"/>
        <v>N/A</v>
      </c>
      <c r="I171" s="8">
        <v>8.5030000000000001</v>
      </c>
      <c r="J171" s="8">
        <v>264.10000000000002</v>
      </c>
      <c r="K171" s="10" t="s">
        <v>213</v>
      </c>
      <c r="L171" s="105" t="str">
        <f t="shared" si="31"/>
        <v>N/A</v>
      </c>
    </row>
    <row r="172" spans="1:12" x14ac:dyDescent="0.2">
      <c r="A172" s="168" t="s">
        <v>1591</v>
      </c>
      <c r="B172" s="22" t="s">
        <v>213</v>
      </c>
      <c r="C172" s="29">
        <v>5359475</v>
      </c>
      <c r="D172" s="27" t="str">
        <f t="shared" si="28"/>
        <v>N/A</v>
      </c>
      <c r="E172" s="29">
        <v>2342771</v>
      </c>
      <c r="F172" s="27" t="str">
        <f t="shared" si="29"/>
        <v>N/A</v>
      </c>
      <c r="G172" s="29">
        <v>843094</v>
      </c>
      <c r="H172" s="27" t="str">
        <f t="shared" si="30"/>
        <v>N/A</v>
      </c>
      <c r="I172" s="8">
        <v>-56.3</v>
      </c>
      <c r="J172" s="8">
        <v>-64</v>
      </c>
      <c r="K172" s="10" t="s">
        <v>213</v>
      </c>
      <c r="L172" s="105" t="str">
        <f t="shared" si="31"/>
        <v>N/A</v>
      </c>
    </row>
    <row r="173" spans="1:12" ht="25.5" x14ac:dyDescent="0.2">
      <c r="A173" s="168" t="s">
        <v>1354</v>
      </c>
      <c r="B173" s="22" t="s">
        <v>213</v>
      </c>
      <c r="C173" s="29">
        <v>36</v>
      </c>
      <c r="D173" s="27" t="str">
        <f t="shared" ref="D173:D187" si="32">IF($B173="N/A","N/A",IF(C173&gt;10,"No",IF(C173&lt;-10,"No","Yes")))</f>
        <v>N/A</v>
      </c>
      <c r="E173" s="29">
        <v>0</v>
      </c>
      <c r="F173" s="27" t="str">
        <f t="shared" ref="F173:F187" si="33">IF($B173="N/A","N/A",IF(E173&gt;10,"No",IF(E173&lt;-10,"No","Yes")))</f>
        <v>N/A</v>
      </c>
      <c r="G173" s="29">
        <v>8816</v>
      </c>
      <c r="H173" s="27" t="str">
        <f t="shared" ref="H173:H187" si="34">IF($B173="N/A","N/A",IF(G173&gt;10,"No",IF(G173&lt;-10,"No","Yes")))</f>
        <v>N/A</v>
      </c>
      <c r="I173" s="8">
        <v>-100</v>
      </c>
      <c r="J173" s="8" t="s">
        <v>1748</v>
      </c>
      <c r="K173" s="28" t="s">
        <v>734</v>
      </c>
      <c r="L173" s="105" t="str">
        <f t="shared" ref="L173:L187" si="35">IF(J173="Div by 0", "N/A", IF(K173="N/A","N/A", IF(J173&gt;VALUE(MID(K173,1,2)), "No", IF(J173&lt;-1*VALUE(MID(K173,1,2)), "No", "Yes"))))</f>
        <v>N/A</v>
      </c>
    </row>
    <row r="174" spans="1:12" x14ac:dyDescent="0.2">
      <c r="A174" s="168" t="s">
        <v>646</v>
      </c>
      <c r="B174" s="22" t="s">
        <v>213</v>
      </c>
      <c r="C174" s="23">
        <v>11</v>
      </c>
      <c r="D174" s="27" t="str">
        <f t="shared" si="32"/>
        <v>N/A</v>
      </c>
      <c r="E174" s="23">
        <v>0</v>
      </c>
      <c r="F174" s="27" t="str">
        <f t="shared" si="33"/>
        <v>N/A</v>
      </c>
      <c r="G174" s="23">
        <v>52</v>
      </c>
      <c r="H174" s="27" t="str">
        <f t="shared" si="34"/>
        <v>N/A</v>
      </c>
      <c r="I174" s="8">
        <v>-100</v>
      </c>
      <c r="J174" s="8" t="s">
        <v>1748</v>
      </c>
      <c r="K174" s="28" t="s">
        <v>734</v>
      </c>
      <c r="L174" s="105" t="str">
        <f t="shared" si="35"/>
        <v>N/A</v>
      </c>
    </row>
    <row r="175" spans="1:12" ht="25.5" x14ac:dyDescent="0.2">
      <c r="A175" s="168" t="s">
        <v>1355</v>
      </c>
      <c r="B175" s="22" t="s">
        <v>213</v>
      </c>
      <c r="C175" s="29">
        <v>36</v>
      </c>
      <c r="D175" s="27" t="str">
        <f t="shared" si="32"/>
        <v>N/A</v>
      </c>
      <c r="E175" s="29" t="s">
        <v>1748</v>
      </c>
      <c r="F175" s="27" t="str">
        <f t="shared" si="33"/>
        <v>N/A</v>
      </c>
      <c r="G175" s="29">
        <v>169.53846153999999</v>
      </c>
      <c r="H175" s="27" t="str">
        <f t="shared" si="34"/>
        <v>N/A</v>
      </c>
      <c r="I175" s="8" t="s">
        <v>1748</v>
      </c>
      <c r="J175" s="8" t="s">
        <v>1748</v>
      </c>
      <c r="K175" s="28" t="s">
        <v>734</v>
      </c>
      <c r="L175" s="105" t="str">
        <f t="shared" si="35"/>
        <v>N/A</v>
      </c>
    </row>
    <row r="176" spans="1:12" ht="25.5" x14ac:dyDescent="0.2">
      <c r="A176" s="168" t="s">
        <v>1356</v>
      </c>
      <c r="B176" s="22" t="s">
        <v>213</v>
      </c>
      <c r="C176" s="29">
        <v>207</v>
      </c>
      <c r="D176" s="27" t="str">
        <f t="shared" si="32"/>
        <v>N/A</v>
      </c>
      <c r="E176" s="29">
        <v>0</v>
      </c>
      <c r="F176" s="27" t="str">
        <f t="shared" si="33"/>
        <v>N/A</v>
      </c>
      <c r="G176" s="29">
        <v>0</v>
      </c>
      <c r="H176" s="27" t="str">
        <f t="shared" si="34"/>
        <v>N/A</v>
      </c>
      <c r="I176" s="8">
        <v>-100</v>
      </c>
      <c r="J176" s="8" t="s">
        <v>1748</v>
      </c>
      <c r="K176" s="28" t="s">
        <v>734</v>
      </c>
      <c r="L176" s="105" t="str">
        <f t="shared" si="35"/>
        <v>N/A</v>
      </c>
    </row>
    <row r="177" spans="1:12" x14ac:dyDescent="0.2">
      <c r="A177" s="168" t="s">
        <v>513</v>
      </c>
      <c r="B177" s="22" t="s">
        <v>213</v>
      </c>
      <c r="C177" s="23">
        <v>11</v>
      </c>
      <c r="D177" s="27" t="str">
        <f t="shared" si="32"/>
        <v>N/A</v>
      </c>
      <c r="E177" s="23">
        <v>0</v>
      </c>
      <c r="F177" s="27" t="str">
        <f t="shared" si="33"/>
        <v>N/A</v>
      </c>
      <c r="G177" s="23">
        <v>0</v>
      </c>
      <c r="H177" s="27" t="str">
        <f t="shared" si="34"/>
        <v>N/A</v>
      </c>
      <c r="I177" s="8">
        <v>-100</v>
      </c>
      <c r="J177" s="8" t="s">
        <v>1748</v>
      </c>
      <c r="K177" s="28" t="s">
        <v>734</v>
      </c>
      <c r="L177" s="105" t="str">
        <f t="shared" si="35"/>
        <v>N/A</v>
      </c>
    </row>
    <row r="178" spans="1:12" ht="25.5" x14ac:dyDescent="0.2">
      <c r="A178" s="168" t="s">
        <v>1357</v>
      </c>
      <c r="B178" s="22" t="s">
        <v>213</v>
      </c>
      <c r="C178" s="29">
        <v>51.75</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0</v>
      </c>
      <c r="D179" s="27" t="str">
        <f t="shared" si="32"/>
        <v>N/A</v>
      </c>
      <c r="E179" s="29">
        <v>0</v>
      </c>
      <c r="F179" s="27" t="str">
        <f t="shared" si="33"/>
        <v>N/A</v>
      </c>
      <c r="G179" s="29">
        <v>0</v>
      </c>
      <c r="H179" s="27" t="str">
        <f t="shared" si="34"/>
        <v>N/A</v>
      </c>
      <c r="I179" s="8" t="s">
        <v>1748</v>
      </c>
      <c r="J179" s="8" t="s">
        <v>1748</v>
      </c>
      <c r="K179" s="28" t="s">
        <v>734</v>
      </c>
      <c r="L179" s="105" t="str">
        <f t="shared" si="35"/>
        <v>N/A</v>
      </c>
    </row>
    <row r="180" spans="1:12" x14ac:dyDescent="0.2">
      <c r="A180" s="168" t="s">
        <v>514</v>
      </c>
      <c r="B180" s="22" t="s">
        <v>213</v>
      </c>
      <c r="C180" s="23">
        <v>0</v>
      </c>
      <c r="D180" s="27" t="str">
        <f t="shared" si="32"/>
        <v>N/A</v>
      </c>
      <c r="E180" s="23">
        <v>0</v>
      </c>
      <c r="F180" s="27" t="str">
        <f t="shared" si="33"/>
        <v>N/A</v>
      </c>
      <c r="G180" s="23">
        <v>0</v>
      </c>
      <c r="H180" s="27" t="str">
        <f t="shared" si="34"/>
        <v>N/A</v>
      </c>
      <c r="I180" s="8" t="s">
        <v>1748</v>
      </c>
      <c r="J180" s="8" t="s">
        <v>1748</v>
      </c>
      <c r="K180" s="28" t="s">
        <v>734</v>
      </c>
      <c r="L180" s="105" t="str">
        <f t="shared" si="35"/>
        <v>N/A</v>
      </c>
    </row>
    <row r="181" spans="1:12" ht="25.5" x14ac:dyDescent="0.2">
      <c r="A181" s="168" t="s">
        <v>1359</v>
      </c>
      <c r="B181" s="22" t="s">
        <v>213</v>
      </c>
      <c r="C181" s="29" t="s">
        <v>1748</v>
      </c>
      <c r="D181" s="27" t="str">
        <f t="shared" si="32"/>
        <v>N/A</v>
      </c>
      <c r="E181" s="29" t="s">
        <v>1748</v>
      </c>
      <c r="F181" s="27" t="str">
        <f t="shared" si="33"/>
        <v>N/A</v>
      </c>
      <c r="G181" s="29" t="s">
        <v>1748</v>
      </c>
      <c r="H181" s="27" t="str">
        <f t="shared" si="34"/>
        <v>N/A</v>
      </c>
      <c r="I181" s="8" t="s">
        <v>1748</v>
      </c>
      <c r="J181" s="8" t="s">
        <v>1748</v>
      </c>
      <c r="K181" s="28" t="s">
        <v>734</v>
      </c>
      <c r="L181" s="105" t="str">
        <f t="shared" si="35"/>
        <v>N/A</v>
      </c>
    </row>
    <row r="182" spans="1:12" ht="25.5" x14ac:dyDescent="0.2">
      <c r="A182" s="168" t="s">
        <v>1360</v>
      </c>
      <c r="B182" s="22" t="s">
        <v>213</v>
      </c>
      <c r="C182" s="29">
        <v>27541942</v>
      </c>
      <c r="D182" s="27" t="str">
        <f t="shared" si="32"/>
        <v>N/A</v>
      </c>
      <c r="E182" s="29">
        <v>33791926</v>
      </c>
      <c r="F182" s="27" t="str">
        <f t="shared" si="33"/>
        <v>N/A</v>
      </c>
      <c r="G182" s="29">
        <v>33320840</v>
      </c>
      <c r="H182" s="27" t="str">
        <f t="shared" si="34"/>
        <v>N/A</v>
      </c>
      <c r="I182" s="8">
        <v>22.69</v>
      </c>
      <c r="J182" s="8">
        <v>-1.39</v>
      </c>
      <c r="K182" s="28" t="s">
        <v>734</v>
      </c>
      <c r="L182" s="105" t="str">
        <f t="shared" si="35"/>
        <v>Yes</v>
      </c>
    </row>
    <row r="183" spans="1:12" x14ac:dyDescent="0.2">
      <c r="A183" s="168" t="s">
        <v>515</v>
      </c>
      <c r="B183" s="22" t="s">
        <v>213</v>
      </c>
      <c r="C183" s="23">
        <v>5051</v>
      </c>
      <c r="D183" s="27" t="str">
        <f t="shared" si="32"/>
        <v>N/A</v>
      </c>
      <c r="E183" s="23">
        <v>5041</v>
      </c>
      <c r="F183" s="27" t="str">
        <f t="shared" si="33"/>
        <v>N/A</v>
      </c>
      <c r="G183" s="23">
        <v>8968</v>
      </c>
      <c r="H183" s="27" t="str">
        <f t="shared" si="34"/>
        <v>N/A</v>
      </c>
      <c r="I183" s="8">
        <v>-0.19800000000000001</v>
      </c>
      <c r="J183" s="8">
        <v>77.900000000000006</v>
      </c>
      <c r="K183" s="28" t="s">
        <v>734</v>
      </c>
      <c r="L183" s="105" t="str">
        <f t="shared" si="35"/>
        <v>No</v>
      </c>
    </row>
    <row r="184" spans="1:12" ht="25.5" x14ac:dyDescent="0.2">
      <c r="A184" s="168" t="s">
        <v>1361</v>
      </c>
      <c r="B184" s="22" t="s">
        <v>213</v>
      </c>
      <c r="C184" s="29">
        <v>5452.7701445000002</v>
      </c>
      <c r="D184" s="27" t="str">
        <f t="shared" si="32"/>
        <v>N/A</v>
      </c>
      <c r="E184" s="29">
        <v>6703.4171790999999</v>
      </c>
      <c r="F184" s="27" t="str">
        <f t="shared" si="33"/>
        <v>N/A</v>
      </c>
      <c r="G184" s="29">
        <v>3715.5263157999998</v>
      </c>
      <c r="H184" s="27" t="str">
        <f t="shared" si="34"/>
        <v>N/A</v>
      </c>
      <c r="I184" s="8">
        <v>22.94</v>
      </c>
      <c r="J184" s="8">
        <v>-44.6</v>
      </c>
      <c r="K184" s="28" t="s">
        <v>734</v>
      </c>
      <c r="L184" s="105" t="str">
        <f t="shared" si="35"/>
        <v>No</v>
      </c>
    </row>
    <row r="185" spans="1:12" ht="25.5" x14ac:dyDescent="0.2">
      <c r="A185" s="168" t="s">
        <v>1362</v>
      </c>
      <c r="B185" s="22" t="s">
        <v>213</v>
      </c>
      <c r="C185" s="29">
        <v>0</v>
      </c>
      <c r="D185" s="27" t="str">
        <f t="shared" si="32"/>
        <v>N/A</v>
      </c>
      <c r="E185" s="29">
        <v>0</v>
      </c>
      <c r="F185" s="27" t="str">
        <f t="shared" si="33"/>
        <v>N/A</v>
      </c>
      <c r="G185" s="29">
        <v>0</v>
      </c>
      <c r="H185" s="27" t="str">
        <f t="shared" si="34"/>
        <v>N/A</v>
      </c>
      <c r="I185" s="8" t="s">
        <v>1748</v>
      </c>
      <c r="J185" s="8" t="s">
        <v>1748</v>
      </c>
      <c r="K185" s="28" t="s">
        <v>734</v>
      </c>
      <c r="L185" s="105" t="str">
        <f t="shared" si="35"/>
        <v>N/A</v>
      </c>
    </row>
    <row r="186" spans="1:12" ht="25.5" x14ac:dyDescent="0.2">
      <c r="A186" s="168" t="s">
        <v>516</v>
      </c>
      <c r="B186" s="22" t="s">
        <v>213</v>
      </c>
      <c r="C186" s="23">
        <v>0</v>
      </c>
      <c r="D186" s="27" t="str">
        <f t="shared" si="32"/>
        <v>N/A</v>
      </c>
      <c r="E186" s="23">
        <v>0</v>
      </c>
      <c r="F186" s="27" t="str">
        <f t="shared" si="33"/>
        <v>N/A</v>
      </c>
      <c r="G186" s="23">
        <v>0</v>
      </c>
      <c r="H186" s="27" t="str">
        <f t="shared" si="34"/>
        <v>N/A</v>
      </c>
      <c r="I186" s="8" t="s">
        <v>1748</v>
      </c>
      <c r="J186" s="8" t="s">
        <v>1748</v>
      </c>
      <c r="K186" s="28" t="s">
        <v>734</v>
      </c>
      <c r="L186" s="105" t="str">
        <f t="shared" si="35"/>
        <v>N/A</v>
      </c>
    </row>
    <row r="187" spans="1:12" ht="25.5" x14ac:dyDescent="0.2">
      <c r="A187" s="168" t="s">
        <v>1363</v>
      </c>
      <c r="B187" s="22" t="s">
        <v>213</v>
      </c>
      <c r="C187" s="29" t="s">
        <v>1748</v>
      </c>
      <c r="D187" s="27" t="str">
        <f t="shared" si="32"/>
        <v>N/A</v>
      </c>
      <c r="E187" s="29" t="s">
        <v>1748</v>
      </c>
      <c r="F187" s="27" t="str">
        <f t="shared" si="33"/>
        <v>N/A</v>
      </c>
      <c r="G187" s="29" t="s">
        <v>1748</v>
      </c>
      <c r="H187" s="27" t="str">
        <f t="shared" si="34"/>
        <v>N/A</v>
      </c>
      <c r="I187" s="8" t="s">
        <v>1748</v>
      </c>
      <c r="J187" s="8" t="s">
        <v>1748</v>
      </c>
      <c r="K187" s="28" t="s">
        <v>734</v>
      </c>
      <c r="L187" s="105" t="str">
        <f t="shared" si="35"/>
        <v>N/A</v>
      </c>
    </row>
    <row r="188" spans="1:12" x14ac:dyDescent="0.2">
      <c r="A188" s="137" t="s">
        <v>1364</v>
      </c>
      <c r="B188" s="22" t="s">
        <v>213</v>
      </c>
      <c r="C188" s="29">
        <v>56651</v>
      </c>
      <c r="D188" s="27" t="str">
        <f t="shared" ref="D188:D203" si="36">IF($B188="N/A","N/A",IF(C188&gt;10,"No",IF(C188&lt;-10,"No","Yes")))</f>
        <v>N/A</v>
      </c>
      <c r="E188" s="29">
        <v>54121</v>
      </c>
      <c r="F188" s="27" t="str">
        <f t="shared" ref="F188:F203" si="37">IF($B188="N/A","N/A",IF(E188&gt;10,"No",IF(E188&lt;-10,"No","Yes")))</f>
        <v>N/A</v>
      </c>
      <c r="G188" s="29">
        <v>572170</v>
      </c>
      <c r="H188" s="27" t="str">
        <f t="shared" ref="H188:H203" si="38">IF($B188="N/A","N/A",IF(G188&gt;10,"No",IF(G188&lt;-10,"No","Yes")))</f>
        <v>N/A</v>
      </c>
      <c r="I188" s="8">
        <v>-4.47</v>
      </c>
      <c r="J188" s="8">
        <v>957.2</v>
      </c>
      <c r="K188" s="28" t="s">
        <v>734</v>
      </c>
      <c r="L188" s="105" t="str">
        <f t="shared" ref="L188:L203" si="39">IF(J188="Div by 0", "N/A", IF(K188="N/A","N/A", IF(J188&gt;VALUE(MID(K188,1,2)), "No", IF(J188&lt;-1*VALUE(MID(K188,1,2)), "No", "Yes"))))</f>
        <v>No</v>
      </c>
    </row>
    <row r="189" spans="1:12" x14ac:dyDescent="0.2">
      <c r="A189" s="137" t="s">
        <v>1461</v>
      </c>
      <c r="B189" s="22" t="s">
        <v>213</v>
      </c>
      <c r="C189" s="23">
        <v>24</v>
      </c>
      <c r="D189" s="27" t="str">
        <f t="shared" si="36"/>
        <v>N/A</v>
      </c>
      <c r="E189" s="23">
        <v>24</v>
      </c>
      <c r="F189" s="27" t="str">
        <f t="shared" si="37"/>
        <v>N/A</v>
      </c>
      <c r="G189" s="23">
        <v>126</v>
      </c>
      <c r="H189" s="27" t="str">
        <f t="shared" si="38"/>
        <v>N/A</v>
      </c>
      <c r="I189" s="8">
        <v>0</v>
      </c>
      <c r="J189" s="8">
        <v>425</v>
      </c>
      <c r="K189" s="28" t="s">
        <v>734</v>
      </c>
      <c r="L189" s="105" t="str">
        <f t="shared" si="39"/>
        <v>No</v>
      </c>
    </row>
    <row r="190" spans="1:12" x14ac:dyDescent="0.2">
      <c r="A190" s="137" t="s">
        <v>1462</v>
      </c>
      <c r="B190" s="22" t="s">
        <v>213</v>
      </c>
      <c r="C190" s="29">
        <v>2360.4583333</v>
      </c>
      <c r="D190" s="27" t="str">
        <f t="shared" si="36"/>
        <v>N/A</v>
      </c>
      <c r="E190" s="29">
        <v>2255.0416667</v>
      </c>
      <c r="F190" s="27" t="str">
        <f t="shared" si="37"/>
        <v>N/A</v>
      </c>
      <c r="G190" s="29">
        <v>4541.0317459999997</v>
      </c>
      <c r="H190" s="27" t="str">
        <f t="shared" si="38"/>
        <v>N/A</v>
      </c>
      <c r="I190" s="8">
        <v>-4.47</v>
      </c>
      <c r="J190" s="8">
        <v>101.4</v>
      </c>
      <c r="K190" s="28" t="s">
        <v>734</v>
      </c>
      <c r="L190" s="105" t="str">
        <f t="shared" si="39"/>
        <v>No</v>
      </c>
    </row>
    <row r="191" spans="1:12" x14ac:dyDescent="0.2">
      <c r="A191" s="137" t="s">
        <v>1463</v>
      </c>
      <c r="B191" s="22" t="s">
        <v>213</v>
      </c>
      <c r="C191" s="29">
        <v>1520.8333333</v>
      </c>
      <c r="D191" s="27" t="str">
        <f t="shared" si="36"/>
        <v>N/A</v>
      </c>
      <c r="E191" s="29">
        <v>834.75</v>
      </c>
      <c r="F191" s="27" t="str">
        <f t="shared" si="37"/>
        <v>N/A</v>
      </c>
      <c r="G191" s="29">
        <v>254</v>
      </c>
      <c r="H191" s="27" t="str">
        <f t="shared" si="38"/>
        <v>N/A</v>
      </c>
      <c r="I191" s="8">
        <v>-45.1</v>
      </c>
      <c r="J191" s="8">
        <v>-69.599999999999994</v>
      </c>
      <c r="K191" s="28" t="s">
        <v>734</v>
      </c>
      <c r="L191" s="105" t="str">
        <f t="shared" si="39"/>
        <v>No</v>
      </c>
    </row>
    <row r="192" spans="1:12" x14ac:dyDescent="0.2">
      <c r="A192" s="137" t="s">
        <v>1464</v>
      </c>
      <c r="B192" s="22" t="s">
        <v>213</v>
      </c>
      <c r="C192" s="29">
        <v>2640.3333333</v>
      </c>
      <c r="D192" s="27" t="str">
        <f t="shared" si="36"/>
        <v>N/A</v>
      </c>
      <c r="E192" s="29">
        <v>2539.1</v>
      </c>
      <c r="F192" s="27" t="str">
        <f t="shared" si="37"/>
        <v>N/A</v>
      </c>
      <c r="G192" s="29">
        <v>1309.5</v>
      </c>
      <c r="H192" s="27" t="str">
        <f t="shared" si="38"/>
        <v>N/A</v>
      </c>
      <c r="I192" s="8">
        <v>-3.83</v>
      </c>
      <c r="J192" s="8">
        <v>-48.4</v>
      </c>
      <c r="K192" s="28" t="s">
        <v>734</v>
      </c>
      <c r="L192" s="105" t="str">
        <f t="shared" si="39"/>
        <v>No</v>
      </c>
    </row>
    <row r="193" spans="1:12" x14ac:dyDescent="0.2">
      <c r="A193" s="168" t="s">
        <v>1465</v>
      </c>
      <c r="B193" s="22" t="s">
        <v>213</v>
      </c>
      <c r="C193" s="5">
        <v>6.19642673E-2</v>
      </c>
      <c r="D193" s="27" t="str">
        <f t="shared" si="36"/>
        <v>N/A</v>
      </c>
      <c r="E193" s="5">
        <v>5.7227335599999998E-2</v>
      </c>
      <c r="F193" s="27" t="str">
        <f t="shared" si="37"/>
        <v>N/A</v>
      </c>
      <c r="G193" s="5">
        <v>0.57387502280000002</v>
      </c>
      <c r="H193" s="27" t="str">
        <f t="shared" si="38"/>
        <v>N/A</v>
      </c>
      <c r="I193" s="8">
        <v>-7.64</v>
      </c>
      <c r="J193" s="8">
        <v>902.8</v>
      </c>
      <c r="K193" s="28" t="s">
        <v>734</v>
      </c>
      <c r="L193" s="105" t="str">
        <f t="shared" si="39"/>
        <v>No</v>
      </c>
    </row>
    <row r="194" spans="1:12" x14ac:dyDescent="0.2">
      <c r="A194" s="168" t="s">
        <v>1466</v>
      </c>
      <c r="B194" s="22" t="s">
        <v>213</v>
      </c>
      <c r="C194" s="5">
        <v>2.6554547500000001E-2</v>
      </c>
      <c r="D194" s="27" t="str">
        <f t="shared" si="36"/>
        <v>N/A</v>
      </c>
      <c r="E194" s="5">
        <v>1.61720708E-2</v>
      </c>
      <c r="F194" s="27" t="str">
        <f t="shared" si="37"/>
        <v>N/A</v>
      </c>
      <c r="G194" s="5">
        <v>0.1272912424</v>
      </c>
      <c r="H194" s="27" t="str">
        <f t="shared" si="38"/>
        <v>N/A</v>
      </c>
      <c r="I194" s="8">
        <v>-39.1</v>
      </c>
      <c r="J194" s="8">
        <v>687.1</v>
      </c>
      <c r="K194" s="28" t="s">
        <v>734</v>
      </c>
      <c r="L194" s="105" t="str">
        <f t="shared" si="39"/>
        <v>No</v>
      </c>
    </row>
    <row r="195" spans="1:12" x14ac:dyDescent="0.2">
      <c r="A195" s="168" t="s">
        <v>1467</v>
      </c>
      <c r="B195" s="22" t="s">
        <v>213</v>
      </c>
      <c r="C195" s="5">
        <v>0.1149425287</v>
      </c>
      <c r="D195" s="27" t="str">
        <f t="shared" si="36"/>
        <v>N/A</v>
      </c>
      <c r="E195" s="5">
        <v>0.1200048002</v>
      </c>
      <c r="F195" s="27" t="str">
        <f t="shared" si="37"/>
        <v>N/A</v>
      </c>
      <c r="G195" s="5">
        <v>0.21505376339999999</v>
      </c>
      <c r="H195" s="27" t="str">
        <f t="shared" si="38"/>
        <v>N/A</v>
      </c>
      <c r="I195" s="8">
        <v>4.4039999999999999</v>
      </c>
      <c r="J195" s="8">
        <v>79.2</v>
      </c>
      <c r="K195" s="28" t="s">
        <v>734</v>
      </c>
      <c r="L195" s="105" t="str">
        <f t="shared" si="39"/>
        <v>No</v>
      </c>
    </row>
    <row r="196" spans="1:12" ht="25.5" x14ac:dyDescent="0.2">
      <c r="A196" s="137" t="s">
        <v>1376</v>
      </c>
      <c r="B196" s="22" t="s">
        <v>213</v>
      </c>
      <c r="C196" s="29" t="s">
        <v>1748</v>
      </c>
      <c r="D196" s="27" t="str">
        <f t="shared" si="36"/>
        <v>N/A</v>
      </c>
      <c r="E196" s="29" t="s">
        <v>1748</v>
      </c>
      <c r="F196" s="27" t="str">
        <f t="shared" si="37"/>
        <v>N/A</v>
      </c>
      <c r="G196" s="29" t="s">
        <v>1748</v>
      </c>
      <c r="H196" s="27" t="str">
        <f t="shared" si="38"/>
        <v>N/A</v>
      </c>
      <c r="I196" s="8" t="s">
        <v>1748</v>
      </c>
      <c r="J196" s="8" t="s">
        <v>1748</v>
      </c>
      <c r="K196" s="28" t="s">
        <v>734</v>
      </c>
      <c r="L196" s="105" t="str">
        <f t="shared" si="39"/>
        <v>N/A</v>
      </c>
    </row>
    <row r="197" spans="1:12" x14ac:dyDescent="0.2">
      <c r="A197" s="137" t="s">
        <v>1468</v>
      </c>
      <c r="B197" s="22" t="s">
        <v>213</v>
      </c>
      <c r="C197" s="23" t="s">
        <v>1748</v>
      </c>
      <c r="D197" s="27" t="str">
        <f t="shared" si="36"/>
        <v>N/A</v>
      </c>
      <c r="E197" s="23" t="s">
        <v>1748</v>
      </c>
      <c r="F197" s="27" t="str">
        <f t="shared" si="37"/>
        <v>N/A</v>
      </c>
      <c r="G197" s="23" t="s">
        <v>1748</v>
      </c>
      <c r="H197" s="27" t="str">
        <f t="shared" si="38"/>
        <v>N/A</v>
      </c>
      <c r="I197" s="8" t="s">
        <v>1748</v>
      </c>
      <c r="J197" s="8" t="s">
        <v>1748</v>
      </c>
      <c r="K197" s="28" t="s">
        <v>734</v>
      </c>
      <c r="L197" s="105" t="str">
        <f t="shared" si="39"/>
        <v>N/A</v>
      </c>
    </row>
    <row r="198" spans="1:12" ht="25.5" x14ac:dyDescent="0.2">
      <c r="A198" s="137" t="s">
        <v>1469</v>
      </c>
      <c r="B198" s="22" t="s">
        <v>213</v>
      </c>
      <c r="C198" s="29" t="s">
        <v>1748</v>
      </c>
      <c r="D198" s="27" t="str">
        <f t="shared" si="36"/>
        <v>N/A</v>
      </c>
      <c r="E198" s="29" t="s">
        <v>1748</v>
      </c>
      <c r="F198" s="27" t="str">
        <f t="shared" si="37"/>
        <v>N/A</v>
      </c>
      <c r="G198" s="29" t="s">
        <v>1748</v>
      </c>
      <c r="H198" s="27" t="str">
        <f t="shared" si="38"/>
        <v>N/A</v>
      </c>
      <c r="I198" s="8" t="s">
        <v>1748</v>
      </c>
      <c r="J198" s="8" t="s">
        <v>1748</v>
      </c>
      <c r="K198" s="28" t="s">
        <v>734</v>
      </c>
      <c r="L198" s="105" t="str">
        <f t="shared" si="39"/>
        <v>N/A</v>
      </c>
    </row>
    <row r="199" spans="1:12" ht="25.5" x14ac:dyDescent="0.2">
      <c r="A199" s="137" t="s">
        <v>1470</v>
      </c>
      <c r="B199" s="22" t="s">
        <v>213</v>
      </c>
      <c r="C199" s="29" t="s">
        <v>1748</v>
      </c>
      <c r="D199" s="27" t="str">
        <f t="shared" si="36"/>
        <v>N/A</v>
      </c>
      <c r="E199" s="29" t="s">
        <v>1748</v>
      </c>
      <c r="F199" s="27" t="str">
        <f t="shared" si="37"/>
        <v>N/A</v>
      </c>
      <c r="G199" s="29" t="s">
        <v>1748</v>
      </c>
      <c r="H199" s="27" t="str">
        <f t="shared" si="38"/>
        <v>N/A</v>
      </c>
      <c r="I199" s="8" t="s">
        <v>1748</v>
      </c>
      <c r="J199" s="8" t="s">
        <v>1748</v>
      </c>
      <c r="K199" s="28" t="s">
        <v>734</v>
      </c>
      <c r="L199" s="105" t="str">
        <f t="shared" si="39"/>
        <v>N/A</v>
      </c>
    </row>
    <row r="200" spans="1:12" ht="25.5" x14ac:dyDescent="0.2">
      <c r="A200" s="137" t="s">
        <v>1471</v>
      </c>
      <c r="B200" s="22" t="s">
        <v>213</v>
      </c>
      <c r="C200" s="29" t="s">
        <v>1748</v>
      </c>
      <c r="D200" s="27" t="str">
        <f t="shared" si="36"/>
        <v>N/A</v>
      </c>
      <c r="E200" s="29" t="s">
        <v>1748</v>
      </c>
      <c r="F200" s="27" t="str">
        <f t="shared" si="37"/>
        <v>N/A</v>
      </c>
      <c r="G200" s="29" t="s">
        <v>1748</v>
      </c>
      <c r="H200" s="27" t="str">
        <f t="shared" si="38"/>
        <v>N/A</v>
      </c>
      <c r="I200" s="8" t="s">
        <v>1748</v>
      </c>
      <c r="J200" s="8" t="s">
        <v>1748</v>
      </c>
      <c r="K200" s="28" t="s">
        <v>734</v>
      </c>
      <c r="L200" s="105" t="str">
        <f t="shared" si="39"/>
        <v>N/A</v>
      </c>
    </row>
    <row r="201" spans="1:12" ht="25.5" x14ac:dyDescent="0.2">
      <c r="A201" s="137" t="s">
        <v>1472</v>
      </c>
      <c r="B201" s="22" t="s">
        <v>213</v>
      </c>
      <c r="C201" s="5">
        <v>0</v>
      </c>
      <c r="D201" s="27" t="str">
        <f t="shared" si="36"/>
        <v>N/A</v>
      </c>
      <c r="E201" s="5">
        <v>0</v>
      </c>
      <c r="F201" s="27" t="str">
        <f t="shared" si="37"/>
        <v>N/A</v>
      </c>
      <c r="G201" s="5">
        <v>0</v>
      </c>
      <c r="H201" s="27" t="str">
        <f t="shared" si="38"/>
        <v>N/A</v>
      </c>
      <c r="I201" s="8" t="s">
        <v>1748</v>
      </c>
      <c r="J201" s="8" t="s">
        <v>1748</v>
      </c>
      <c r="K201" s="28" t="s">
        <v>734</v>
      </c>
      <c r="L201" s="105" t="str">
        <f t="shared" si="39"/>
        <v>N/A</v>
      </c>
    </row>
    <row r="202" spans="1:12" ht="25.5" x14ac:dyDescent="0.2">
      <c r="A202" s="137" t="s">
        <v>1473</v>
      </c>
      <c r="B202" s="22" t="s">
        <v>213</v>
      </c>
      <c r="C202" s="5">
        <v>0</v>
      </c>
      <c r="D202" s="27" t="str">
        <f t="shared" si="36"/>
        <v>N/A</v>
      </c>
      <c r="E202" s="5">
        <v>0</v>
      </c>
      <c r="F202" s="27" t="str">
        <f t="shared" si="37"/>
        <v>N/A</v>
      </c>
      <c r="G202" s="5">
        <v>0</v>
      </c>
      <c r="H202" s="27" t="str">
        <f t="shared" si="38"/>
        <v>N/A</v>
      </c>
      <c r="I202" s="8" t="s">
        <v>1748</v>
      </c>
      <c r="J202" s="8" t="s">
        <v>1748</v>
      </c>
      <c r="K202" s="28" t="s">
        <v>734</v>
      </c>
      <c r="L202" s="105" t="str">
        <f t="shared" si="39"/>
        <v>N/A</v>
      </c>
    </row>
    <row r="203" spans="1:12" ht="25.5" x14ac:dyDescent="0.2">
      <c r="A203" s="173" t="s">
        <v>1474</v>
      </c>
      <c r="B203" s="113" t="s">
        <v>213</v>
      </c>
      <c r="C203" s="114">
        <v>0</v>
      </c>
      <c r="D203" s="145" t="str">
        <f t="shared" si="36"/>
        <v>N/A</v>
      </c>
      <c r="E203" s="114">
        <v>0</v>
      </c>
      <c r="F203" s="145" t="str">
        <f t="shared" si="37"/>
        <v>N/A</v>
      </c>
      <c r="G203" s="114">
        <v>0</v>
      </c>
      <c r="H203" s="145" t="str">
        <f t="shared" si="38"/>
        <v>N/A</v>
      </c>
      <c r="I203" s="146" t="s">
        <v>1748</v>
      </c>
      <c r="J203" s="146" t="s">
        <v>1748</v>
      </c>
      <c r="K203" s="161" t="s">
        <v>734</v>
      </c>
      <c r="L203" s="116" t="str">
        <f t="shared" si="39"/>
        <v>N/A</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167284</v>
      </c>
      <c r="D6" s="27" t="str">
        <f>IF($B6="N/A","N/A",IF(C6&gt;10,"No",IF(C6&lt;-10,"No","Yes")))</f>
        <v>N/A</v>
      </c>
      <c r="E6" s="23">
        <v>164399</v>
      </c>
      <c r="F6" s="27" t="str">
        <f>IF($B6="N/A","N/A",IF(E6&gt;10,"No",IF(E6&lt;-10,"No","Yes")))</f>
        <v>N/A</v>
      </c>
      <c r="G6" s="23">
        <v>238612</v>
      </c>
      <c r="H6" s="27" t="str">
        <f>IF($B6="N/A","N/A",IF(G6&gt;10,"No",IF(G6&lt;-10,"No","Yes")))</f>
        <v>N/A</v>
      </c>
      <c r="I6" s="8">
        <v>-1.72</v>
      </c>
      <c r="J6" s="8">
        <v>45.14</v>
      </c>
      <c r="K6" s="28" t="s">
        <v>734</v>
      </c>
      <c r="L6" s="105" t="str">
        <f t="shared" ref="L6:L46" si="0">IF(J6="Div by 0", "N/A", IF(K6="N/A","N/A", IF(J6&gt;VALUE(MID(K6,1,2)), "No", IF(J6&lt;-1*VALUE(MID(K6,1,2)), "No", "Yes"))))</f>
        <v>No</v>
      </c>
    </row>
    <row r="7" spans="1:12" x14ac:dyDescent="0.2">
      <c r="A7" s="168" t="s">
        <v>10</v>
      </c>
      <c r="B7" s="22" t="s">
        <v>213</v>
      </c>
      <c r="C7" s="23">
        <v>75602</v>
      </c>
      <c r="D7" s="27" t="str">
        <f>IF($B7="N/A","N/A",IF(C7&gt;10,"No",IF(C7&lt;-10,"No","Yes")))</f>
        <v>N/A</v>
      </c>
      <c r="E7" s="23">
        <v>75505</v>
      </c>
      <c r="F7" s="27" t="str">
        <f>IF($B7="N/A","N/A",IF(E7&gt;10,"No",IF(E7&lt;-10,"No","Yes")))</f>
        <v>N/A</v>
      </c>
      <c r="G7" s="23">
        <v>111620</v>
      </c>
      <c r="H7" s="27" t="str">
        <f>IF($B7="N/A","N/A",IF(G7&gt;10,"No",IF(G7&lt;-10,"No","Yes")))</f>
        <v>N/A</v>
      </c>
      <c r="I7" s="8">
        <v>-0.128</v>
      </c>
      <c r="J7" s="8">
        <v>47.83</v>
      </c>
      <c r="K7" s="28" t="s">
        <v>734</v>
      </c>
      <c r="L7" s="105" t="str">
        <f t="shared" si="0"/>
        <v>No</v>
      </c>
    </row>
    <row r="8" spans="1:12" x14ac:dyDescent="0.2">
      <c r="A8" s="168" t="s">
        <v>91</v>
      </c>
      <c r="B8" s="5" t="s">
        <v>297</v>
      </c>
      <c r="C8" s="4">
        <v>45.193802157</v>
      </c>
      <c r="D8" s="27" t="str">
        <f>IF($B8="N/A","N/A",IF(C8&gt;90,"No",IF(C8&lt;65,"No","Yes")))</f>
        <v>No</v>
      </c>
      <c r="E8" s="4">
        <v>45.927894938999998</v>
      </c>
      <c r="F8" s="27" t="str">
        <f>IF($B8="N/A","N/A",IF(E8&gt;90,"No",IF(E8&lt;65,"No","Yes")))</f>
        <v>No</v>
      </c>
      <c r="G8" s="4">
        <v>46.778871138</v>
      </c>
      <c r="H8" s="27" t="str">
        <f>IF($B8="N/A","N/A",IF(G8&gt;90,"No",IF(G8&lt;65,"No","Yes")))</f>
        <v>No</v>
      </c>
      <c r="I8" s="8">
        <v>1.6240000000000001</v>
      </c>
      <c r="J8" s="8">
        <v>1.853</v>
      </c>
      <c r="K8" s="28" t="s">
        <v>734</v>
      </c>
      <c r="L8" s="105" t="str">
        <f t="shared" si="0"/>
        <v>Yes</v>
      </c>
    </row>
    <row r="9" spans="1:12" x14ac:dyDescent="0.2">
      <c r="A9" s="168" t="s">
        <v>92</v>
      </c>
      <c r="B9" s="5" t="s">
        <v>298</v>
      </c>
      <c r="C9" s="4">
        <v>11.723575841000001</v>
      </c>
      <c r="D9" s="27" t="str">
        <f>IF($B9="N/A","N/A",IF(C9&gt;100,"No",IF(C9&lt;90,"No","Yes")))</f>
        <v>No</v>
      </c>
      <c r="E9" s="4">
        <v>10.527140898000001</v>
      </c>
      <c r="F9" s="27" t="str">
        <f>IF($B9="N/A","N/A",IF(E9&gt;100,"No",IF(E9&lt;90,"No","Yes")))</f>
        <v>No</v>
      </c>
      <c r="G9" s="4">
        <v>9.5238095238000007</v>
      </c>
      <c r="H9" s="27" t="str">
        <f>IF($B9="N/A","N/A",IF(G9&gt;100,"No",IF(G9&lt;90,"No","Yes")))</f>
        <v>No</v>
      </c>
      <c r="I9" s="8">
        <v>-10.199999999999999</v>
      </c>
      <c r="J9" s="8">
        <v>-9.5299999999999994</v>
      </c>
      <c r="K9" s="28" t="s">
        <v>734</v>
      </c>
      <c r="L9" s="105" t="str">
        <f t="shared" si="0"/>
        <v>Yes</v>
      </c>
    </row>
    <row r="10" spans="1:12" x14ac:dyDescent="0.2">
      <c r="A10" s="168" t="s">
        <v>93</v>
      </c>
      <c r="B10" s="5" t="s">
        <v>299</v>
      </c>
      <c r="C10" s="4">
        <v>22.334182260999999</v>
      </c>
      <c r="D10" s="27" t="str">
        <f>IF($B10="N/A","N/A",IF(C10&gt;100,"No",IF(C10&lt;85,"No","Yes")))</f>
        <v>No</v>
      </c>
      <c r="E10" s="4">
        <v>21.706717932</v>
      </c>
      <c r="F10" s="27" t="str">
        <f>IF($B10="N/A","N/A",IF(E10&gt;100,"No",IF(E10&lt;85,"No","Yes")))</f>
        <v>No</v>
      </c>
      <c r="G10" s="4">
        <v>19.816779171</v>
      </c>
      <c r="H10" s="27" t="str">
        <f>IF($B10="N/A","N/A",IF(G10&gt;100,"No",IF(G10&lt;85,"No","Yes")))</f>
        <v>No</v>
      </c>
      <c r="I10" s="8">
        <v>-2.81</v>
      </c>
      <c r="J10" s="8">
        <v>-8.7100000000000009</v>
      </c>
      <c r="K10" s="28" t="s">
        <v>734</v>
      </c>
      <c r="L10" s="105" t="str">
        <f t="shared" si="0"/>
        <v>Yes</v>
      </c>
    </row>
    <row r="11" spans="1:12" x14ac:dyDescent="0.2">
      <c r="A11" s="168" t="s">
        <v>94</v>
      </c>
      <c r="B11" s="5" t="s">
        <v>300</v>
      </c>
      <c r="C11" s="4">
        <v>82.466684588999996</v>
      </c>
      <c r="D11" s="27" t="str">
        <f>IF($B11="N/A","N/A",IF(C11&gt;100,"No",IF(C11&lt;80,"No","Yes")))</f>
        <v>Yes</v>
      </c>
      <c r="E11" s="4">
        <v>83.557988502000001</v>
      </c>
      <c r="F11" s="27" t="str">
        <f>IF($B11="N/A","N/A",IF(E11&gt;100,"No",IF(E11&lt;80,"No","Yes")))</f>
        <v>Yes</v>
      </c>
      <c r="G11" s="4">
        <v>49.375895231999998</v>
      </c>
      <c r="H11" s="27" t="str">
        <f>IF($B11="N/A","N/A",IF(G11&gt;100,"No",IF(G11&lt;80,"No","Yes")))</f>
        <v>No</v>
      </c>
      <c r="I11" s="8">
        <v>1.323</v>
      </c>
      <c r="J11" s="8">
        <v>-40.9</v>
      </c>
      <c r="K11" s="28" t="s">
        <v>734</v>
      </c>
      <c r="L11" s="105" t="str">
        <f t="shared" si="0"/>
        <v>No</v>
      </c>
    </row>
    <row r="12" spans="1:12" x14ac:dyDescent="0.2">
      <c r="A12" s="168" t="s">
        <v>95</v>
      </c>
      <c r="B12" s="5" t="s">
        <v>300</v>
      </c>
      <c r="C12" s="4">
        <v>42.442071931000001</v>
      </c>
      <c r="D12" s="27" t="str">
        <f>IF($B12="N/A","N/A",IF(C12&gt;100,"No",IF(C12&lt;80,"No","Yes")))</f>
        <v>No</v>
      </c>
      <c r="E12" s="4">
        <v>48.829740645000001</v>
      </c>
      <c r="F12" s="27" t="str">
        <f>IF($B12="N/A","N/A",IF(E12&gt;100,"No",IF(E12&lt;80,"No","Yes")))</f>
        <v>No</v>
      </c>
      <c r="G12" s="4">
        <v>38.521168754000001</v>
      </c>
      <c r="H12" s="27" t="str">
        <f>IF($B12="N/A","N/A",IF(G12&gt;100,"No",IF(G12&lt;80,"No","Yes")))</f>
        <v>No</v>
      </c>
      <c r="I12" s="8">
        <v>15.05</v>
      </c>
      <c r="J12" s="8">
        <v>-21.1</v>
      </c>
      <c r="K12" s="28" t="s">
        <v>734</v>
      </c>
      <c r="L12" s="105" t="str">
        <f t="shared" si="0"/>
        <v>Yes</v>
      </c>
    </row>
    <row r="13" spans="1:12" x14ac:dyDescent="0.2">
      <c r="A13" s="104" t="s">
        <v>96</v>
      </c>
      <c r="B13" s="22" t="s">
        <v>213</v>
      </c>
      <c r="C13" s="23">
        <v>135843.46</v>
      </c>
      <c r="D13" s="27" t="str">
        <f t="shared" ref="D13:D44" si="1">IF($B13="N/A","N/A",IF(C13&gt;10,"No",IF(C13&lt;-10,"No","Yes")))</f>
        <v>N/A</v>
      </c>
      <c r="E13" s="23">
        <v>138227.13</v>
      </c>
      <c r="F13" s="27" t="str">
        <f t="shared" ref="F13:F44" si="2">IF($B13="N/A","N/A",IF(E13&gt;10,"No",IF(E13&lt;-10,"No","Yes")))</f>
        <v>N/A</v>
      </c>
      <c r="G13" s="23">
        <v>174596.43</v>
      </c>
      <c r="H13" s="27" t="str">
        <f t="shared" ref="H13:H44" si="3">IF($B13="N/A","N/A",IF(G13&gt;10,"No",IF(G13&lt;-10,"No","Yes")))</f>
        <v>N/A</v>
      </c>
      <c r="I13" s="8">
        <v>1.7549999999999999</v>
      </c>
      <c r="J13" s="8">
        <v>26.31</v>
      </c>
      <c r="K13" s="28" t="s">
        <v>734</v>
      </c>
      <c r="L13" s="105" t="str">
        <f t="shared" si="0"/>
        <v>Yes</v>
      </c>
    </row>
    <row r="14" spans="1:12" x14ac:dyDescent="0.2">
      <c r="A14" s="104" t="s">
        <v>100</v>
      </c>
      <c r="B14" s="22" t="s">
        <v>213</v>
      </c>
      <c r="C14" s="23">
        <v>23312</v>
      </c>
      <c r="D14" s="27" t="str">
        <f t="shared" si="1"/>
        <v>N/A</v>
      </c>
      <c r="E14" s="23">
        <v>25515</v>
      </c>
      <c r="F14" s="27" t="str">
        <f t="shared" si="2"/>
        <v>N/A</v>
      </c>
      <c r="G14" s="23">
        <v>4095</v>
      </c>
      <c r="H14" s="27" t="str">
        <f t="shared" si="3"/>
        <v>N/A</v>
      </c>
      <c r="I14" s="8">
        <v>9.4499999999999993</v>
      </c>
      <c r="J14" s="8">
        <v>-84</v>
      </c>
      <c r="K14" s="28" t="s">
        <v>734</v>
      </c>
      <c r="L14" s="105" t="str">
        <f t="shared" si="0"/>
        <v>No</v>
      </c>
    </row>
    <row r="15" spans="1:12" x14ac:dyDescent="0.2">
      <c r="A15" s="104" t="s">
        <v>975</v>
      </c>
      <c r="B15" s="22" t="s">
        <v>213</v>
      </c>
      <c r="C15" s="23">
        <v>5167</v>
      </c>
      <c r="D15" s="27" t="str">
        <f t="shared" si="1"/>
        <v>N/A</v>
      </c>
      <c r="E15" s="23">
        <v>5377</v>
      </c>
      <c r="F15" s="27" t="str">
        <f t="shared" si="2"/>
        <v>N/A</v>
      </c>
      <c r="G15" s="23">
        <v>488</v>
      </c>
      <c r="H15" s="27" t="str">
        <f t="shared" si="3"/>
        <v>N/A</v>
      </c>
      <c r="I15" s="8">
        <v>4.0640000000000001</v>
      </c>
      <c r="J15" s="8">
        <v>-90.9</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1285</v>
      </c>
      <c r="D17" s="27" t="str">
        <f t="shared" si="1"/>
        <v>N/A</v>
      </c>
      <c r="E17" s="23">
        <v>1432</v>
      </c>
      <c r="F17" s="27" t="str">
        <f t="shared" si="2"/>
        <v>N/A</v>
      </c>
      <c r="G17" s="23">
        <v>332</v>
      </c>
      <c r="H17" s="27" t="str">
        <f t="shared" si="3"/>
        <v>N/A</v>
      </c>
      <c r="I17" s="8">
        <v>11.44</v>
      </c>
      <c r="J17" s="8">
        <v>-76.8</v>
      </c>
      <c r="K17" s="28" t="s">
        <v>734</v>
      </c>
      <c r="L17" s="105" t="str">
        <f t="shared" si="0"/>
        <v>No</v>
      </c>
    </row>
    <row r="18" spans="1:12" x14ac:dyDescent="0.2">
      <c r="A18" s="104" t="s">
        <v>978</v>
      </c>
      <c r="B18" s="22" t="s">
        <v>213</v>
      </c>
      <c r="C18" s="23">
        <v>16860</v>
      </c>
      <c r="D18" s="27" t="str">
        <f t="shared" si="1"/>
        <v>N/A</v>
      </c>
      <c r="E18" s="23">
        <v>18706</v>
      </c>
      <c r="F18" s="27" t="str">
        <f t="shared" si="2"/>
        <v>N/A</v>
      </c>
      <c r="G18" s="23">
        <v>3275</v>
      </c>
      <c r="H18" s="27" t="str">
        <f t="shared" si="3"/>
        <v>N/A</v>
      </c>
      <c r="I18" s="8">
        <v>10.95</v>
      </c>
      <c r="J18" s="8">
        <v>-82.5</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45155</v>
      </c>
      <c r="D20" s="27" t="str">
        <f t="shared" si="1"/>
        <v>N/A</v>
      </c>
      <c r="E20" s="23">
        <v>46815</v>
      </c>
      <c r="F20" s="27" t="str">
        <f t="shared" si="2"/>
        <v>N/A</v>
      </c>
      <c r="G20" s="23">
        <v>2074</v>
      </c>
      <c r="H20" s="27" t="str">
        <f t="shared" si="3"/>
        <v>N/A</v>
      </c>
      <c r="I20" s="8">
        <v>3.6760000000000002</v>
      </c>
      <c r="J20" s="8">
        <v>-95.6</v>
      </c>
      <c r="K20" s="28" t="s">
        <v>734</v>
      </c>
      <c r="L20" s="105" t="str">
        <f t="shared" si="0"/>
        <v>No</v>
      </c>
    </row>
    <row r="21" spans="1:12" x14ac:dyDescent="0.2">
      <c r="A21" s="104" t="s">
        <v>980</v>
      </c>
      <c r="B21" s="22" t="s">
        <v>213</v>
      </c>
      <c r="C21" s="23">
        <v>25297</v>
      </c>
      <c r="D21" s="27" t="str">
        <f t="shared" si="1"/>
        <v>N/A</v>
      </c>
      <c r="E21" s="23">
        <v>26046</v>
      </c>
      <c r="F21" s="27" t="str">
        <f t="shared" si="2"/>
        <v>N/A</v>
      </c>
      <c r="G21" s="23">
        <v>769</v>
      </c>
      <c r="H21" s="27" t="str">
        <f t="shared" si="3"/>
        <v>N/A</v>
      </c>
      <c r="I21" s="8">
        <v>2.9609999999999999</v>
      </c>
      <c r="J21" s="8">
        <v>-97</v>
      </c>
      <c r="K21" s="28" t="s">
        <v>734</v>
      </c>
      <c r="L21" s="105" t="str">
        <f t="shared" si="0"/>
        <v>No</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968</v>
      </c>
      <c r="D23" s="27" t="str">
        <f>IF($B23="N/A","N/A",IF(C23&gt;10,"No",IF(C23&lt;-10,"No","Yes")))</f>
        <v>N/A</v>
      </c>
      <c r="E23" s="23">
        <v>1035</v>
      </c>
      <c r="F23" s="27" t="str">
        <f t="shared" si="2"/>
        <v>N/A</v>
      </c>
      <c r="G23" s="23">
        <v>127</v>
      </c>
      <c r="H23" s="27" t="str">
        <f t="shared" si="3"/>
        <v>N/A</v>
      </c>
      <c r="I23" s="8">
        <v>6.9210000000000003</v>
      </c>
      <c r="J23" s="8">
        <v>-87.7</v>
      </c>
      <c r="K23" s="28" t="s">
        <v>734</v>
      </c>
      <c r="L23" s="105" t="str">
        <f t="shared" si="0"/>
        <v>No</v>
      </c>
    </row>
    <row r="24" spans="1:12" x14ac:dyDescent="0.2">
      <c r="A24" s="104" t="s">
        <v>983</v>
      </c>
      <c r="B24" s="22" t="s">
        <v>213</v>
      </c>
      <c r="C24" s="23">
        <v>18890</v>
      </c>
      <c r="D24" s="27" t="str">
        <f t="shared" si="1"/>
        <v>N/A</v>
      </c>
      <c r="E24" s="23">
        <v>19734</v>
      </c>
      <c r="F24" s="27" t="str">
        <f t="shared" si="2"/>
        <v>N/A</v>
      </c>
      <c r="G24" s="23">
        <v>1178</v>
      </c>
      <c r="H24" s="27" t="str">
        <f t="shared" si="3"/>
        <v>N/A</v>
      </c>
      <c r="I24" s="8">
        <v>4.468</v>
      </c>
      <c r="J24" s="8">
        <v>-94</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52078</v>
      </c>
      <c r="D26" s="27" t="str">
        <f t="shared" si="1"/>
        <v>N/A</v>
      </c>
      <c r="E26" s="23">
        <v>50967</v>
      </c>
      <c r="F26" s="27" t="str">
        <f t="shared" si="2"/>
        <v>N/A</v>
      </c>
      <c r="G26" s="23">
        <v>4887</v>
      </c>
      <c r="H26" s="27" t="str">
        <f t="shared" si="3"/>
        <v>N/A</v>
      </c>
      <c r="I26" s="8">
        <v>-2.13</v>
      </c>
      <c r="J26" s="8">
        <v>-90.4</v>
      </c>
      <c r="K26" s="28" t="s">
        <v>734</v>
      </c>
      <c r="L26" s="105" t="str">
        <f t="shared" si="0"/>
        <v>No</v>
      </c>
    </row>
    <row r="27" spans="1:12" x14ac:dyDescent="0.2">
      <c r="A27" s="104" t="s">
        <v>985</v>
      </c>
      <c r="B27" s="22" t="s">
        <v>213</v>
      </c>
      <c r="C27" s="23">
        <v>26668</v>
      </c>
      <c r="D27" s="27" t="str">
        <f t="shared" si="1"/>
        <v>N/A</v>
      </c>
      <c r="E27" s="23">
        <v>26895</v>
      </c>
      <c r="F27" s="27" t="str">
        <f t="shared" si="2"/>
        <v>N/A</v>
      </c>
      <c r="G27" s="23">
        <v>1604</v>
      </c>
      <c r="H27" s="27" t="str">
        <f t="shared" si="3"/>
        <v>N/A</v>
      </c>
      <c r="I27" s="8">
        <v>0.85119999999999996</v>
      </c>
      <c r="J27" s="8">
        <v>-94</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18409</v>
      </c>
      <c r="D30" s="27" t="str">
        <f t="shared" si="1"/>
        <v>N/A</v>
      </c>
      <c r="E30" s="23">
        <v>18002</v>
      </c>
      <c r="F30" s="27" t="str">
        <f t="shared" si="2"/>
        <v>N/A</v>
      </c>
      <c r="G30" s="23">
        <v>2188</v>
      </c>
      <c r="H30" s="27" t="str">
        <f t="shared" si="3"/>
        <v>N/A</v>
      </c>
      <c r="I30" s="8">
        <v>-2.21</v>
      </c>
      <c r="J30" s="8">
        <v>-87.8</v>
      </c>
      <c r="K30" s="28" t="s">
        <v>734</v>
      </c>
      <c r="L30" s="105" t="str">
        <f t="shared" si="0"/>
        <v>No</v>
      </c>
    </row>
    <row r="31" spans="1:12" x14ac:dyDescent="0.2">
      <c r="A31" s="104" t="s">
        <v>989</v>
      </c>
      <c r="B31" s="22" t="s">
        <v>213</v>
      </c>
      <c r="C31" s="23">
        <v>6839</v>
      </c>
      <c r="D31" s="27" t="str">
        <f t="shared" si="1"/>
        <v>N/A</v>
      </c>
      <c r="E31" s="23">
        <v>5908</v>
      </c>
      <c r="F31" s="27" t="str">
        <f t="shared" si="2"/>
        <v>N/A</v>
      </c>
      <c r="G31" s="23">
        <v>1060</v>
      </c>
      <c r="H31" s="27" t="str">
        <f t="shared" si="3"/>
        <v>N/A</v>
      </c>
      <c r="I31" s="8">
        <v>-13.6</v>
      </c>
      <c r="J31" s="8">
        <v>-82.1</v>
      </c>
      <c r="K31" s="28" t="s">
        <v>734</v>
      </c>
      <c r="L31" s="105" t="str">
        <f t="shared" si="0"/>
        <v>No</v>
      </c>
    </row>
    <row r="32" spans="1:12" x14ac:dyDescent="0.2">
      <c r="A32" s="104" t="s">
        <v>990</v>
      </c>
      <c r="B32" s="22" t="s">
        <v>213</v>
      </c>
      <c r="C32" s="23">
        <v>153</v>
      </c>
      <c r="D32" s="27" t="str">
        <f t="shared" si="1"/>
        <v>N/A</v>
      </c>
      <c r="E32" s="23">
        <v>152</v>
      </c>
      <c r="F32" s="27" t="str">
        <f t="shared" si="2"/>
        <v>N/A</v>
      </c>
      <c r="G32" s="23">
        <v>35</v>
      </c>
      <c r="H32" s="27" t="str">
        <f t="shared" si="3"/>
        <v>N/A</v>
      </c>
      <c r="I32" s="8">
        <v>-0.65400000000000003</v>
      </c>
      <c r="J32" s="8">
        <v>-77</v>
      </c>
      <c r="K32" s="28" t="s">
        <v>734</v>
      </c>
      <c r="L32" s="105" t="str">
        <f t="shared" si="0"/>
        <v>No</v>
      </c>
    </row>
    <row r="33" spans="1:12" x14ac:dyDescent="0.2">
      <c r="A33" s="104" t="s">
        <v>991</v>
      </c>
      <c r="B33" s="22" t="s">
        <v>213</v>
      </c>
      <c r="C33" s="23">
        <v>11</v>
      </c>
      <c r="D33" s="27" t="str">
        <f t="shared" si="1"/>
        <v>N/A</v>
      </c>
      <c r="E33" s="23">
        <v>11</v>
      </c>
      <c r="F33" s="27" t="str">
        <f t="shared" si="2"/>
        <v>N/A</v>
      </c>
      <c r="G33" s="23">
        <v>0</v>
      </c>
      <c r="H33" s="27" t="str">
        <f t="shared" si="3"/>
        <v>N/A</v>
      </c>
      <c r="I33" s="8">
        <v>11.11</v>
      </c>
      <c r="J33" s="8">
        <v>-100</v>
      </c>
      <c r="K33" s="28" t="s">
        <v>734</v>
      </c>
      <c r="L33" s="105" t="str">
        <f t="shared" si="0"/>
        <v>No</v>
      </c>
    </row>
    <row r="34" spans="1:12" x14ac:dyDescent="0.2">
      <c r="A34" s="104" t="s">
        <v>105</v>
      </c>
      <c r="B34" s="22" t="s">
        <v>213</v>
      </c>
      <c r="C34" s="23">
        <v>46739</v>
      </c>
      <c r="D34" s="27" t="str">
        <f t="shared" si="1"/>
        <v>N/A</v>
      </c>
      <c r="E34" s="23">
        <v>41102</v>
      </c>
      <c r="F34" s="27" t="str">
        <f t="shared" si="2"/>
        <v>N/A</v>
      </c>
      <c r="G34" s="23">
        <v>3354</v>
      </c>
      <c r="H34" s="27" t="str">
        <f t="shared" si="3"/>
        <v>N/A</v>
      </c>
      <c r="I34" s="8">
        <v>-12.1</v>
      </c>
      <c r="J34" s="8">
        <v>-91.8</v>
      </c>
      <c r="K34" s="28" t="s">
        <v>734</v>
      </c>
      <c r="L34" s="105" t="str">
        <f t="shared" si="0"/>
        <v>No</v>
      </c>
    </row>
    <row r="35" spans="1:12" x14ac:dyDescent="0.2">
      <c r="A35" s="104" t="s">
        <v>992</v>
      </c>
      <c r="B35" s="22" t="s">
        <v>213</v>
      </c>
      <c r="C35" s="23">
        <v>27008</v>
      </c>
      <c r="D35" s="27" t="str">
        <f t="shared" si="1"/>
        <v>N/A</v>
      </c>
      <c r="E35" s="23">
        <v>26600</v>
      </c>
      <c r="F35" s="27" t="str">
        <f t="shared" si="2"/>
        <v>N/A</v>
      </c>
      <c r="G35" s="23">
        <v>2566</v>
      </c>
      <c r="H35" s="27" t="str">
        <f t="shared" si="3"/>
        <v>N/A</v>
      </c>
      <c r="I35" s="8">
        <v>-1.51</v>
      </c>
      <c r="J35" s="8">
        <v>-90.4</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1183</v>
      </c>
      <c r="D38" s="27" t="str">
        <f t="shared" si="1"/>
        <v>N/A</v>
      </c>
      <c r="E38" s="23">
        <v>1264</v>
      </c>
      <c r="F38" s="27" t="str">
        <f t="shared" si="2"/>
        <v>N/A</v>
      </c>
      <c r="G38" s="23">
        <v>420</v>
      </c>
      <c r="H38" s="27" t="str">
        <f t="shared" si="3"/>
        <v>N/A</v>
      </c>
      <c r="I38" s="8">
        <v>6.8470000000000004</v>
      </c>
      <c r="J38" s="8">
        <v>-66.8</v>
      </c>
      <c r="K38" s="28" t="s">
        <v>734</v>
      </c>
      <c r="L38" s="105" t="str">
        <f t="shared" si="0"/>
        <v>No</v>
      </c>
    </row>
    <row r="39" spans="1:12" x14ac:dyDescent="0.2">
      <c r="A39" s="104" t="s">
        <v>996</v>
      </c>
      <c r="B39" s="22" t="s">
        <v>213</v>
      </c>
      <c r="C39" s="23">
        <v>1948</v>
      </c>
      <c r="D39" s="27" t="str">
        <f t="shared" si="1"/>
        <v>N/A</v>
      </c>
      <c r="E39" s="23">
        <v>1689</v>
      </c>
      <c r="F39" s="27" t="str">
        <f t="shared" si="2"/>
        <v>N/A</v>
      </c>
      <c r="G39" s="23">
        <v>368</v>
      </c>
      <c r="H39" s="27" t="str">
        <f t="shared" si="3"/>
        <v>N/A</v>
      </c>
      <c r="I39" s="8">
        <v>-13.3</v>
      </c>
      <c r="J39" s="8">
        <v>-78.2</v>
      </c>
      <c r="K39" s="28" t="s">
        <v>734</v>
      </c>
      <c r="L39" s="105" t="str">
        <f t="shared" si="0"/>
        <v>No</v>
      </c>
    </row>
    <row r="40" spans="1:12" x14ac:dyDescent="0.2">
      <c r="A40" s="104" t="s">
        <v>997</v>
      </c>
      <c r="B40" s="22" t="s">
        <v>213</v>
      </c>
      <c r="C40" s="23">
        <v>16600</v>
      </c>
      <c r="D40" s="27" t="str">
        <f t="shared" si="1"/>
        <v>N/A</v>
      </c>
      <c r="E40" s="23">
        <v>11549</v>
      </c>
      <c r="F40" s="27" t="str">
        <f t="shared" si="2"/>
        <v>N/A</v>
      </c>
      <c r="G40" s="23">
        <v>0</v>
      </c>
      <c r="H40" s="27" t="str">
        <f t="shared" si="3"/>
        <v>N/A</v>
      </c>
      <c r="I40" s="8">
        <v>-30.4</v>
      </c>
      <c r="J40" s="8">
        <v>-100</v>
      </c>
      <c r="K40" s="28" t="s">
        <v>734</v>
      </c>
      <c r="L40" s="105" t="str">
        <f t="shared" si="0"/>
        <v>No</v>
      </c>
    </row>
    <row r="41" spans="1:12" x14ac:dyDescent="0.2">
      <c r="A41" s="168" t="s">
        <v>84</v>
      </c>
      <c r="B41" s="22" t="s">
        <v>213</v>
      </c>
      <c r="C41" s="29">
        <v>990641419</v>
      </c>
      <c r="D41" s="27" t="str">
        <f t="shared" si="1"/>
        <v>N/A</v>
      </c>
      <c r="E41" s="29">
        <v>1099370567</v>
      </c>
      <c r="F41" s="27" t="str">
        <f t="shared" si="2"/>
        <v>N/A</v>
      </c>
      <c r="G41" s="29">
        <v>1252296560</v>
      </c>
      <c r="H41" s="27" t="str">
        <f t="shared" si="3"/>
        <v>N/A</v>
      </c>
      <c r="I41" s="8">
        <v>10.98</v>
      </c>
      <c r="J41" s="8">
        <v>13.91</v>
      </c>
      <c r="K41" s="28" t="s">
        <v>734</v>
      </c>
      <c r="L41" s="105" t="str">
        <f t="shared" si="0"/>
        <v>Yes</v>
      </c>
    </row>
    <row r="42" spans="1:12" x14ac:dyDescent="0.2">
      <c r="A42" s="168" t="s">
        <v>1475</v>
      </c>
      <c r="B42" s="22" t="s">
        <v>213</v>
      </c>
      <c r="C42" s="29">
        <v>5921.9137455</v>
      </c>
      <c r="D42" s="27" t="str">
        <f t="shared" si="1"/>
        <v>N/A</v>
      </c>
      <c r="E42" s="29">
        <v>6687.2095755</v>
      </c>
      <c r="F42" s="27" t="str">
        <f t="shared" si="2"/>
        <v>N/A</v>
      </c>
      <c r="G42" s="29">
        <v>5248.2547398999995</v>
      </c>
      <c r="H42" s="27" t="str">
        <f t="shared" si="3"/>
        <v>N/A</v>
      </c>
      <c r="I42" s="8">
        <v>12.92</v>
      </c>
      <c r="J42" s="8">
        <v>-21.5</v>
      </c>
      <c r="K42" s="28" t="s">
        <v>734</v>
      </c>
      <c r="L42" s="105" t="str">
        <f t="shared" si="0"/>
        <v>Yes</v>
      </c>
    </row>
    <row r="43" spans="1:12" x14ac:dyDescent="0.2">
      <c r="A43" s="168" t="s">
        <v>1476</v>
      </c>
      <c r="B43" s="22" t="s">
        <v>213</v>
      </c>
      <c r="C43" s="29">
        <v>13103.375823</v>
      </c>
      <c r="D43" s="27" t="str">
        <f t="shared" si="1"/>
        <v>N/A</v>
      </c>
      <c r="E43" s="29">
        <v>14560.235309</v>
      </c>
      <c r="F43" s="27" t="str">
        <f t="shared" si="2"/>
        <v>N/A</v>
      </c>
      <c r="G43" s="29">
        <v>11219.284716</v>
      </c>
      <c r="H43" s="27" t="str">
        <f t="shared" si="3"/>
        <v>N/A</v>
      </c>
      <c r="I43" s="8">
        <v>11.12</v>
      </c>
      <c r="J43" s="8">
        <v>-22.9</v>
      </c>
      <c r="K43" s="28" t="s">
        <v>734</v>
      </c>
      <c r="L43" s="105" t="str">
        <f t="shared" si="0"/>
        <v>Yes</v>
      </c>
    </row>
    <row r="44" spans="1:12" x14ac:dyDescent="0.2">
      <c r="A44" s="137" t="s">
        <v>107</v>
      </c>
      <c r="B44" s="22" t="s">
        <v>213</v>
      </c>
      <c r="C44" s="29">
        <v>1870517512</v>
      </c>
      <c r="D44" s="27" t="str">
        <f t="shared" si="1"/>
        <v>N/A</v>
      </c>
      <c r="E44" s="29">
        <v>2029621580</v>
      </c>
      <c r="F44" s="27" t="str">
        <f t="shared" si="2"/>
        <v>N/A</v>
      </c>
      <c r="G44" s="29">
        <v>118801072</v>
      </c>
      <c r="H44" s="27" t="str">
        <f t="shared" si="3"/>
        <v>N/A</v>
      </c>
      <c r="I44" s="8">
        <v>8.5060000000000002</v>
      </c>
      <c r="J44" s="8">
        <v>-94.1</v>
      </c>
      <c r="K44" s="28" t="s">
        <v>734</v>
      </c>
      <c r="L44" s="105" t="str">
        <f t="shared" si="0"/>
        <v>No</v>
      </c>
    </row>
    <row r="45" spans="1:12" x14ac:dyDescent="0.2">
      <c r="A45" s="168" t="s">
        <v>158</v>
      </c>
      <c r="B45" s="30" t="s">
        <v>217</v>
      </c>
      <c r="C45" s="1">
        <v>52928</v>
      </c>
      <c r="D45" s="27" t="str">
        <f>IF($B45="N/A","N/A",IF(C45&gt;0,"No",IF(C45&lt;0,"No","Yes")))</f>
        <v>No</v>
      </c>
      <c r="E45" s="1">
        <v>57484</v>
      </c>
      <c r="F45" s="27" t="str">
        <f>IF($B45="N/A","N/A",IF(E45&gt;0,"No",IF(E45&lt;0,"No","Yes")))</f>
        <v>No</v>
      </c>
      <c r="G45" s="1">
        <v>9644</v>
      </c>
      <c r="H45" s="27" t="str">
        <f>IF($B45="N/A","N/A",IF(G45&gt;0,"No",IF(G45&lt;0,"No","Yes")))</f>
        <v>No</v>
      </c>
      <c r="I45" s="8">
        <v>8.6080000000000005</v>
      </c>
      <c r="J45" s="8">
        <v>-83.2</v>
      </c>
      <c r="K45" s="28" t="s">
        <v>734</v>
      </c>
      <c r="L45" s="105" t="str">
        <f t="shared" si="0"/>
        <v>No</v>
      </c>
    </row>
    <row r="46" spans="1:12" x14ac:dyDescent="0.2">
      <c r="A46" s="168" t="s">
        <v>156</v>
      </c>
      <c r="B46" s="22" t="s">
        <v>213</v>
      </c>
      <c r="C46" s="29">
        <v>1750299786</v>
      </c>
      <c r="D46" s="27" t="str">
        <f t="shared" ref="D46:D47" si="4">IF($B46="N/A","N/A",IF(C46&gt;10,"No",IF(C46&lt;-10,"No","Yes")))</f>
        <v>N/A</v>
      </c>
      <c r="E46" s="29">
        <v>1927868447</v>
      </c>
      <c r="F46" s="27" t="str">
        <f t="shared" ref="F46:F47" si="5">IF($B46="N/A","N/A",IF(E46&gt;10,"No",IF(E46&lt;-10,"No","Yes")))</f>
        <v>N/A</v>
      </c>
      <c r="G46" s="29">
        <v>76720643</v>
      </c>
      <c r="H46" s="27" t="str">
        <f t="shared" ref="H46:H47" si="6">IF($B46="N/A","N/A",IF(G46&gt;10,"No",IF(G46&lt;-10,"No","Yes")))</f>
        <v>N/A</v>
      </c>
      <c r="I46" s="8">
        <v>10.15</v>
      </c>
      <c r="J46" s="8">
        <v>-96</v>
      </c>
      <c r="K46" s="28" t="s">
        <v>734</v>
      </c>
      <c r="L46" s="105" t="str">
        <f t="shared" si="0"/>
        <v>No</v>
      </c>
    </row>
    <row r="47" spans="1:12" x14ac:dyDescent="0.2">
      <c r="A47" s="168" t="s">
        <v>1278</v>
      </c>
      <c r="B47" s="22" t="s">
        <v>213</v>
      </c>
      <c r="C47" s="29">
        <v>33069.448797999998</v>
      </c>
      <c r="D47" s="27" t="str">
        <f t="shared" si="4"/>
        <v>N/A</v>
      </c>
      <c r="E47" s="29">
        <v>33537.479072000002</v>
      </c>
      <c r="F47" s="27" t="str">
        <f t="shared" si="5"/>
        <v>N/A</v>
      </c>
      <c r="G47" s="29">
        <v>7955.2719826000002</v>
      </c>
      <c r="H47" s="27" t="str">
        <f t="shared" si="6"/>
        <v>N/A</v>
      </c>
      <c r="I47" s="8">
        <v>1.415</v>
      </c>
      <c r="J47" s="8">
        <v>-76.3</v>
      </c>
      <c r="K47" s="28" t="s">
        <v>734</v>
      </c>
      <c r="L47" s="105" t="str">
        <f>IF(J47="Div by 0", "N/A", IF(OR(J47="N/A",K47="N/A"),"N/A", IF(J47&gt;VALUE(MID(K47,1,2)), "No", IF(J47&lt;-1*VALUE(MID(K47,1,2)), "No", "Yes"))))</f>
        <v>No</v>
      </c>
    </row>
    <row r="48" spans="1:12" x14ac:dyDescent="0.2">
      <c r="A48" s="168" t="s">
        <v>1477</v>
      </c>
      <c r="B48" s="22" t="s">
        <v>213</v>
      </c>
      <c r="C48" s="29">
        <v>1795.3455730999999</v>
      </c>
      <c r="D48" s="27" t="str">
        <f t="shared" ref="D48:D74" si="7">IF($B48="N/A","N/A",IF(C48&gt;10,"No",IF(C48&lt;-10,"No","Yes")))</f>
        <v>N/A</v>
      </c>
      <c r="E48" s="29">
        <v>1691.4522437999999</v>
      </c>
      <c r="F48" s="27" t="str">
        <f t="shared" ref="F48:F74" si="8">IF($B48="N/A","N/A",IF(E48&gt;10,"No",IF(E48&lt;-10,"No","Yes")))</f>
        <v>N/A</v>
      </c>
      <c r="G48" s="29">
        <v>1089.3655678</v>
      </c>
      <c r="H48" s="27" t="str">
        <f t="shared" ref="H48:H74" si="9">IF($B48="N/A","N/A",IF(G48&gt;10,"No",IF(G48&lt;-10,"No","Yes")))</f>
        <v>N/A</v>
      </c>
      <c r="I48" s="8">
        <v>-5.79</v>
      </c>
      <c r="J48" s="8">
        <v>-35.6</v>
      </c>
      <c r="K48" s="28" t="s">
        <v>734</v>
      </c>
      <c r="L48" s="105" t="str">
        <f t="shared" ref="L48:L74" si="10">IF(J48="Div by 0", "N/A", IF(K48="N/A","N/A", IF(J48&gt;VALUE(MID(K48,1,2)), "No", IF(J48&lt;-1*VALUE(MID(K48,1,2)), "No", "Yes"))))</f>
        <v>No</v>
      </c>
    </row>
    <row r="49" spans="1:12" x14ac:dyDescent="0.2">
      <c r="A49" s="168" t="s">
        <v>1478</v>
      </c>
      <c r="B49" s="22" t="s">
        <v>213</v>
      </c>
      <c r="C49" s="29">
        <v>3622.9022644000001</v>
      </c>
      <c r="D49" s="27" t="str">
        <f t="shared" si="7"/>
        <v>N/A</v>
      </c>
      <c r="E49" s="29">
        <v>3074.7768271999998</v>
      </c>
      <c r="F49" s="27" t="str">
        <f t="shared" si="8"/>
        <v>N/A</v>
      </c>
      <c r="G49" s="29">
        <v>2496.7684426000001</v>
      </c>
      <c r="H49" s="27" t="str">
        <f t="shared" si="9"/>
        <v>N/A</v>
      </c>
      <c r="I49" s="8">
        <v>-15.1</v>
      </c>
      <c r="J49" s="8">
        <v>-18.8</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345.88638132</v>
      </c>
      <c r="D51" s="27" t="str">
        <f t="shared" si="7"/>
        <v>N/A</v>
      </c>
      <c r="E51" s="29">
        <v>405.95810055999999</v>
      </c>
      <c r="F51" s="27" t="str">
        <f t="shared" si="8"/>
        <v>N/A</v>
      </c>
      <c r="G51" s="29">
        <v>818.08734939999999</v>
      </c>
      <c r="H51" s="27" t="str">
        <f t="shared" si="9"/>
        <v>N/A</v>
      </c>
      <c r="I51" s="8">
        <v>17.37</v>
      </c>
      <c r="J51" s="8">
        <v>101.5</v>
      </c>
      <c r="K51" s="28" t="s">
        <v>734</v>
      </c>
      <c r="L51" s="105" t="str">
        <f t="shared" si="10"/>
        <v>No</v>
      </c>
    </row>
    <row r="52" spans="1:12" x14ac:dyDescent="0.2">
      <c r="A52" s="168" t="s">
        <v>1481</v>
      </c>
      <c r="B52" s="22" t="s">
        <v>213</v>
      </c>
      <c r="C52" s="29">
        <v>1345.7352312999999</v>
      </c>
      <c r="D52" s="27" t="str">
        <f t="shared" si="7"/>
        <v>N/A</v>
      </c>
      <c r="E52" s="29">
        <v>1392.2269325</v>
      </c>
      <c r="F52" s="27" t="str">
        <f t="shared" si="8"/>
        <v>N/A</v>
      </c>
      <c r="G52" s="29">
        <v>907.15236641000001</v>
      </c>
      <c r="H52" s="27" t="str">
        <f t="shared" si="9"/>
        <v>N/A</v>
      </c>
      <c r="I52" s="8">
        <v>3.4550000000000001</v>
      </c>
      <c r="J52" s="8">
        <v>-34.799999999999997</v>
      </c>
      <c r="K52" s="28" t="s">
        <v>734</v>
      </c>
      <c r="L52" s="105" t="str">
        <f t="shared" si="10"/>
        <v>No</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7869.5501937999998</v>
      </c>
      <c r="D54" s="27" t="str">
        <f t="shared" si="7"/>
        <v>N/A</v>
      </c>
      <c r="E54" s="29">
        <v>8122.8843106000004</v>
      </c>
      <c r="F54" s="27" t="str">
        <f t="shared" si="8"/>
        <v>N/A</v>
      </c>
      <c r="G54" s="29">
        <v>4704.1620057999999</v>
      </c>
      <c r="H54" s="27" t="str">
        <f t="shared" si="9"/>
        <v>N/A</v>
      </c>
      <c r="I54" s="8">
        <v>3.2189999999999999</v>
      </c>
      <c r="J54" s="8">
        <v>-42.1</v>
      </c>
      <c r="K54" s="28" t="s">
        <v>734</v>
      </c>
      <c r="L54" s="105" t="str">
        <f t="shared" si="10"/>
        <v>No</v>
      </c>
    </row>
    <row r="55" spans="1:12" x14ac:dyDescent="0.2">
      <c r="A55" s="168" t="s">
        <v>1484</v>
      </c>
      <c r="B55" s="22" t="s">
        <v>213</v>
      </c>
      <c r="C55" s="29">
        <v>12196.448947000001</v>
      </c>
      <c r="D55" s="27" t="str">
        <f t="shared" si="7"/>
        <v>N/A</v>
      </c>
      <c r="E55" s="29">
        <v>12904.60397</v>
      </c>
      <c r="F55" s="27" t="str">
        <f t="shared" si="8"/>
        <v>N/A</v>
      </c>
      <c r="G55" s="29">
        <v>9466.8296489000004</v>
      </c>
      <c r="H55" s="27" t="str">
        <f t="shared" si="9"/>
        <v>N/A</v>
      </c>
      <c r="I55" s="8">
        <v>5.806</v>
      </c>
      <c r="J55" s="8">
        <v>-26.6</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2766.2737603</v>
      </c>
      <c r="D57" s="27" t="str">
        <f t="shared" si="7"/>
        <v>N/A</v>
      </c>
      <c r="E57" s="29">
        <v>4885.2975845000001</v>
      </c>
      <c r="F57" s="27" t="str">
        <f t="shared" si="8"/>
        <v>N/A</v>
      </c>
      <c r="G57" s="29">
        <v>1337.4015747999999</v>
      </c>
      <c r="H57" s="27" t="str">
        <f t="shared" si="9"/>
        <v>N/A</v>
      </c>
      <c r="I57" s="8">
        <v>76.599999999999994</v>
      </c>
      <c r="J57" s="8">
        <v>-72.599999999999994</v>
      </c>
      <c r="K57" s="28" t="s">
        <v>734</v>
      </c>
      <c r="L57" s="105" t="str">
        <f t="shared" si="10"/>
        <v>No</v>
      </c>
    </row>
    <row r="58" spans="1:12" x14ac:dyDescent="0.2">
      <c r="A58" s="168" t="s">
        <v>1487</v>
      </c>
      <c r="B58" s="22" t="s">
        <v>213</v>
      </c>
      <c r="C58" s="29">
        <v>2336.5916886999998</v>
      </c>
      <c r="D58" s="27" t="str">
        <f t="shared" si="7"/>
        <v>N/A</v>
      </c>
      <c r="E58" s="29">
        <v>1981.5157088999999</v>
      </c>
      <c r="F58" s="27" t="str">
        <f t="shared" si="8"/>
        <v>N/A</v>
      </c>
      <c r="G58" s="29">
        <v>1958.0560272</v>
      </c>
      <c r="H58" s="27" t="str">
        <f t="shared" si="9"/>
        <v>N/A</v>
      </c>
      <c r="I58" s="8">
        <v>-15.2</v>
      </c>
      <c r="J58" s="8">
        <v>-1.18</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5432.2006797000004</v>
      </c>
      <c r="D60" s="27" t="str">
        <f t="shared" si="7"/>
        <v>N/A</v>
      </c>
      <c r="E60" s="29">
        <v>6295.3352561000002</v>
      </c>
      <c r="F60" s="27" t="str">
        <f t="shared" si="8"/>
        <v>N/A</v>
      </c>
      <c r="G60" s="29">
        <v>2137.3973808000001</v>
      </c>
      <c r="H60" s="27" t="str">
        <f t="shared" si="9"/>
        <v>N/A</v>
      </c>
      <c r="I60" s="8">
        <v>15.89</v>
      </c>
      <c r="J60" s="8">
        <v>-66</v>
      </c>
      <c r="K60" s="28" t="s">
        <v>734</v>
      </c>
      <c r="L60" s="105" t="str">
        <f t="shared" si="10"/>
        <v>No</v>
      </c>
    </row>
    <row r="61" spans="1:12" x14ac:dyDescent="0.2">
      <c r="A61" s="168" t="s">
        <v>1490</v>
      </c>
      <c r="B61" s="22" t="s">
        <v>213</v>
      </c>
      <c r="C61" s="29">
        <v>5283.9488150999996</v>
      </c>
      <c r="D61" s="27" t="str">
        <f t="shared" si="7"/>
        <v>N/A</v>
      </c>
      <c r="E61" s="29">
        <v>6266.8141290000003</v>
      </c>
      <c r="F61" s="27" t="str">
        <f t="shared" si="8"/>
        <v>N/A</v>
      </c>
      <c r="G61" s="29">
        <v>1660.1072319</v>
      </c>
      <c r="H61" s="27" t="str">
        <f t="shared" si="9"/>
        <v>N/A</v>
      </c>
      <c r="I61" s="8">
        <v>18.600000000000001</v>
      </c>
      <c r="J61" s="8">
        <v>-73.5</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4932.5210495000001</v>
      </c>
      <c r="D64" s="27" t="str">
        <f t="shared" si="7"/>
        <v>N/A</v>
      </c>
      <c r="E64" s="29">
        <v>5654.0647150000004</v>
      </c>
      <c r="F64" s="27" t="str">
        <f t="shared" si="8"/>
        <v>N/A</v>
      </c>
      <c r="G64" s="29">
        <v>1502.9255026999999</v>
      </c>
      <c r="H64" s="27" t="str">
        <f t="shared" si="9"/>
        <v>N/A</v>
      </c>
      <c r="I64" s="8">
        <v>14.63</v>
      </c>
      <c r="J64" s="8">
        <v>-73.400000000000006</v>
      </c>
      <c r="K64" s="28" t="s">
        <v>734</v>
      </c>
      <c r="L64" s="105" t="str">
        <f t="shared" si="10"/>
        <v>No</v>
      </c>
    </row>
    <row r="65" spans="1:12" x14ac:dyDescent="0.2">
      <c r="A65" s="168" t="s">
        <v>1494</v>
      </c>
      <c r="B65" s="22" t="s">
        <v>213</v>
      </c>
      <c r="C65" s="29">
        <v>7421.8287761000001</v>
      </c>
      <c r="D65" s="27" t="str">
        <f t="shared" si="7"/>
        <v>N/A</v>
      </c>
      <c r="E65" s="29">
        <v>8491.9546377999995</v>
      </c>
      <c r="F65" s="27" t="str">
        <f t="shared" si="8"/>
        <v>N/A</v>
      </c>
      <c r="G65" s="29">
        <v>4239.0669810999998</v>
      </c>
      <c r="H65" s="27" t="str">
        <f t="shared" si="9"/>
        <v>N/A</v>
      </c>
      <c r="I65" s="8">
        <v>14.42</v>
      </c>
      <c r="J65" s="8">
        <v>-50.1</v>
      </c>
      <c r="K65" s="28" t="s">
        <v>734</v>
      </c>
      <c r="L65" s="105" t="str">
        <f t="shared" si="10"/>
        <v>No</v>
      </c>
    </row>
    <row r="66" spans="1:12" x14ac:dyDescent="0.2">
      <c r="A66" s="168" t="s">
        <v>1495</v>
      </c>
      <c r="B66" s="22" t="s">
        <v>213</v>
      </c>
      <c r="C66" s="29">
        <v>1507.9607842999999</v>
      </c>
      <c r="D66" s="27" t="str">
        <f t="shared" si="7"/>
        <v>N/A</v>
      </c>
      <c r="E66" s="29">
        <v>1456.9078947</v>
      </c>
      <c r="F66" s="27" t="str">
        <f t="shared" si="8"/>
        <v>N/A</v>
      </c>
      <c r="G66" s="29">
        <v>23.914285713999998</v>
      </c>
      <c r="H66" s="27" t="str">
        <f t="shared" si="9"/>
        <v>N/A</v>
      </c>
      <c r="I66" s="8">
        <v>-3.39</v>
      </c>
      <c r="J66" s="8">
        <v>-98.4</v>
      </c>
      <c r="K66" s="28" t="s">
        <v>734</v>
      </c>
      <c r="L66" s="105" t="str">
        <f t="shared" si="10"/>
        <v>No</v>
      </c>
    </row>
    <row r="67" spans="1:12" x14ac:dyDescent="0.2">
      <c r="A67" s="168" t="s">
        <v>1496</v>
      </c>
      <c r="B67" s="22" t="s">
        <v>213</v>
      </c>
      <c r="C67" s="29">
        <v>21601.666667000001</v>
      </c>
      <c r="D67" s="27" t="str">
        <f t="shared" si="7"/>
        <v>N/A</v>
      </c>
      <c r="E67" s="29">
        <v>13199.5</v>
      </c>
      <c r="F67" s="27" t="str">
        <f t="shared" si="8"/>
        <v>N/A</v>
      </c>
      <c r="G67" s="29" t="s">
        <v>1748</v>
      </c>
      <c r="H67" s="27" t="str">
        <f t="shared" si="9"/>
        <v>N/A</v>
      </c>
      <c r="I67" s="8">
        <v>-38.9</v>
      </c>
      <c r="J67" s="8" t="s">
        <v>1748</v>
      </c>
      <c r="K67" s="28" t="s">
        <v>734</v>
      </c>
      <c r="L67" s="105" t="str">
        <f t="shared" si="10"/>
        <v>N/A</v>
      </c>
    </row>
    <row r="68" spans="1:12" x14ac:dyDescent="0.2">
      <c r="A68" s="168" t="s">
        <v>1497</v>
      </c>
      <c r="B68" s="22" t="s">
        <v>213</v>
      </c>
      <c r="C68" s="29">
        <v>6644.1437985000002</v>
      </c>
      <c r="D68" s="27" t="str">
        <f t="shared" si="7"/>
        <v>N/A</v>
      </c>
      <c r="E68" s="29">
        <v>8639.1412096999993</v>
      </c>
      <c r="F68" s="27" t="str">
        <f t="shared" si="8"/>
        <v>N/A</v>
      </c>
      <c r="G68" s="29">
        <v>3462.2906976999998</v>
      </c>
      <c r="H68" s="27" t="str">
        <f t="shared" si="9"/>
        <v>N/A</v>
      </c>
      <c r="I68" s="8">
        <v>30.03</v>
      </c>
      <c r="J68" s="8">
        <v>-59.9</v>
      </c>
      <c r="K68" s="28" t="s">
        <v>734</v>
      </c>
      <c r="L68" s="105" t="str">
        <f t="shared" si="10"/>
        <v>No</v>
      </c>
    </row>
    <row r="69" spans="1:12" x14ac:dyDescent="0.2">
      <c r="A69" s="168" t="s">
        <v>1498</v>
      </c>
      <c r="B69" s="22" t="s">
        <v>213</v>
      </c>
      <c r="C69" s="29">
        <v>10129.159175000001</v>
      </c>
      <c r="D69" s="27" t="str">
        <f t="shared" si="7"/>
        <v>N/A</v>
      </c>
      <c r="E69" s="29">
        <v>11442.017218000001</v>
      </c>
      <c r="F69" s="27" t="str">
        <f t="shared" si="8"/>
        <v>N/A</v>
      </c>
      <c r="G69" s="29">
        <v>2988.7135619999999</v>
      </c>
      <c r="H69" s="27" t="str">
        <f t="shared" si="9"/>
        <v>N/A</v>
      </c>
      <c r="I69" s="8">
        <v>12.96</v>
      </c>
      <c r="J69" s="8">
        <v>-73.900000000000006</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10983.339814000001</v>
      </c>
      <c r="D72" s="27" t="str">
        <f t="shared" si="7"/>
        <v>N/A</v>
      </c>
      <c r="E72" s="29">
        <v>12461.580696000001</v>
      </c>
      <c r="F72" s="27" t="str">
        <f t="shared" si="8"/>
        <v>N/A</v>
      </c>
      <c r="G72" s="29">
        <v>6845.1571428999996</v>
      </c>
      <c r="H72" s="27" t="str">
        <f t="shared" si="9"/>
        <v>N/A</v>
      </c>
      <c r="I72" s="8">
        <v>13.46</v>
      </c>
      <c r="J72" s="8">
        <v>-45.1</v>
      </c>
      <c r="K72" s="28" t="s">
        <v>734</v>
      </c>
      <c r="L72" s="105" t="str">
        <f t="shared" si="10"/>
        <v>No</v>
      </c>
    </row>
    <row r="73" spans="1:12" x14ac:dyDescent="0.2">
      <c r="A73" s="168" t="s">
        <v>1502</v>
      </c>
      <c r="B73" s="22" t="s">
        <v>213</v>
      </c>
      <c r="C73" s="29">
        <v>6116.6021560999998</v>
      </c>
      <c r="D73" s="27" t="str">
        <f t="shared" si="7"/>
        <v>N/A</v>
      </c>
      <c r="E73" s="29">
        <v>6915.9248076000003</v>
      </c>
      <c r="F73" s="27" t="str">
        <f t="shared" si="8"/>
        <v>N/A</v>
      </c>
      <c r="G73" s="29">
        <v>2903.5815216999999</v>
      </c>
      <c r="H73" s="27" t="str">
        <f t="shared" si="9"/>
        <v>N/A</v>
      </c>
      <c r="I73" s="8">
        <v>13.07</v>
      </c>
      <c r="J73" s="8">
        <v>-58</v>
      </c>
      <c r="K73" s="28" t="s">
        <v>734</v>
      </c>
      <c r="L73" s="105" t="str">
        <f t="shared" si="10"/>
        <v>No</v>
      </c>
    </row>
    <row r="74" spans="1:12" x14ac:dyDescent="0.2">
      <c r="A74" s="168" t="s">
        <v>1503</v>
      </c>
      <c r="B74" s="22" t="s">
        <v>213</v>
      </c>
      <c r="C74" s="29">
        <v>726.73939758999995</v>
      </c>
      <c r="D74" s="27" t="str">
        <f t="shared" si="7"/>
        <v>N/A</v>
      </c>
      <c r="E74" s="29">
        <v>2017.1347303</v>
      </c>
      <c r="F74" s="27" t="str">
        <f t="shared" si="8"/>
        <v>N/A</v>
      </c>
      <c r="G74" s="29" t="s">
        <v>1748</v>
      </c>
      <c r="H74" s="27" t="str">
        <f t="shared" si="9"/>
        <v>N/A</v>
      </c>
      <c r="I74" s="8">
        <v>177.6</v>
      </c>
      <c r="J74" s="8" t="s">
        <v>1748</v>
      </c>
      <c r="K74" s="28" t="s">
        <v>734</v>
      </c>
      <c r="L74" s="105" t="str">
        <f t="shared" si="10"/>
        <v>N/A</v>
      </c>
    </row>
    <row r="75" spans="1:12" x14ac:dyDescent="0.2">
      <c r="A75" s="168" t="s">
        <v>1585</v>
      </c>
      <c r="B75" s="22" t="s">
        <v>213</v>
      </c>
      <c r="C75" s="29">
        <v>73418913</v>
      </c>
      <c r="D75" s="27" t="str">
        <f t="shared" ref="D75:D144" si="11">IF($B75="N/A","N/A",IF(C75&gt;10,"No",IF(C75&lt;-10,"No","Yes")))</f>
        <v>N/A</v>
      </c>
      <c r="E75" s="29">
        <v>75098030</v>
      </c>
      <c r="F75" s="27" t="str">
        <f t="shared" ref="F75:F144" si="12">IF($B75="N/A","N/A",IF(E75&gt;10,"No",IF(E75&lt;-10,"No","Yes")))</f>
        <v>N/A</v>
      </c>
      <c r="G75" s="29">
        <v>130892868</v>
      </c>
      <c r="H75" s="27" t="str">
        <f t="shared" ref="H75:H144" si="13">IF($B75="N/A","N/A",IF(G75&gt;10,"No",IF(G75&lt;-10,"No","Yes")))</f>
        <v>N/A</v>
      </c>
      <c r="I75" s="8">
        <v>2.2869999999999999</v>
      </c>
      <c r="J75" s="8">
        <v>74.3</v>
      </c>
      <c r="K75" s="28" t="s">
        <v>734</v>
      </c>
      <c r="L75" s="105" t="str">
        <f t="shared" ref="L75:L135" si="14">IF(J75="Div by 0", "N/A", IF(K75="N/A","N/A", IF(J75&gt;VALUE(MID(K75,1,2)), "No", IF(J75&lt;-1*VALUE(MID(K75,1,2)), "No", "Yes"))))</f>
        <v>No</v>
      </c>
    </row>
    <row r="76" spans="1:12" x14ac:dyDescent="0.2">
      <c r="A76" s="168" t="s">
        <v>595</v>
      </c>
      <c r="B76" s="22" t="s">
        <v>213</v>
      </c>
      <c r="C76" s="23">
        <v>10739</v>
      </c>
      <c r="D76" s="27" t="str">
        <f t="shared" si="11"/>
        <v>N/A</v>
      </c>
      <c r="E76" s="23">
        <v>10975</v>
      </c>
      <c r="F76" s="27" t="str">
        <f t="shared" si="12"/>
        <v>N/A</v>
      </c>
      <c r="G76" s="23">
        <v>20776</v>
      </c>
      <c r="H76" s="27" t="str">
        <f t="shared" si="13"/>
        <v>N/A</v>
      </c>
      <c r="I76" s="8">
        <v>2.198</v>
      </c>
      <c r="J76" s="8">
        <v>89.3</v>
      </c>
      <c r="K76" s="28" t="s">
        <v>734</v>
      </c>
      <c r="L76" s="105" t="str">
        <f t="shared" si="14"/>
        <v>No</v>
      </c>
    </row>
    <row r="77" spans="1:12" x14ac:dyDescent="0.2">
      <c r="A77" s="168" t="s">
        <v>1412</v>
      </c>
      <c r="B77" s="22" t="s">
        <v>213</v>
      </c>
      <c r="C77" s="29">
        <v>6836.6619797000003</v>
      </c>
      <c r="D77" s="27" t="str">
        <f t="shared" si="11"/>
        <v>N/A</v>
      </c>
      <c r="E77" s="29">
        <v>6842.6451024999997</v>
      </c>
      <c r="F77" s="27" t="str">
        <f t="shared" si="12"/>
        <v>N/A</v>
      </c>
      <c r="G77" s="29">
        <v>6300.1958027999999</v>
      </c>
      <c r="H77" s="27" t="str">
        <f t="shared" si="13"/>
        <v>N/A</v>
      </c>
      <c r="I77" s="8">
        <v>8.7499999999999994E-2</v>
      </c>
      <c r="J77" s="8">
        <v>-7.93</v>
      </c>
      <c r="K77" s="28" t="s">
        <v>734</v>
      </c>
      <c r="L77" s="105" t="str">
        <f t="shared" si="14"/>
        <v>Yes</v>
      </c>
    </row>
    <row r="78" spans="1:12" x14ac:dyDescent="0.2">
      <c r="A78" s="168" t="s">
        <v>1413</v>
      </c>
      <c r="B78" s="22" t="s">
        <v>213</v>
      </c>
      <c r="C78" s="23">
        <v>4.3678182326000003</v>
      </c>
      <c r="D78" s="27" t="str">
        <f t="shared" si="11"/>
        <v>N/A</v>
      </c>
      <c r="E78" s="23">
        <v>4.3468792710999997</v>
      </c>
      <c r="F78" s="27" t="str">
        <f t="shared" si="12"/>
        <v>N/A</v>
      </c>
      <c r="G78" s="23">
        <v>4.1566230266000002</v>
      </c>
      <c r="H78" s="27" t="str">
        <f t="shared" si="13"/>
        <v>N/A</v>
      </c>
      <c r="I78" s="8">
        <v>-0.47899999999999998</v>
      </c>
      <c r="J78" s="8">
        <v>-4.38</v>
      </c>
      <c r="K78" s="28" t="s">
        <v>734</v>
      </c>
      <c r="L78" s="105" t="str">
        <f t="shared" si="14"/>
        <v>Yes</v>
      </c>
    </row>
    <row r="79" spans="1:12" ht="25.5" x14ac:dyDescent="0.2">
      <c r="A79" s="168" t="s">
        <v>596</v>
      </c>
      <c r="B79" s="22" t="s">
        <v>213</v>
      </c>
      <c r="C79" s="29">
        <v>0</v>
      </c>
      <c r="D79" s="27" t="str">
        <f t="shared" si="11"/>
        <v>N/A</v>
      </c>
      <c r="E79" s="29">
        <v>0</v>
      </c>
      <c r="F79" s="27" t="str">
        <f t="shared" si="12"/>
        <v>N/A</v>
      </c>
      <c r="G79" s="29">
        <v>2432</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11</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v>1216</v>
      </c>
      <c r="H81" s="27" t="str">
        <f t="shared" si="13"/>
        <v>N/A</v>
      </c>
      <c r="I81" s="8" t="s">
        <v>1748</v>
      </c>
      <c r="J81" s="8" t="s">
        <v>1748</v>
      </c>
      <c r="K81" s="28" t="s">
        <v>734</v>
      </c>
      <c r="L81" s="105" t="str">
        <f t="shared" si="14"/>
        <v>N/A</v>
      </c>
    </row>
    <row r="82" spans="1:12" ht="25.5" x14ac:dyDescent="0.2">
      <c r="A82" s="168" t="s">
        <v>598</v>
      </c>
      <c r="B82" s="22" t="s">
        <v>213</v>
      </c>
      <c r="C82" s="29">
        <v>1459590</v>
      </c>
      <c r="D82" s="27" t="str">
        <f t="shared" si="11"/>
        <v>N/A</v>
      </c>
      <c r="E82" s="29">
        <v>1994411</v>
      </c>
      <c r="F82" s="27" t="str">
        <f t="shared" si="12"/>
        <v>N/A</v>
      </c>
      <c r="G82" s="29">
        <v>1512099</v>
      </c>
      <c r="H82" s="27" t="str">
        <f t="shared" si="13"/>
        <v>N/A</v>
      </c>
      <c r="I82" s="8">
        <v>36.64</v>
      </c>
      <c r="J82" s="8">
        <v>-24.2</v>
      </c>
      <c r="K82" s="28" t="s">
        <v>734</v>
      </c>
      <c r="L82" s="105" t="str">
        <f t="shared" si="14"/>
        <v>Yes</v>
      </c>
    </row>
    <row r="83" spans="1:12" x14ac:dyDescent="0.2">
      <c r="A83" s="168" t="s">
        <v>599</v>
      </c>
      <c r="B83" s="22" t="s">
        <v>213</v>
      </c>
      <c r="C83" s="23">
        <v>59</v>
      </c>
      <c r="D83" s="27" t="str">
        <f t="shared" si="11"/>
        <v>N/A</v>
      </c>
      <c r="E83" s="23">
        <v>70</v>
      </c>
      <c r="F83" s="27" t="str">
        <f t="shared" si="12"/>
        <v>N/A</v>
      </c>
      <c r="G83" s="23">
        <v>61</v>
      </c>
      <c r="H83" s="27" t="str">
        <f t="shared" si="13"/>
        <v>N/A</v>
      </c>
      <c r="I83" s="8">
        <v>18.64</v>
      </c>
      <c r="J83" s="8">
        <v>-12.9</v>
      </c>
      <c r="K83" s="28" t="s">
        <v>734</v>
      </c>
      <c r="L83" s="105" t="str">
        <f t="shared" si="14"/>
        <v>Yes</v>
      </c>
    </row>
    <row r="84" spans="1:12" ht="25.5" x14ac:dyDescent="0.2">
      <c r="A84" s="137" t="s">
        <v>1415</v>
      </c>
      <c r="B84" s="22" t="s">
        <v>213</v>
      </c>
      <c r="C84" s="29">
        <v>24738.813558999998</v>
      </c>
      <c r="D84" s="27" t="str">
        <f t="shared" si="11"/>
        <v>N/A</v>
      </c>
      <c r="E84" s="29">
        <v>28491.585714000001</v>
      </c>
      <c r="F84" s="27" t="str">
        <f t="shared" si="12"/>
        <v>N/A</v>
      </c>
      <c r="G84" s="29">
        <v>24788.508196999999</v>
      </c>
      <c r="H84" s="27" t="str">
        <f t="shared" si="13"/>
        <v>N/A</v>
      </c>
      <c r="I84" s="8">
        <v>15.17</v>
      </c>
      <c r="J84" s="8">
        <v>-13</v>
      </c>
      <c r="K84" s="28" t="s">
        <v>734</v>
      </c>
      <c r="L84" s="105" t="str">
        <f t="shared" si="14"/>
        <v>Yes</v>
      </c>
    </row>
    <row r="85" spans="1:12" x14ac:dyDescent="0.2">
      <c r="A85" s="137" t="s">
        <v>600</v>
      </c>
      <c r="B85" s="22" t="s">
        <v>213</v>
      </c>
      <c r="C85" s="29">
        <v>0</v>
      </c>
      <c r="D85" s="27" t="str">
        <f t="shared" si="11"/>
        <v>N/A</v>
      </c>
      <c r="E85" s="29">
        <v>0</v>
      </c>
      <c r="F85" s="27" t="str">
        <f t="shared" si="12"/>
        <v>N/A</v>
      </c>
      <c r="G85" s="29">
        <v>0</v>
      </c>
      <c r="H85" s="27" t="str">
        <f t="shared" si="13"/>
        <v>N/A</v>
      </c>
      <c r="I85" s="8" t="s">
        <v>1748</v>
      </c>
      <c r="J85" s="8" t="s">
        <v>1748</v>
      </c>
      <c r="K85" s="28" t="s">
        <v>734</v>
      </c>
      <c r="L85" s="105" t="str">
        <f t="shared" si="14"/>
        <v>N/A</v>
      </c>
    </row>
    <row r="86" spans="1:12" x14ac:dyDescent="0.2">
      <c r="A86" s="137" t="s">
        <v>601</v>
      </c>
      <c r="B86" s="22" t="s">
        <v>213</v>
      </c>
      <c r="C86" s="23">
        <v>0</v>
      </c>
      <c r="D86" s="27" t="str">
        <f t="shared" si="11"/>
        <v>N/A</v>
      </c>
      <c r="E86" s="23">
        <v>0</v>
      </c>
      <c r="F86" s="27" t="str">
        <f t="shared" si="12"/>
        <v>N/A</v>
      </c>
      <c r="G86" s="23">
        <v>0</v>
      </c>
      <c r="H86" s="27" t="str">
        <f t="shared" si="13"/>
        <v>N/A</v>
      </c>
      <c r="I86" s="8" t="s">
        <v>1748</v>
      </c>
      <c r="J86" s="8" t="s">
        <v>1748</v>
      </c>
      <c r="K86" s="28" t="s">
        <v>734</v>
      </c>
      <c r="L86" s="105" t="str">
        <f t="shared" si="14"/>
        <v>N/A</v>
      </c>
    </row>
    <row r="87" spans="1:12" x14ac:dyDescent="0.2">
      <c r="A87" s="137" t="s">
        <v>1416</v>
      </c>
      <c r="B87" s="22" t="s">
        <v>213</v>
      </c>
      <c r="C87" s="29" t="s">
        <v>1748</v>
      </c>
      <c r="D87" s="27" t="str">
        <f t="shared" si="11"/>
        <v>N/A</v>
      </c>
      <c r="E87" s="29" t="s">
        <v>1748</v>
      </c>
      <c r="F87" s="27" t="str">
        <f t="shared" si="12"/>
        <v>N/A</v>
      </c>
      <c r="G87" s="29" t="s">
        <v>1748</v>
      </c>
      <c r="H87" s="27" t="str">
        <f t="shared" si="13"/>
        <v>N/A</v>
      </c>
      <c r="I87" s="8" t="s">
        <v>1748</v>
      </c>
      <c r="J87" s="8" t="s">
        <v>1748</v>
      </c>
      <c r="K87" s="28" t="s">
        <v>734</v>
      </c>
      <c r="L87" s="105" t="str">
        <f t="shared" si="14"/>
        <v>N/A</v>
      </c>
    </row>
    <row r="88" spans="1:12" x14ac:dyDescent="0.2">
      <c r="A88" s="168" t="s">
        <v>602</v>
      </c>
      <c r="B88" s="22" t="s">
        <v>213</v>
      </c>
      <c r="C88" s="29">
        <v>31956269</v>
      </c>
      <c r="D88" s="27" t="str">
        <f t="shared" si="11"/>
        <v>N/A</v>
      </c>
      <c r="E88" s="29">
        <v>33469232</v>
      </c>
      <c r="F88" s="27" t="str">
        <f t="shared" si="12"/>
        <v>N/A</v>
      </c>
      <c r="G88" s="29">
        <v>35960117</v>
      </c>
      <c r="H88" s="27" t="str">
        <f t="shared" si="13"/>
        <v>N/A</v>
      </c>
      <c r="I88" s="8">
        <v>4.734</v>
      </c>
      <c r="J88" s="8">
        <v>7.4420000000000002</v>
      </c>
      <c r="K88" s="28" t="s">
        <v>734</v>
      </c>
      <c r="L88" s="105" t="str">
        <f t="shared" si="14"/>
        <v>Yes</v>
      </c>
    </row>
    <row r="89" spans="1:12" x14ac:dyDescent="0.2">
      <c r="A89" s="172" t="s">
        <v>603</v>
      </c>
      <c r="B89" s="23" t="s">
        <v>213</v>
      </c>
      <c r="C89" s="23">
        <v>1271</v>
      </c>
      <c r="D89" s="27" t="str">
        <f t="shared" si="11"/>
        <v>N/A</v>
      </c>
      <c r="E89" s="23">
        <v>1348</v>
      </c>
      <c r="F89" s="27" t="str">
        <f t="shared" si="12"/>
        <v>N/A</v>
      </c>
      <c r="G89" s="23">
        <v>1427</v>
      </c>
      <c r="H89" s="27" t="str">
        <f t="shared" si="13"/>
        <v>N/A</v>
      </c>
      <c r="I89" s="8">
        <v>6.0579999999999998</v>
      </c>
      <c r="J89" s="8">
        <v>5.8609999999999998</v>
      </c>
      <c r="K89" s="31" t="s">
        <v>734</v>
      </c>
      <c r="L89" s="105" t="str">
        <f t="shared" si="14"/>
        <v>Yes</v>
      </c>
    </row>
    <row r="90" spans="1:12" x14ac:dyDescent="0.2">
      <c r="A90" s="168" t="s">
        <v>1417</v>
      </c>
      <c r="B90" s="22" t="s">
        <v>213</v>
      </c>
      <c r="C90" s="29">
        <v>25142.619197</v>
      </c>
      <c r="D90" s="27" t="str">
        <f t="shared" si="11"/>
        <v>N/A</v>
      </c>
      <c r="E90" s="29">
        <v>24828.807121999998</v>
      </c>
      <c r="F90" s="27" t="str">
        <f t="shared" si="12"/>
        <v>N/A</v>
      </c>
      <c r="G90" s="29">
        <v>25199.801682000001</v>
      </c>
      <c r="H90" s="27" t="str">
        <f t="shared" si="13"/>
        <v>N/A</v>
      </c>
      <c r="I90" s="8">
        <v>-1.25</v>
      </c>
      <c r="J90" s="8">
        <v>1.494</v>
      </c>
      <c r="K90" s="28" t="s">
        <v>734</v>
      </c>
      <c r="L90" s="105" t="str">
        <f t="shared" si="14"/>
        <v>Yes</v>
      </c>
    </row>
    <row r="91" spans="1:12" ht="25.5" x14ac:dyDescent="0.2">
      <c r="A91" s="168" t="s">
        <v>604</v>
      </c>
      <c r="B91" s="22" t="s">
        <v>213</v>
      </c>
      <c r="C91" s="29">
        <v>21287590</v>
      </c>
      <c r="D91" s="27" t="str">
        <f t="shared" si="11"/>
        <v>N/A</v>
      </c>
      <c r="E91" s="29">
        <v>22298708</v>
      </c>
      <c r="F91" s="27" t="str">
        <f t="shared" si="12"/>
        <v>N/A</v>
      </c>
      <c r="G91" s="29">
        <v>39949474</v>
      </c>
      <c r="H91" s="27" t="str">
        <f t="shared" si="13"/>
        <v>N/A</v>
      </c>
      <c r="I91" s="8">
        <v>4.75</v>
      </c>
      <c r="J91" s="8">
        <v>79.16</v>
      </c>
      <c r="K91" s="28" t="s">
        <v>734</v>
      </c>
      <c r="L91" s="105" t="str">
        <f t="shared" si="14"/>
        <v>No</v>
      </c>
    </row>
    <row r="92" spans="1:12" x14ac:dyDescent="0.2">
      <c r="A92" s="168" t="s">
        <v>605</v>
      </c>
      <c r="B92" s="22" t="s">
        <v>213</v>
      </c>
      <c r="C92" s="23">
        <v>27762</v>
      </c>
      <c r="D92" s="27" t="str">
        <f t="shared" si="11"/>
        <v>N/A</v>
      </c>
      <c r="E92" s="23">
        <v>28371</v>
      </c>
      <c r="F92" s="27" t="str">
        <f t="shared" si="12"/>
        <v>N/A</v>
      </c>
      <c r="G92" s="23">
        <v>51331</v>
      </c>
      <c r="H92" s="27" t="str">
        <f t="shared" si="13"/>
        <v>N/A</v>
      </c>
      <c r="I92" s="8">
        <v>2.194</v>
      </c>
      <c r="J92" s="8">
        <v>80.930000000000007</v>
      </c>
      <c r="K92" s="28" t="s">
        <v>734</v>
      </c>
      <c r="L92" s="105" t="str">
        <f t="shared" si="14"/>
        <v>No</v>
      </c>
    </row>
    <row r="93" spans="1:12" x14ac:dyDescent="0.2">
      <c r="A93" s="168" t="s">
        <v>1418</v>
      </c>
      <c r="B93" s="22" t="s">
        <v>213</v>
      </c>
      <c r="C93" s="29">
        <v>766.78877602</v>
      </c>
      <c r="D93" s="27" t="str">
        <f t="shared" si="11"/>
        <v>N/A</v>
      </c>
      <c r="E93" s="29">
        <v>785.96834795999996</v>
      </c>
      <c r="F93" s="27" t="str">
        <f t="shared" si="12"/>
        <v>N/A</v>
      </c>
      <c r="G93" s="29">
        <v>778.27188249000005</v>
      </c>
      <c r="H93" s="27" t="str">
        <f t="shared" si="13"/>
        <v>N/A</v>
      </c>
      <c r="I93" s="8">
        <v>2.5009999999999999</v>
      </c>
      <c r="J93" s="8">
        <v>-0.97899999999999998</v>
      </c>
      <c r="K93" s="28" t="s">
        <v>734</v>
      </c>
      <c r="L93" s="105" t="str">
        <f t="shared" si="14"/>
        <v>Yes</v>
      </c>
    </row>
    <row r="94" spans="1:12" x14ac:dyDescent="0.2">
      <c r="A94" s="168" t="s">
        <v>606</v>
      </c>
      <c r="B94" s="22" t="s">
        <v>213</v>
      </c>
      <c r="C94" s="29">
        <v>33684</v>
      </c>
      <c r="D94" s="27" t="str">
        <f t="shared" si="11"/>
        <v>N/A</v>
      </c>
      <c r="E94" s="29">
        <v>2293</v>
      </c>
      <c r="F94" s="27" t="str">
        <f t="shared" si="12"/>
        <v>N/A</v>
      </c>
      <c r="G94" s="29">
        <v>1651719</v>
      </c>
      <c r="H94" s="27" t="str">
        <f t="shared" si="13"/>
        <v>N/A</v>
      </c>
      <c r="I94" s="8">
        <v>-93.2</v>
      </c>
      <c r="J94" s="8">
        <v>71933</v>
      </c>
      <c r="K94" s="28" t="s">
        <v>734</v>
      </c>
      <c r="L94" s="105" t="str">
        <f t="shared" si="14"/>
        <v>No</v>
      </c>
    </row>
    <row r="95" spans="1:12" x14ac:dyDescent="0.2">
      <c r="A95" s="168" t="s">
        <v>607</v>
      </c>
      <c r="B95" s="22" t="s">
        <v>213</v>
      </c>
      <c r="C95" s="23">
        <v>65</v>
      </c>
      <c r="D95" s="27" t="str">
        <f t="shared" si="11"/>
        <v>N/A</v>
      </c>
      <c r="E95" s="23">
        <v>22</v>
      </c>
      <c r="F95" s="27" t="str">
        <f t="shared" si="12"/>
        <v>N/A</v>
      </c>
      <c r="G95" s="23">
        <v>4611</v>
      </c>
      <c r="H95" s="27" t="str">
        <f t="shared" si="13"/>
        <v>N/A</v>
      </c>
      <c r="I95" s="8">
        <v>-66.2</v>
      </c>
      <c r="J95" s="8">
        <v>20859</v>
      </c>
      <c r="K95" s="28" t="s">
        <v>734</v>
      </c>
      <c r="L95" s="105" t="str">
        <f t="shared" si="14"/>
        <v>No</v>
      </c>
    </row>
    <row r="96" spans="1:12" x14ac:dyDescent="0.2">
      <c r="A96" s="168" t="s">
        <v>1419</v>
      </c>
      <c r="B96" s="22" t="s">
        <v>213</v>
      </c>
      <c r="C96" s="29">
        <v>518.21538462000001</v>
      </c>
      <c r="D96" s="27" t="str">
        <f t="shared" si="11"/>
        <v>N/A</v>
      </c>
      <c r="E96" s="29">
        <v>104.22727273</v>
      </c>
      <c r="F96" s="27" t="str">
        <f t="shared" si="12"/>
        <v>N/A</v>
      </c>
      <c r="G96" s="29">
        <v>358.21275211</v>
      </c>
      <c r="H96" s="27" t="str">
        <f t="shared" si="13"/>
        <v>N/A</v>
      </c>
      <c r="I96" s="8">
        <v>-79.900000000000006</v>
      </c>
      <c r="J96" s="8">
        <v>243.7</v>
      </c>
      <c r="K96" s="28" t="s">
        <v>734</v>
      </c>
      <c r="L96" s="105" t="str">
        <f t="shared" si="14"/>
        <v>No</v>
      </c>
    </row>
    <row r="97" spans="1:12" ht="25.5" x14ac:dyDescent="0.2">
      <c r="A97" s="168" t="s">
        <v>608</v>
      </c>
      <c r="B97" s="22" t="s">
        <v>213</v>
      </c>
      <c r="C97" s="29">
        <v>1710689</v>
      </c>
      <c r="D97" s="27" t="str">
        <f t="shared" si="11"/>
        <v>N/A</v>
      </c>
      <c r="E97" s="29">
        <v>1817514</v>
      </c>
      <c r="F97" s="27" t="str">
        <f t="shared" si="12"/>
        <v>N/A</v>
      </c>
      <c r="G97" s="29">
        <v>1657432</v>
      </c>
      <c r="H97" s="27" t="str">
        <f t="shared" si="13"/>
        <v>N/A</v>
      </c>
      <c r="I97" s="8">
        <v>6.2450000000000001</v>
      </c>
      <c r="J97" s="8">
        <v>-8.81</v>
      </c>
      <c r="K97" s="28" t="s">
        <v>734</v>
      </c>
      <c r="L97" s="105" t="str">
        <f t="shared" si="14"/>
        <v>Yes</v>
      </c>
    </row>
    <row r="98" spans="1:12" x14ac:dyDescent="0.2">
      <c r="A98" s="168" t="s">
        <v>609</v>
      </c>
      <c r="B98" s="22" t="s">
        <v>213</v>
      </c>
      <c r="C98" s="23">
        <v>10196</v>
      </c>
      <c r="D98" s="27" t="str">
        <f t="shared" si="11"/>
        <v>N/A</v>
      </c>
      <c r="E98" s="23">
        <v>10814</v>
      </c>
      <c r="F98" s="27" t="str">
        <f t="shared" si="12"/>
        <v>N/A</v>
      </c>
      <c r="G98" s="23">
        <v>8880</v>
      </c>
      <c r="H98" s="27" t="str">
        <f t="shared" si="13"/>
        <v>N/A</v>
      </c>
      <c r="I98" s="8">
        <v>6.0609999999999999</v>
      </c>
      <c r="J98" s="8">
        <v>-17.899999999999999</v>
      </c>
      <c r="K98" s="28" t="s">
        <v>734</v>
      </c>
      <c r="L98" s="105" t="str">
        <f t="shared" si="14"/>
        <v>Yes</v>
      </c>
    </row>
    <row r="99" spans="1:12" ht="25.5" x14ac:dyDescent="0.2">
      <c r="A99" s="168" t="s">
        <v>1420</v>
      </c>
      <c r="B99" s="22" t="s">
        <v>213</v>
      </c>
      <c r="C99" s="29">
        <v>167.78040408000001</v>
      </c>
      <c r="D99" s="27" t="str">
        <f t="shared" si="11"/>
        <v>N/A</v>
      </c>
      <c r="E99" s="29">
        <v>168.07046421000001</v>
      </c>
      <c r="F99" s="27" t="str">
        <f t="shared" si="12"/>
        <v>N/A</v>
      </c>
      <c r="G99" s="29">
        <v>186.64774775000001</v>
      </c>
      <c r="H99" s="27" t="str">
        <f t="shared" si="13"/>
        <v>N/A</v>
      </c>
      <c r="I99" s="8">
        <v>0.1729</v>
      </c>
      <c r="J99" s="8">
        <v>11.05</v>
      </c>
      <c r="K99" s="28" t="s">
        <v>734</v>
      </c>
      <c r="L99" s="105" t="str">
        <f t="shared" si="14"/>
        <v>Yes</v>
      </c>
    </row>
    <row r="100" spans="1:12" ht="25.5" x14ac:dyDescent="0.2">
      <c r="A100" s="168" t="s">
        <v>610</v>
      </c>
      <c r="B100" s="22" t="s">
        <v>213</v>
      </c>
      <c r="C100" s="29">
        <v>674052829</v>
      </c>
      <c r="D100" s="27" t="str">
        <f t="shared" si="11"/>
        <v>N/A</v>
      </c>
      <c r="E100" s="29">
        <v>761031633</v>
      </c>
      <c r="F100" s="27" t="str">
        <f t="shared" si="12"/>
        <v>N/A</v>
      </c>
      <c r="G100" s="29">
        <v>786677495</v>
      </c>
      <c r="H100" s="27" t="str">
        <f t="shared" si="13"/>
        <v>N/A</v>
      </c>
      <c r="I100" s="8">
        <v>12.9</v>
      </c>
      <c r="J100" s="8">
        <v>3.37</v>
      </c>
      <c r="K100" s="28" t="s">
        <v>734</v>
      </c>
      <c r="L100" s="105" t="str">
        <f t="shared" si="14"/>
        <v>Yes</v>
      </c>
    </row>
    <row r="101" spans="1:12" x14ac:dyDescent="0.2">
      <c r="A101" s="168" t="s">
        <v>611</v>
      </c>
      <c r="B101" s="22" t="s">
        <v>213</v>
      </c>
      <c r="C101" s="23">
        <v>71669</v>
      </c>
      <c r="D101" s="27" t="str">
        <f t="shared" si="11"/>
        <v>N/A</v>
      </c>
      <c r="E101" s="23">
        <v>71395</v>
      </c>
      <c r="F101" s="27" t="str">
        <f t="shared" si="12"/>
        <v>N/A</v>
      </c>
      <c r="G101" s="23">
        <v>92627</v>
      </c>
      <c r="H101" s="27" t="str">
        <f t="shared" si="13"/>
        <v>N/A</v>
      </c>
      <c r="I101" s="8">
        <v>-0.38200000000000001</v>
      </c>
      <c r="J101" s="8">
        <v>29.74</v>
      </c>
      <c r="K101" s="28" t="s">
        <v>734</v>
      </c>
      <c r="L101" s="105" t="str">
        <f t="shared" si="14"/>
        <v>Yes</v>
      </c>
    </row>
    <row r="102" spans="1:12" x14ac:dyDescent="0.2">
      <c r="A102" s="168" t="s">
        <v>1421</v>
      </c>
      <c r="B102" s="22" t="s">
        <v>213</v>
      </c>
      <c r="C102" s="29">
        <v>9405.0820996999992</v>
      </c>
      <c r="D102" s="27" t="str">
        <f t="shared" si="11"/>
        <v>N/A</v>
      </c>
      <c r="E102" s="29">
        <v>10659.452805000001</v>
      </c>
      <c r="F102" s="27" t="str">
        <f t="shared" si="12"/>
        <v>N/A</v>
      </c>
      <c r="G102" s="29">
        <v>8492.9609617000006</v>
      </c>
      <c r="H102" s="27" t="str">
        <f t="shared" si="13"/>
        <v>N/A</v>
      </c>
      <c r="I102" s="8">
        <v>13.34</v>
      </c>
      <c r="J102" s="8">
        <v>-20.3</v>
      </c>
      <c r="K102" s="28" t="s">
        <v>734</v>
      </c>
      <c r="L102" s="105" t="str">
        <f t="shared" si="14"/>
        <v>Yes</v>
      </c>
    </row>
    <row r="103" spans="1:12" x14ac:dyDescent="0.2">
      <c r="A103" s="168" t="s">
        <v>612</v>
      </c>
      <c r="B103" s="22" t="s">
        <v>213</v>
      </c>
      <c r="C103" s="29">
        <v>390348</v>
      </c>
      <c r="D103" s="27" t="str">
        <f t="shared" si="11"/>
        <v>N/A</v>
      </c>
      <c r="E103" s="29">
        <v>647180</v>
      </c>
      <c r="F103" s="27" t="str">
        <f t="shared" si="12"/>
        <v>N/A</v>
      </c>
      <c r="G103" s="29">
        <v>721741</v>
      </c>
      <c r="H103" s="27" t="str">
        <f t="shared" si="13"/>
        <v>N/A</v>
      </c>
      <c r="I103" s="8">
        <v>65.8</v>
      </c>
      <c r="J103" s="8">
        <v>11.52</v>
      </c>
      <c r="K103" s="28" t="s">
        <v>734</v>
      </c>
      <c r="L103" s="105" t="str">
        <f t="shared" si="14"/>
        <v>Yes</v>
      </c>
    </row>
    <row r="104" spans="1:12" x14ac:dyDescent="0.2">
      <c r="A104" s="168" t="s">
        <v>613</v>
      </c>
      <c r="B104" s="22" t="s">
        <v>213</v>
      </c>
      <c r="C104" s="23">
        <v>1015</v>
      </c>
      <c r="D104" s="27" t="str">
        <f t="shared" si="11"/>
        <v>N/A</v>
      </c>
      <c r="E104" s="23">
        <v>1268</v>
      </c>
      <c r="F104" s="27" t="str">
        <f t="shared" si="12"/>
        <v>N/A</v>
      </c>
      <c r="G104" s="23">
        <v>1387</v>
      </c>
      <c r="H104" s="27" t="str">
        <f t="shared" si="13"/>
        <v>N/A</v>
      </c>
      <c r="I104" s="8">
        <v>24.93</v>
      </c>
      <c r="J104" s="8">
        <v>9.3849999999999998</v>
      </c>
      <c r="K104" s="28" t="s">
        <v>734</v>
      </c>
      <c r="L104" s="105" t="str">
        <f t="shared" si="14"/>
        <v>Yes</v>
      </c>
    </row>
    <row r="105" spans="1:12" x14ac:dyDescent="0.2">
      <c r="A105" s="168" t="s">
        <v>1422</v>
      </c>
      <c r="B105" s="22" t="s">
        <v>213</v>
      </c>
      <c r="C105" s="29">
        <v>384.57931034000001</v>
      </c>
      <c r="D105" s="27" t="str">
        <f t="shared" si="11"/>
        <v>N/A</v>
      </c>
      <c r="E105" s="29">
        <v>510.39432176999998</v>
      </c>
      <c r="F105" s="27" t="str">
        <f t="shared" si="12"/>
        <v>N/A</v>
      </c>
      <c r="G105" s="29">
        <v>520.36121125</v>
      </c>
      <c r="H105" s="27" t="str">
        <f t="shared" si="13"/>
        <v>N/A</v>
      </c>
      <c r="I105" s="8">
        <v>32.71</v>
      </c>
      <c r="J105" s="8">
        <v>1.9530000000000001</v>
      </c>
      <c r="K105" s="28" t="s">
        <v>734</v>
      </c>
      <c r="L105" s="105" t="str">
        <f t="shared" si="14"/>
        <v>Yes</v>
      </c>
    </row>
    <row r="106" spans="1:12" ht="25.5" x14ac:dyDescent="0.2">
      <c r="A106" s="168" t="s">
        <v>614</v>
      </c>
      <c r="B106" s="22" t="s">
        <v>213</v>
      </c>
      <c r="C106" s="29">
        <v>399773</v>
      </c>
      <c r="D106" s="27" t="str">
        <f t="shared" si="11"/>
        <v>N/A</v>
      </c>
      <c r="E106" s="29">
        <v>335158</v>
      </c>
      <c r="F106" s="27" t="str">
        <f t="shared" si="12"/>
        <v>N/A</v>
      </c>
      <c r="G106" s="29">
        <v>275219</v>
      </c>
      <c r="H106" s="27" t="str">
        <f t="shared" si="13"/>
        <v>N/A</v>
      </c>
      <c r="I106" s="8">
        <v>-16.2</v>
      </c>
      <c r="J106" s="8">
        <v>-17.899999999999999</v>
      </c>
      <c r="K106" s="28" t="s">
        <v>734</v>
      </c>
      <c r="L106" s="105" t="str">
        <f t="shared" si="14"/>
        <v>Yes</v>
      </c>
    </row>
    <row r="107" spans="1:12" x14ac:dyDescent="0.2">
      <c r="A107" s="168" t="s">
        <v>615</v>
      </c>
      <c r="B107" s="22" t="s">
        <v>213</v>
      </c>
      <c r="C107" s="23">
        <v>164</v>
      </c>
      <c r="D107" s="27" t="str">
        <f t="shared" si="11"/>
        <v>N/A</v>
      </c>
      <c r="E107" s="23">
        <v>159</v>
      </c>
      <c r="F107" s="27" t="str">
        <f t="shared" si="12"/>
        <v>N/A</v>
      </c>
      <c r="G107" s="23">
        <v>215</v>
      </c>
      <c r="H107" s="27" t="str">
        <f t="shared" si="13"/>
        <v>N/A</v>
      </c>
      <c r="I107" s="8">
        <v>-3.05</v>
      </c>
      <c r="J107" s="8">
        <v>35.22</v>
      </c>
      <c r="K107" s="28" t="s">
        <v>734</v>
      </c>
      <c r="L107" s="105" t="str">
        <f t="shared" si="14"/>
        <v>No</v>
      </c>
    </row>
    <row r="108" spans="1:12" ht="25.5" x14ac:dyDescent="0.2">
      <c r="A108" s="168" t="s">
        <v>1423</v>
      </c>
      <c r="B108" s="22" t="s">
        <v>213</v>
      </c>
      <c r="C108" s="29">
        <v>2437.6402438999999</v>
      </c>
      <c r="D108" s="27" t="str">
        <f t="shared" si="11"/>
        <v>N/A</v>
      </c>
      <c r="E108" s="29">
        <v>2107.9119497000002</v>
      </c>
      <c r="F108" s="27" t="str">
        <f t="shared" si="12"/>
        <v>N/A</v>
      </c>
      <c r="G108" s="29">
        <v>1280.0883721</v>
      </c>
      <c r="H108" s="27" t="str">
        <f t="shared" si="13"/>
        <v>N/A</v>
      </c>
      <c r="I108" s="8">
        <v>-13.5</v>
      </c>
      <c r="J108" s="8">
        <v>-39.299999999999997</v>
      </c>
      <c r="K108" s="28" t="s">
        <v>734</v>
      </c>
      <c r="L108" s="105" t="str">
        <f t="shared" si="14"/>
        <v>No</v>
      </c>
    </row>
    <row r="109" spans="1:12" ht="25.5" x14ac:dyDescent="0.2">
      <c r="A109" s="168" t="s">
        <v>616</v>
      </c>
      <c r="B109" s="22" t="s">
        <v>213</v>
      </c>
      <c r="C109" s="29">
        <v>98223069</v>
      </c>
      <c r="D109" s="27" t="str">
        <f t="shared" si="11"/>
        <v>N/A</v>
      </c>
      <c r="E109" s="29">
        <v>103965436</v>
      </c>
      <c r="F109" s="27" t="str">
        <f t="shared" si="12"/>
        <v>N/A</v>
      </c>
      <c r="G109" s="29">
        <v>115266260</v>
      </c>
      <c r="H109" s="27" t="str">
        <f t="shared" si="13"/>
        <v>N/A</v>
      </c>
      <c r="I109" s="8">
        <v>5.8460000000000001</v>
      </c>
      <c r="J109" s="8">
        <v>10.87</v>
      </c>
      <c r="K109" s="28" t="s">
        <v>734</v>
      </c>
      <c r="L109" s="105" t="str">
        <f t="shared" si="14"/>
        <v>Yes</v>
      </c>
    </row>
    <row r="110" spans="1:12" x14ac:dyDescent="0.2">
      <c r="A110" s="168" t="s">
        <v>617</v>
      </c>
      <c r="B110" s="22" t="s">
        <v>213</v>
      </c>
      <c r="C110" s="23">
        <v>19388</v>
      </c>
      <c r="D110" s="27" t="str">
        <f t="shared" si="11"/>
        <v>N/A</v>
      </c>
      <c r="E110" s="23">
        <v>20482</v>
      </c>
      <c r="F110" s="27" t="str">
        <f t="shared" si="12"/>
        <v>N/A</v>
      </c>
      <c r="G110" s="23">
        <v>39814</v>
      </c>
      <c r="H110" s="27" t="str">
        <f t="shared" si="13"/>
        <v>N/A</v>
      </c>
      <c r="I110" s="8">
        <v>5.6429999999999998</v>
      </c>
      <c r="J110" s="8">
        <v>94.39</v>
      </c>
      <c r="K110" s="28" t="s">
        <v>734</v>
      </c>
      <c r="L110" s="105" t="str">
        <f t="shared" si="14"/>
        <v>No</v>
      </c>
    </row>
    <row r="111" spans="1:12" x14ac:dyDescent="0.2">
      <c r="A111" s="168" t="s">
        <v>1424</v>
      </c>
      <c r="B111" s="22" t="s">
        <v>213</v>
      </c>
      <c r="C111" s="29">
        <v>5066.1785124999997</v>
      </c>
      <c r="D111" s="27" t="str">
        <f t="shared" si="11"/>
        <v>N/A</v>
      </c>
      <c r="E111" s="29">
        <v>5075.9416073000002</v>
      </c>
      <c r="F111" s="27" t="str">
        <f t="shared" si="12"/>
        <v>N/A</v>
      </c>
      <c r="G111" s="29">
        <v>2895.1188023999998</v>
      </c>
      <c r="H111" s="27" t="str">
        <f t="shared" si="13"/>
        <v>N/A</v>
      </c>
      <c r="I111" s="8">
        <v>0.19270000000000001</v>
      </c>
      <c r="J111" s="8">
        <v>-43</v>
      </c>
      <c r="K111" s="28" t="s">
        <v>734</v>
      </c>
      <c r="L111" s="105" t="str">
        <f t="shared" si="14"/>
        <v>No</v>
      </c>
    </row>
    <row r="112" spans="1:12" x14ac:dyDescent="0.2">
      <c r="A112" s="168" t="s">
        <v>618</v>
      </c>
      <c r="B112" s="22" t="s">
        <v>213</v>
      </c>
      <c r="C112" s="29">
        <v>4942948</v>
      </c>
      <c r="D112" s="27" t="str">
        <f t="shared" si="11"/>
        <v>N/A</v>
      </c>
      <c r="E112" s="29">
        <v>5626966</v>
      </c>
      <c r="F112" s="27" t="str">
        <f t="shared" si="12"/>
        <v>N/A</v>
      </c>
      <c r="G112" s="29">
        <v>9172461</v>
      </c>
      <c r="H112" s="27" t="str">
        <f t="shared" si="13"/>
        <v>N/A</v>
      </c>
      <c r="I112" s="8">
        <v>13.84</v>
      </c>
      <c r="J112" s="8">
        <v>63.01</v>
      </c>
      <c r="K112" s="28" t="s">
        <v>734</v>
      </c>
      <c r="L112" s="105" t="str">
        <f t="shared" si="14"/>
        <v>No</v>
      </c>
    </row>
    <row r="113" spans="1:12" x14ac:dyDescent="0.2">
      <c r="A113" s="168" t="s">
        <v>619</v>
      </c>
      <c r="B113" s="22" t="s">
        <v>213</v>
      </c>
      <c r="C113" s="23">
        <v>6915</v>
      </c>
      <c r="D113" s="27" t="str">
        <f t="shared" si="11"/>
        <v>N/A</v>
      </c>
      <c r="E113" s="23">
        <v>7126</v>
      </c>
      <c r="F113" s="27" t="str">
        <f t="shared" si="12"/>
        <v>N/A</v>
      </c>
      <c r="G113" s="23">
        <v>9543</v>
      </c>
      <c r="H113" s="27" t="str">
        <f t="shared" si="13"/>
        <v>N/A</v>
      </c>
      <c r="I113" s="8">
        <v>3.0510000000000002</v>
      </c>
      <c r="J113" s="8">
        <v>33.92</v>
      </c>
      <c r="K113" s="28" t="s">
        <v>734</v>
      </c>
      <c r="L113" s="105" t="str">
        <f t="shared" si="14"/>
        <v>No</v>
      </c>
    </row>
    <row r="114" spans="1:12" x14ac:dyDescent="0.2">
      <c r="A114" s="168" t="s">
        <v>1425</v>
      </c>
      <c r="B114" s="22" t="s">
        <v>213</v>
      </c>
      <c r="C114" s="29">
        <v>714.81532899000001</v>
      </c>
      <c r="D114" s="27" t="str">
        <f t="shared" si="11"/>
        <v>N/A</v>
      </c>
      <c r="E114" s="29">
        <v>789.63878753999995</v>
      </c>
      <c r="F114" s="27" t="str">
        <f t="shared" si="12"/>
        <v>N/A</v>
      </c>
      <c r="G114" s="29">
        <v>961.17164414000001</v>
      </c>
      <c r="H114" s="27" t="str">
        <f t="shared" si="13"/>
        <v>N/A</v>
      </c>
      <c r="I114" s="8">
        <v>10.47</v>
      </c>
      <c r="J114" s="8">
        <v>21.72</v>
      </c>
      <c r="K114" s="28" t="s">
        <v>734</v>
      </c>
      <c r="L114" s="105" t="str">
        <f t="shared" si="14"/>
        <v>Yes</v>
      </c>
    </row>
    <row r="115" spans="1:12" ht="25.5" x14ac:dyDescent="0.2">
      <c r="A115" s="168" t="s">
        <v>620</v>
      </c>
      <c r="B115" s="22" t="s">
        <v>213</v>
      </c>
      <c r="C115" s="29">
        <v>97075</v>
      </c>
      <c r="D115" s="27" t="str">
        <f t="shared" si="11"/>
        <v>N/A</v>
      </c>
      <c r="E115" s="29">
        <v>96655</v>
      </c>
      <c r="F115" s="27" t="str">
        <f t="shared" si="12"/>
        <v>N/A</v>
      </c>
      <c r="G115" s="29">
        <v>13565708</v>
      </c>
      <c r="H115" s="27" t="str">
        <f t="shared" si="13"/>
        <v>N/A</v>
      </c>
      <c r="I115" s="8">
        <v>-0.433</v>
      </c>
      <c r="J115" s="8">
        <v>13935</v>
      </c>
      <c r="K115" s="28" t="s">
        <v>734</v>
      </c>
      <c r="L115" s="105" t="str">
        <f t="shared" si="14"/>
        <v>No</v>
      </c>
    </row>
    <row r="116" spans="1:12" x14ac:dyDescent="0.2">
      <c r="A116" s="172" t="s">
        <v>621</v>
      </c>
      <c r="B116" s="23" t="s">
        <v>213</v>
      </c>
      <c r="C116" s="23">
        <v>984</v>
      </c>
      <c r="D116" s="27" t="str">
        <f t="shared" si="11"/>
        <v>N/A</v>
      </c>
      <c r="E116" s="23">
        <v>1035</v>
      </c>
      <c r="F116" s="27" t="str">
        <f t="shared" si="12"/>
        <v>N/A</v>
      </c>
      <c r="G116" s="23">
        <v>3712</v>
      </c>
      <c r="H116" s="27" t="str">
        <f t="shared" si="13"/>
        <v>N/A</v>
      </c>
      <c r="I116" s="8">
        <v>5.1829999999999998</v>
      </c>
      <c r="J116" s="8">
        <v>258.60000000000002</v>
      </c>
      <c r="K116" s="31" t="s">
        <v>734</v>
      </c>
      <c r="L116" s="105" t="str">
        <f t="shared" si="14"/>
        <v>No</v>
      </c>
    </row>
    <row r="117" spans="1:12" ht="25.5" x14ac:dyDescent="0.2">
      <c r="A117" s="168" t="s">
        <v>1426</v>
      </c>
      <c r="B117" s="22" t="s">
        <v>213</v>
      </c>
      <c r="C117" s="29">
        <v>98.653455285000007</v>
      </c>
      <c r="D117" s="27" t="str">
        <f t="shared" si="11"/>
        <v>N/A</v>
      </c>
      <c r="E117" s="29">
        <v>93.386473429999995</v>
      </c>
      <c r="F117" s="27" t="str">
        <f t="shared" si="12"/>
        <v>N/A</v>
      </c>
      <c r="G117" s="29">
        <v>3654.5549569</v>
      </c>
      <c r="H117" s="27" t="str">
        <f t="shared" si="13"/>
        <v>N/A</v>
      </c>
      <c r="I117" s="8">
        <v>-5.34</v>
      </c>
      <c r="J117" s="8">
        <v>3813</v>
      </c>
      <c r="K117" s="28" t="s">
        <v>734</v>
      </c>
      <c r="L117" s="105" t="str">
        <f t="shared" si="14"/>
        <v>No</v>
      </c>
    </row>
    <row r="118" spans="1:12" ht="25.5" x14ac:dyDescent="0.2">
      <c r="A118" s="168" t="s">
        <v>622</v>
      </c>
      <c r="B118" s="22" t="s">
        <v>213</v>
      </c>
      <c r="C118" s="29">
        <v>40849034</v>
      </c>
      <c r="D118" s="27" t="str">
        <f t="shared" si="11"/>
        <v>N/A</v>
      </c>
      <c r="E118" s="29">
        <v>49662358</v>
      </c>
      <c r="F118" s="27" t="str">
        <f t="shared" si="12"/>
        <v>N/A</v>
      </c>
      <c r="G118" s="29">
        <v>59687682</v>
      </c>
      <c r="H118" s="27" t="str">
        <f t="shared" si="13"/>
        <v>N/A</v>
      </c>
      <c r="I118" s="8">
        <v>21.58</v>
      </c>
      <c r="J118" s="8">
        <v>20.190000000000001</v>
      </c>
      <c r="K118" s="28" t="s">
        <v>734</v>
      </c>
      <c r="L118" s="105" t="str">
        <f t="shared" si="14"/>
        <v>Yes</v>
      </c>
    </row>
    <row r="119" spans="1:12" x14ac:dyDescent="0.2">
      <c r="A119" s="168" t="s">
        <v>623</v>
      </c>
      <c r="B119" s="22" t="s">
        <v>213</v>
      </c>
      <c r="C119" s="23">
        <v>26070</v>
      </c>
      <c r="D119" s="27" t="str">
        <f t="shared" si="11"/>
        <v>N/A</v>
      </c>
      <c r="E119" s="23">
        <v>28940</v>
      </c>
      <c r="F119" s="27" t="str">
        <f t="shared" si="12"/>
        <v>N/A</v>
      </c>
      <c r="G119" s="23">
        <v>39057</v>
      </c>
      <c r="H119" s="27" t="str">
        <f t="shared" si="13"/>
        <v>N/A</v>
      </c>
      <c r="I119" s="8">
        <v>11.01</v>
      </c>
      <c r="J119" s="8">
        <v>34.96</v>
      </c>
      <c r="K119" s="28" t="s">
        <v>734</v>
      </c>
      <c r="L119" s="105" t="str">
        <f t="shared" si="14"/>
        <v>No</v>
      </c>
    </row>
    <row r="120" spans="1:12" ht="25.5" x14ac:dyDescent="0.2">
      <c r="A120" s="168" t="s">
        <v>1427</v>
      </c>
      <c r="B120" s="22" t="s">
        <v>213</v>
      </c>
      <c r="C120" s="29">
        <v>1566.8981203999999</v>
      </c>
      <c r="D120" s="27" t="str">
        <f t="shared" si="11"/>
        <v>N/A</v>
      </c>
      <c r="E120" s="29">
        <v>1716.0455425</v>
      </c>
      <c r="F120" s="27" t="str">
        <f t="shared" si="12"/>
        <v>N/A</v>
      </c>
      <c r="G120" s="29">
        <v>1528.2198326</v>
      </c>
      <c r="H120" s="27" t="str">
        <f t="shared" si="13"/>
        <v>N/A</v>
      </c>
      <c r="I120" s="8">
        <v>9.5190000000000001</v>
      </c>
      <c r="J120" s="8">
        <v>-10.9</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4152</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11</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v>1384</v>
      </c>
      <c r="H123" s="27" t="str">
        <f t="shared" si="13"/>
        <v>N/A</v>
      </c>
      <c r="I123" s="8" t="s">
        <v>1748</v>
      </c>
      <c r="J123" s="8" t="s">
        <v>1748</v>
      </c>
      <c r="K123" s="28" t="s">
        <v>734</v>
      </c>
      <c r="L123" s="105" t="str">
        <f t="shared" si="14"/>
        <v>N/A</v>
      </c>
    </row>
    <row r="124" spans="1:12" ht="25.5" x14ac:dyDescent="0.2">
      <c r="A124" s="168" t="s">
        <v>626</v>
      </c>
      <c r="B124" s="22" t="s">
        <v>213</v>
      </c>
      <c r="C124" s="29">
        <v>0</v>
      </c>
      <c r="D124" s="27" t="str">
        <f t="shared" si="11"/>
        <v>N/A</v>
      </c>
      <c r="E124" s="29">
        <v>0</v>
      </c>
      <c r="F124" s="27" t="str">
        <f t="shared" si="12"/>
        <v>N/A</v>
      </c>
      <c r="G124" s="29">
        <v>0</v>
      </c>
      <c r="H124" s="27" t="str">
        <f t="shared" si="13"/>
        <v>N/A</v>
      </c>
      <c r="I124" s="8" t="s">
        <v>1748</v>
      </c>
      <c r="J124" s="8" t="s">
        <v>1748</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0</v>
      </c>
      <c r="H125" s="27" t="str">
        <f t="shared" si="13"/>
        <v>N/A</v>
      </c>
      <c r="I125" s="8" t="s">
        <v>1748</v>
      </c>
      <c r="J125" s="8" t="s">
        <v>1748</v>
      </c>
      <c r="K125" s="28" t="s">
        <v>734</v>
      </c>
      <c r="L125" s="105" t="str">
        <f t="shared" si="14"/>
        <v>N/A</v>
      </c>
    </row>
    <row r="126" spans="1:12" ht="25.5" x14ac:dyDescent="0.2">
      <c r="A126" s="168" t="s">
        <v>1429</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734</v>
      </c>
      <c r="L126" s="105" t="str">
        <f t="shared" si="14"/>
        <v>N/A</v>
      </c>
    </row>
    <row r="127" spans="1:12" ht="25.5" x14ac:dyDescent="0.2">
      <c r="A127" s="168" t="s">
        <v>628</v>
      </c>
      <c r="B127" s="22" t="s">
        <v>213</v>
      </c>
      <c r="C127" s="29">
        <v>0</v>
      </c>
      <c r="D127" s="27" t="str">
        <f t="shared" si="11"/>
        <v>N/A</v>
      </c>
      <c r="E127" s="29">
        <v>0</v>
      </c>
      <c r="F127" s="27" t="str">
        <f t="shared" si="12"/>
        <v>N/A</v>
      </c>
      <c r="G127" s="29">
        <v>1562518</v>
      </c>
      <c r="H127" s="27" t="str">
        <f t="shared" si="13"/>
        <v>N/A</v>
      </c>
      <c r="I127" s="8" t="s">
        <v>1748</v>
      </c>
      <c r="J127" s="8" t="s">
        <v>1748</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2747</v>
      </c>
      <c r="H128" s="27" t="str">
        <f t="shared" si="13"/>
        <v>N/A</v>
      </c>
      <c r="I128" s="8" t="s">
        <v>1748</v>
      </c>
      <c r="J128" s="8" t="s">
        <v>1748</v>
      </c>
      <c r="K128" s="28" t="s">
        <v>734</v>
      </c>
      <c r="L128" s="105" t="str">
        <f t="shared" si="14"/>
        <v>N/A</v>
      </c>
    </row>
    <row r="129" spans="1:12" ht="25.5" x14ac:dyDescent="0.2">
      <c r="A129" s="168" t="s">
        <v>1430</v>
      </c>
      <c r="B129" s="22" t="s">
        <v>213</v>
      </c>
      <c r="C129" s="29" t="s">
        <v>1748</v>
      </c>
      <c r="D129" s="27" t="str">
        <f t="shared" si="11"/>
        <v>N/A</v>
      </c>
      <c r="E129" s="29" t="s">
        <v>1748</v>
      </c>
      <c r="F129" s="27" t="str">
        <f t="shared" si="12"/>
        <v>N/A</v>
      </c>
      <c r="G129" s="29">
        <v>568.80888242000003</v>
      </c>
      <c r="H129" s="27" t="str">
        <f t="shared" si="13"/>
        <v>N/A</v>
      </c>
      <c r="I129" s="8" t="s">
        <v>1748</v>
      </c>
      <c r="J129" s="8" t="s">
        <v>1748</v>
      </c>
      <c r="K129" s="28" t="s">
        <v>734</v>
      </c>
      <c r="L129" s="105" t="str">
        <f t="shared" si="14"/>
        <v>N/A</v>
      </c>
    </row>
    <row r="130" spans="1:12" ht="25.5" x14ac:dyDescent="0.2">
      <c r="A130" s="168" t="s">
        <v>630</v>
      </c>
      <c r="B130" s="22" t="s">
        <v>213</v>
      </c>
      <c r="C130" s="29">
        <v>0</v>
      </c>
      <c r="D130" s="27" t="str">
        <f t="shared" si="11"/>
        <v>N/A</v>
      </c>
      <c r="E130" s="29">
        <v>0</v>
      </c>
      <c r="F130" s="27" t="str">
        <f t="shared" si="12"/>
        <v>N/A</v>
      </c>
      <c r="G130" s="29">
        <v>65508</v>
      </c>
      <c r="H130" s="27" t="str">
        <f t="shared" si="13"/>
        <v>N/A</v>
      </c>
      <c r="I130" s="8" t="s">
        <v>1748</v>
      </c>
      <c r="J130" s="8" t="s">
        <v>1748</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463</v>
      </c>
      <c r="H131" s="27" t="str">
        <f t="shared" si="13"/>
        <v>N/A</v>
      </c>
      <c r="I131" s="8" t="s">
        <v>1748</v>
      </c>
      <c r="J131" s="8" t="s">
        <v>1748</v>
      </c>
      <c r="K131" s="28" t="s">
        <v>734</v>
      </c>
      <c r="L131" s="105" t="str">
        <f t="shared" si="14"/>
        <v>N/A</v>
      </c>
    </row>
    <row r="132" spans="1:12" ht="25.5" x14ac:dyDescent="0.2">
      <c r="A132" s="168" t="s">
        <v>1431</v>
      </c>
      <c r="B132" s="22" t="s">
        <v>213</v>
      </c>
      <c r="C132" s="29" t="s">
        <v>1748</v>
      </c>
      <c r="D132" s="27" t="str">
        <f t="shared" si="11"/>
        <v>N/A</v>
      </c>
      <c r="E132" s="29" t="s">
        <v>1748</v>
      </c>
      <c r="F132" s="27" t="str">
        <f t="shared" si="12"/>
        <v>N/A</v>
      </c>
      <c r="G132" s="29">
        <v>141.48596112000001</v>
      </c>
      <c r="H132" s="27" t="str">
        <f t="shared" si="13"/>
        <v>N/A</v>
      </c>
      <c r="I132" s="8" t="s">
        <v>1748</v>
      </c>
      <c r="J132" s="8" t="s">
        <v>1748</v>
      </c>
      <c r="K132" s="28" t="s">
        <v>734</v>
      </c>
      <c r="L132" s="105" t="str">
        <f t="shared" si="14"/>
        <v>N/A</v>
      </c>
    </row>
    <row r="133" spans="1:12" ht="25.5" x14ac:dyDescent="0.2">
      <c r="A133" s="168" t="s">
        <v>632</v>
      </c>
      <c r="B133" s="22" t="s">
        <v>213</v>
      </c>
      <c r="C133" s="29">
        <v>0</v>
      </c>
      <c r="D133" s="27" t="str">
        <f t="shared" si="11"/>
        <v>N/A</v>
      </c>
      <c r="E133" s="29">
        <v>0</v>
      </c>
      <c r="F133" s="27" t="str">
        <f t="shared" si="12"/>
        <v>N/A</v>
      </c>
      <c r="G133" s="29">
        <v>423973</v>
      </c>
      <c r="H133" s="27" t="str">
        <f t="shared" si="13"/>
        <v>N/A</v>
      </c>
      <c r="I133" s="8" t="s">
        <v>1748</v>
      </c>
      <c r="J133" s="8" t="s">
        <v>1748</v>
      </c>
      <c r="K133" s="28" t="s">
        <v>734</v>
      </c>
      <c r="L133" s="105" t="str">
        <f t="shared" si="14"/>
        <v>N/A</v>
      </c>
    </row>
    <row r="134" spans="1:12" x14ac:dyDescent="0.2">
      <c r="A134" s="168" t="s">
        <v>633</v>
      </c>
      <c r="B134" s="22" t="s">
        <v>213</v>
      </c>
      <c r="C134" s="23">
        <v>0</v>
      </c>
      <c r="D134" s="27" t="str">
        <f t="shared" si="11"/>
        <v>N/A</v>
      </c>
      <c r="E134" s="23">
        <v>0</v>
      </c>
      <c r="F134" s="27" t="str">
        <f t="shared" si="12"/>
        <v>N/A</v>
      </c>
      <c r="G134" s="23">
        <v>57</v>
      </c>
      <c r="H134" s="27" t="str">
        <f t="shared" si="13"/>
        <v>N/A</v>
      </c>
      <c r="I134" s="8" t="s">
        <v>1748</v>
      </c>
      <c r="J134" s="8" t="s">
        <v>1748</v>
      </c>
      <c r="K134" s="28" t="s">
        <v>734</v>
      </c>
      <c r="L134" s="105" t="str">
        <f t="shared" si="14"/>
        <v>N/A</v>
      </c>
    </row>
    <row r="135" spans="1:12" x14ac:dyDescent="0.2">
      <c r="A135" s="168" t="s">
        <v>1432</v>
      </c>
      <c r="B135" s="22" t="s">
        <v>213</v>
      </c>
      <c r="C135" s="29" t="s">
        <v>1748</v>
      </c>
      <c r="D135" s="27" t="str">
        <f t="shared" si="11"/>
        <v>N/A</v>
      </c>
      <c r="E135" s="29" t="s">
        <v>1748</v>
      </c>
      <c r="F135" s="27" t="str">
        <f t="shared" si="12"/>
        <v>N/A</v>
      </c>
      <c r="G135" s="29">
        <v>7438.1228069999997</v>
      </c>
      <c r="H135" s="27" t="str">
        <f t="shared" si="13"/>
        <v>N/A</v>
      </c>
      <c r="I135" s="8" t="s">
        <v>1748</v>
      </c>
      <c r="J135" s="8" t="s">
        <v>1748</v>
      </c>
      <c r="K135" s="28" t="s">
        <v>734</v>
      </c>
      <c r="L135" s="105" t="str">
        <f t="shared" si="14"/>
        <v>N/A</v>
      </c>
    </row>
    <row r="136" spans="1:12" ht="25.5" x14ac:dyDescent="0.2">
      <c r="A136" s="168" t="s">
        <v>634</v>
      </c>
      <c r="B136" s="22" t="s">
        <v>213</v>
      </c>
      <c r="C136" s="29">
        <v>121213</v>
      </c>
      <c r="D136" s="27" t="str">
        <f t="shared" si="11"/>
        <v>N/A</v>
      </c>
      <c r="E136" s="29">
        <v>197428</v>
      </c>
      <c r="F136" s="27" t="str">
        <f t="shared" si="12"/>
        <v>N/A</v>
      </c>
      <c r="G136" s="29">
        <v>160099</v>
      </c>
      <c r="H136" s="27" t="str">
        <f t="shared" si="13"/>
        <v>N/A</v>
      </c>
      <c r="I136" s="8">
        <v>62.88</v>
      </c>
      <c r="J136" s="8">
        <v>-18.899999999999999</v>
      </c>
      <c r="K136" s="28" t="s">
        <v>734</v>
      </c>
      <c r="L136" s="105" t="str">
        <f>IF(J136="Div by 0", "N/A", IF(OR(J136="N/A",K136="N/A"),"N/A", IF(J136&gt;VALUE(MID(K136,1,2)), "No", IF(J136&lt;-1*VALUE(MID(K136,1,2)), "No", "Yes"))))</f>
        <v>Yes</v>
      </c>
    </row>
    <row r="137" spans="1:12" x14ac:dyDescent="0.2">
      <c r="A137" s="168" t="s">
        <v>635</v>
      </c>
      <c r="B137" s="22" t="s">
        <v>213</v>
      </c>
      <c r="C137" s="23">
        <v>946</v>
      </c>
      <c r="D137" s="27" t="str">
        <f t="shared" si="11"/>
        <v>N/A</v>
      </c>
      <c r="E137" s="23">
        <v>1275</v>
      </c>
      <c r="F137" s="27" t="str">
        <f t="shared" si="12"/>
        <v>N/A</v>
      </c>
      <c r="G137" s="23">
        <v>786</v>
      </c>
      <c r="H137" s="27" t="str">
        <f t="shared" si="13"/>
        <v>N/A</v>
      </c>
      <c r="I137" s="8">
        <v>34.78</v>
      </c>
      <c r="J137" s="8">
        <v>-38.4</v>
      </c>
      <c r="K137" s="28" t="s">
        <v>734</v>
      </c>
      <c r="L137" s="105" t="str">
        <f t="shared" ref="L137:L141" si="15">IF(J137="Div by 0", "N/A", IF(OR(J137="N/A",K137="N/A"),"N/A", IF(J137&gt;VALUE(MID(K137,1,2)), "No", IF(J137&lt;-1*VALUE(MID(K137,1,2)), "No", "Yes"))))</f>
        <v>No</v>
      </c>
    </row>
    <row r="138" spans="1:12" ht="25.5" x14ac:dyDescent="0.2">
      <c r="A138" s="168" t="s">
        <v>1433</v>
      </c>
      <c r="B138" s="22" t="s">
        <v>213</v>
      </c>
      <c r="C138" s="29">
        <v>128.13213531</v>
      </c>
      <c r="D138" s="27" t="str">
        <f t="shared" si="11"/>
        <v>N/A</v>
      </c>
      <c r="E138" s="29">
        <v>154.8454902</v>
      </c>
      <c r="F138" s="27" t="str">
        <f t="shared" si="12"/>
        <v>N/A</v>
      </c>
      <c r="G138" s="29">
        <v>203.68829517</v>
      </c>
      <c r="H138" s="27" t="str">
        <f t="shared" si="13"/>
        <v>N/A</v>
      </c>
      <c r="I138" s="8">
        <v>20.85</v>
      </c>
      <c r="J138" s="8">
        <v>31.54</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40808289</v>
      </c>
      <c r="D142" s="27" t="str">
        <f t="shared" si="11"/>
        <v>N/A</v>
      </c>
      <c r="E142" s="29">
        <v>42146674</v>
      </c>
      <c r="F142" s="27" t="str">
        <f t="shared" si="12"/>
        <v>N/A</v>
      </c>
      <c r="G142" s="29">
        <v>50548235</v>
      </c>
      <c r="H142" s="27" t="str">
        <f t="shared" si="13"/>
        <v>N/A</v>
      </c>
      <c r="I142" s="8">
        <v>3.28</v>
      </c>
      <c r="J142" s="8">
        <v>19.93</v>
      </c>
      <c r="K142" s="28" t="s">
        <v>734</v>
      </c>
      <c r="L142" s="105" t="str">
        <f t="shared" ref="L142:L153" si="16">IF(J142="Div by 0", "N/A", IF(K142="N/A","N/A", IF(J142&gt;VALUE(MID(K142,1,2)), "No", IF(J142&lt;-1*VALUE(MID(K142,1,2)), "No", "Yes"))))</f>
        <v>Yes</v>
      </c>
    </row>
    <row r="143" spans="1:12" ht="25.5" x14ac:dyDescent="0.2">
      <c r="A143" s="168" t="s">
        <v>639</v>
      </c>
      <c r="B143" s="22" t="s">
        <v>213</v>
      </c>
      <c r="C143" s="23">
        <v>13725</v>
      </c>
      <c r="D143" s="27" t="str">
        <f t="shared" si="11"/>
        <v>N/A</v>
      </c>
      <c r="E143" s="23">
        <v>14158</v>
      </c>
      <c r="F143" s="27" t="str">
        <f t="shared" si="12"/>
        <v>N/A</v>
      </c>
      <c r="G143" s="23">
        <v>15833</v>
      </c>
      <c r="H143" s="27" t="str">
        <f t="shared" si="13"/>
        <v>N/A</v>
      </c>
      <c r="I143" s="8">
        <v>3.1549999999999998</v>
      </c>
      <c r="J143" s="8">
        <v>11.83</v>
      </c>
      <c r="K143" s="28" t="s">
        <v>734</v>
      </c>
      <c r="L143" s="105" t="str">
        <f t="shared" si="16"/>
        <v>Yes</v>
      </c>
    </row>
    <row r="144" spans="1:12" ht="25.5" x14ac:dyDescent="0.2">
      <c r="A144" s="168" t="s">
        <v>1435</v>
      </c>
      <c r="B144" s="22" t="s">
        <v>213</v>
      </c>
      <c r="C144" s="29">
        <v>2973.2815301000001</v>
      </c>
      <c r="D144" s="27" t="str">
        <f t="shared" si="11"/>
        <v>N/A</v>
      </c>
      <c r="E144" s="29">
        <v>2976.8804915999999</v>
      </c>
      <c r="F144" s="27" t="str">
        <f t="shared" si="12"/>
        <v>N/A</v>
      </c>
      <c r="G144" s="29">
        <v>3192.5873176</v>
      </c>
      <c r="H144" s="27" t="str">
        <f t="shared" si="13"/>
        <v>N/A</v>
      </c>
      <c r="I144" s="8">
        <v>0.121</v>
      </c>
      <c r="J144" s="8">
        <v>7.2460000000000004</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739699</v>
      </c>
      <c r="H145" s="27" t="str">
        <f t="shared" ref="H145:H153" si="19">IF($B145="N/A","N/A",IF(G145&gt;10,"No",IF(G145&lt;-10,"No","Yes")))</f>
        <v>N/A</v>
      </c>
      <c r="I145" s="8" t="s">
        <v>1748</v>
      </c>
      <c r="J145" s="8" t="s">
        <v>1748</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76</v>
      </c>
      <c r="H146" s="27" t="str">
        <f t="shared" si="19"/>
        <v>N/A</v>
      </c>
      <c r="I146" s="8" t="s">
        <v>1748</v>
      </c>
      <c r="J146" s="8" t="s">
        <v>1748</v>
      </c>
      <c r="K146" s="28" t="s">
        <v>734</v>
      </c>
      <c r="L146" s="105" t="str">
        <f t="shared" si="16"/>
        <v>N/A</v>
      </c>
    </row>
    <row r="147" spans="1:12" ht="25.5" x14ac:dyDescent="0.2">
      <c r="A147" s="168" t="s">
        <v>1436</v>
      </c>
      <c r="B147" s="22" t="s">
        <v>213</v>
      </c>
      <c r="C147" s="29" t="s">
        <v>1748</v>
      </c>
      <c r="D147" s="27" t="str">
        <f t="shared" si="17"/>
        <v>N/A</v>
      </c>
      <c r="E147" s="29" t="s">
        <v>1748</v>
      </c>
      <c r="F147" s="27" t="str">
        <f t="shared" si="18"/>
        <v>N/A</v>
      </c>
      <c r="G147" s="29">
        <v>9732.8815789</v>
      </c>
      <c r="H147" s="27" t="str">
        <f t="shared" si="19"/>
        <v>N/A</v>
      </c>
      <c r="I147" s="8" t="s">
        <v>1748</v>
      </c>
      <c r="J147" s="8" t="s">
        <v>1748</v>
      </c>
      <c r="K147" s="28" t="s">
        <v>734</v>
      </c>
      <c r="L147" s="105" t="str">
        <f t="shared" si="16"/>
        <v>N/A</v>
      </c>
    </row>
    <row r="148" spans="1:12" ht="25.5" x14ac:dyDescent="0.2">
      <c r="A148" s="168" t="s">
        <v>642</v>
      </c>
      <c r="B148" s="22" t="s">
        <v>213</v>
      </c>
      <c r="C148" s="29">
        <v>772093</v>
      </c>
      <c r="D148" s="27" t="str">
        <f t="shared" si="17"/>
        <v>N/A</v>
      </c>
      <c r="E148" s="29">
        <v>876146</v>
      </c>
      <c r="F148" s="27" t="str">
        <f t="shared" si="18"/>
        <v>N/A</v>
      </c>
      <c r="G148" s="29">
        <v>1654114</v>
      </c>
      <c r="H148" s="27" t="str">
        <f t="shared" si="19"/>
        <v>N/A</v>
      </c>
      <c r="I148" s="8">
        <v>13.48</v>
      </c>
      <c r="J148" s="8">
        <v>88.79</v>
      </c>
      <c r="K148" s="28" t="s">
        <v>734</v>
      </c>
      <c r="L148" s="105" t="str">
        <f t="shared" si="16"/>
        <v>No</v>
      </c>
    </row>
    <row r="149" spans="1:12" x14ac:dyDescent="0.2">
      <c r="A149" s="168" t="s">
        <v>643</v>
      </c>
      <c r="B149" s="22" t="s">
        <v>213</v>
      </c>
      <c r="C149" s="23">
        <v>1664</v>
      </c>
      <c r="D149" s="27" t="str">
        <f t="shared" si="17"/>
        <v>N/A</v>
      </c>
      <c r="E149" s="23">
        <v>1658</v>
      </c>
      <c r="F149" s="27" t="str">
        <f t="shared" si="18"/>
        <v>N/A</v>
      </c>
      <c r="G149" s="23">
        <v>1875</v>
      </c>
      <c r="H149" s="27" t="str">
        <f t="shared" si="19"/>
        <v>N/A</v>
      </c>
      <c r="I149" s="8">
        <v>-0.36099999999999999</v>
      </c>
      <c r="J149" s="8">
        <v>13.09</v>
      </c>
      <c r="K149" s="28" t="s">
        <v>734</v>
      </c>
      <c r="L149" s="105" t="str">
        <f t="shared" si="16"/>
        <v>Yes</v>
      </c>
    </row>
    <row r="150" spans="1:12" ht="25.5" x14ac:dyDescent="0.2">
      <c r="A150" s="168" t="s">
        <v>1437</v>
      </c>
      <c r="B150" s="22" t="s">
        <v>213</v>
      </c>
      <c r="C150" s="29">
        <v>463.99819711999999</v>
      </c>
      <c r="D150" s="27" t="str">
        <f t="shared" si="17"/>
        <v>N/A</v>
      </c>
      <c r="E150" s="29">
        <v>528.43546441000001</v>
      </c>
      <c r="F150" s="27" t="str">
        <f t="shared" si="18"/>
        <v>N/A</v>
      </c>
      <c r="G150" s="29">
        <v>882.19413333</v>
      </c>
      <c r="H150" s="27" t="str">
        <f t="shared" si="19"/>
        <v>N/A</v>
      </c>
      <c r="I150" s="8">
        <v>13.89</v>
      </c>
      <c r="J150" s="8">
        <v>66.94</v>
      </c>
      <c r="K150" s="28" t="s">
        <v>734</v>
      </c>
      <c r="L150" s="105" t="str">
        <f t="shared" si="16"/>
        <v>No</v>
      </c>
    </row>
    <row r="151" spans="1:12" ht="25.5" x14ac:dyDescent="0.2">
      <c r="A151" s="168" t="s">
        <v>644</v>
      </c>
      <c r="B151" s="22" t="s">
        <v>213</v>
      </c>
      <c r="C151" s="29">
        <v>4603</v>
      </c>
      <c r="D151" s="27" t="str">
        <f t="shared" si="17"/>
        <v>N/A</v>
      </c>
      <c r="E151" s="29">
        <v>8021</v>
      </c>
      <c r="F151" s="27" t="str">
        <f t="shared" si="18"/>
        <v>N/A</v>
      </c>
      <c r="G151" s="29">
        <v>18109</v>
      </c>
      <c r="H151" s="27" t="str">
        <f t="shared" si="19"/>
        <v>N/A</v>
      </c>
      <c r="I151" s="8">
        <v>74.260000000000005</v>
      </c>
      <c r="J151" s="8">
        <v>125.8</v>
      </c>
      <c r="K151" s="28" t="s">
        <v>734</v>
      </c>
      <c r="L151" s="105" t="str">
        <f t="shared" si="16"/>
        <v>No</v>
      </c>
    </row>
    <row r="152" spans="1:12" x14ac:dyDescent="0.2">
      <c r="A152" s="168" t="s">
        <v>645</v>
      </c>
      <c r="B152" s="22" t="s">
        <v>213</v>
      </c>
      <c r="C152" s="23">
        <v>11</v>
      </c>
      <c r="D152" s="27" t="str">
        <f t="shared" si="17"/>
        <v>N/A</v>
      </c>
      <c r="E152" s="23">
        <v>11</v>
      </c>
      <c r="F152" s="27" t="str">
        <f t="shared" si="18"/>
        <v>N/A</v>
      </c>
      <c r="G152" s="23">
        <v>11</v>
      </c>
      <c r="H152" s="27" t="str">
        <f t="shared" si="19"/>
        <v>N/A</v>
      </c>
      <c r="I152" s="8">
        <v>100</v>
      </c>
      <c r="J152" s="8">
        <v>150</v>
      </c>
      <c r="K152" s="28" t="s">
        <v>734</v>
      </c>
      <c r="L152" s="105" t="str">
        <f t="shared" si="16"/>
        <v>No</v>
      </c>
    </row>
    <row r="153" spans="1:12" ht="25.5" x14ac:dyDescent="0.2">
      <c r="A153" s="168" t="s">
        <v>1438</v>
      </c>
      <c r="B153" s="22" t="s">
        <v>213</v>
      </c>
      <c r="C153" s="29">
        <v>2301.5</v>
      </c>
      <c r="D153" s="27" t="str">
        <f t="shared" si="17"/>
        <v>N/A</v>
      </c>
      <c r="E153" s="29">
        <v>2005.25</v>
      </c>
      <c r="F153" s="27" t="str">
        <f t="shared" si="18"/>
        <v>N/A</v>
      </c>
      <c r="G153" s="29">
        <v>1810.9</v>
      </c>
      <c r="H153" s="27" t="str">
        <f t="shared" si="19"/>
        <v>N/A</v>
      </c>
      <c r="I153" s="8">
        <v>-12.9</v>
      </c>
      <c r="J153" s="8">
        <v>-9.69</v>
      </c>
      <c r="K153" s="28" t="s">
        <v>734</v>
      </c>
      <c r="L153" s="105" t="str">
        <f t="shared" si="16"/>
        <v>Yes</v>
      </c>
    </row>
    <row r="154" spans="1:12" x14ac:dyDescent="0.2">
      <c r="A154" s="168" t="s">
        <v>1504</v>
      </c>
      <c r="B154" s="22" t="s">
        <v>213</v>
      </c>
      <c r="C154" s="29">
        <v>438.88783745000001</v>
      </c>
      <c r="D154" s="27" t="str">
        <f t="shared" ref="D154:D173" si="20">IF($B154="N/A","N/A",IF(C154&gt;10,"No",IF(C154&lt;-10,"No","Yes")))</f>
        <v>N/A</v>
      </c>
      <c r="E154" s="29">
        <v>456.80344771</v>
      </c>
      <c r="F154" s="27" t="str">
        <f t="shared" ref="F154:F173" si="21">IF($B154="N/A","N/A",IF(E154&gt;10,"No",IF(E154&lt;-10,"No","Yes")))</f>
        <v>N/A</v>
      </c>
      <c r="G154" s="29">
        <v>548.55945216999999</v>
      </c>
      <c r="H154" s="27" t="str">
        <f t="shared" ref="H154:H173" si="22">IF($B154="N/A","N/A",IF(G154&gt;10,"No",IF(G154&lt;-10,"No","Yes")))</f>
        <v>N/A</v>
      </c>
      <c r="I154" s="8">
        <v>4.0819999999999999</v>
      </c>
      <c r="J154" s="8">
        <v>20.09</v>
      </c>
      <c r="K154" s="28" t="s">
        <v>734</v>
      </c>
      <c r="L154" s="105" t="str">
        <f t="shared" ref="L154:L173" si="23">IF(J154="Div by 0", "N/A", IF(K154="N/A","N/A", IF(J154&gt;VALUE(MID(K154,1,2)), "No", IF(J154&lt;-1*VALUE(MID(K154,1,2)), "No", "Yes"))))</f>
        <v>Yes</v>
      </c>
    </row>
    <row r="155" spans="1:12" x14ac:dyDescent="0.2">
      <c r="A155" s="174" t="s">
        <v>1505</v>
      </c>
      <c r="B155" s="22" t="s">
        <v>213</v>
      </c>
      <c r="C155" s="29">
        <v>50.832961564999998</v>
      </c>
      <c r="D155" s="27" t="str">
        <f t="shared" si="20"/>
        <v>N/A</v>
      </c>
      <c r="E155" s="29">
        <v>38.704487555999997</v>
      </c>
      <c r="F155" s="27" t="str">
        <f t="shared" si="21"/>
        <v>N/A</v>
      </c>
      <c r="G155" s="29">
        <v>273.41074480999998</v>
      </c>
      <c r="H155" s="27" t="str">
        <f t="shared" si="22"/>
        <v>N/A</v>
      </c>
      <c r="I155" s="8">
        <v>-23.9</v>
      </c>
      <c r="J155" s="8">
        <v>606.4</v>
      </c>
      <c r="K155" s="28" t="s">
        <v>734</v>
      </c>
      <c r="L155" s="105" t="str">
        <f t="shared" si="23"/>
        <v>No</v>
      </c>
    </row>
    <row r="156" spans="1:12" ht="25.5" x14ac:dyDescent="0.2">
      <c r="A156" s="174" t="s">
        <v>1506</v>
      </c>
      <c r="B156" s="22" t="s">
        <v>213</v>
      </c>
      <c r="C156" s="29">
        <v>481.14082603999998</v>
      </c>
      <c r="D156" s="27" t="str">
        <f t="shared" si="20"/>
        <v>N/A</v>
      </c>
      <c r="E156" s="29">
        <v>444.89776781</v>
      </c>
      <c r="F156" s="27" t="str">
        <f t="shared" si="21"/>
        <v>N/A</v>
      </c>
      <c r="G156" s="29">
        <v>800.88428157999999</v>
      </c>
      <c r="H156" s="27" t="str">
        <f t="shared" si="22"/>
        <v>N/A</v>
      </c>
      <c r="I156" s="8">
        <v>-7.53</v>
      </c>
      <c r="J156" s="8">
        <v>80.02</v>
      </c>
      <c r="K156" s="28" t="s">
        <v>734</v>
      </c>
      <c r="L156" s="105" t="str">
        <f t="shared" si="23"/>
        <v>No</v>
      </c>
    </row>
    <row r="157" spans="1:12" x14ac:dyDescent="0.2">
      <c r="A157" s="174" t="s">
        <v>1507</v>
      </c>
      <c r="B157" s="22" t="s">
        <v>213</v>
      </c>
      <c r="C157" s="29">
        <v>550.65426860000002</v>
      </c>
      <c r="D157" s="27" t="str">
        <f t="shared" si="20"/>
        <v>N/A</v>
      </c>
      <c r="E157" s="29">
        <v>593.79437674999997</v>
      </c>
      <c r="F157" s="27" t="str">
        <f t="shared" si="21"/>
        <v>N/A</v>
      </c>
      <c r="G157" s="29">
        <v>358.19255167</v>
      </c>
      <c r="H157" s="27" t="str">
        <f t="shared" si="22"/>
        <v>N/A</v>
      </c>
      <c r="I157" s="8">
        <v>7.8339999999999996</v>
      </c>
      <c r="J157" s="8">
        <v>-39.700000000000003</v>
      </c>
      <c r="K157" s="28" t="s">
        <v>734</v>
      </c>
      <c r="L157" s="105" t="str">
        <f t="shared" si="23"/>
        <v>No</v>
      </c>
    </row>
    <row r="158" spans="1:12" x14ac:dyDescent="0.2">
      <c r="A158" s="174" t="s">
        <v>1508</v>
      </c>
      <c r="B158" s="22" t="s">
        <v>213</v>
      </c>
      <c r="C158" s="29">
        <v>467.08333512000002</v>
      </c>
      <c r="D158" s="27" t="str">
        <f t="shared" si="20"/>
        <v>N/A</v>
      </c>
      <c r="E158" s="29">
        <v>560.03790570000001</v>
      </c>
      <c r="F158" s="27" t="str">
        <f t="shared" si="21"/>
        <v>N/A</v>
      </c>
      <c r="G158" s="29">
        <v>566.54353011000001</v>
      </c>
      <c r="H158" s="27" t="str">
        <f t="shared" si="22"/>
        <v>N/A</v>
      </c>
      <c r="I158" s="8">
        <v>19.899999999999999</v>
      </c>
      <c r="J158" s="8">
        <v>1.1619999999999999</v>
      </c>
      <c r="K158" s="28" t="s">
        <v>734</v>
      </c>
      <c r="L158" s="105" t="str">
        <f t="shared" si="23"/>
        <v>Yes</v>
      </c>
    </row>
    <row r="159" spans="1:12" x14ac:dyDescent="0.2">
      <c r="A159" s="168" t="s">
        <v>1509</v>
      </c>
      <c r="B159" s="22" t="s">
        <v>213</v>
      </c>
      <c r="C159" s="29">
        <v>199.75526052000001</v>
      </c>
      <c r="D159" s="27" t="str">
        <f t="shared" si="20"/>
        <v>N/A</v>
      </c>
      <c r="E159" s="29">
        <v>215.71690217</v>
      </c>
      <c r="F159" s="27" t="str">
        <f t="shared" si="21"/>
        <v>N/A</v>
      </c>
      <c r="G159" s="29">
        <v>157.05265452</v>
      </c>
      <c r="H159" s="27" t="str">
        <f t="shared" si="22"/>
        <v>N/A</v>
      </c>
      <c r="I159" s="8">
        <v>7.9909999999999997</v>
      </c>
      <c r="J159" s="8">
        <v>-27.2</v>
      </c>
      <c r="K159" s="28" t="s">
        <v>734</v>
      </c>
      <c r="L159" s="105" t="str">
        <f t="shared" si="23"/>
        <v>Yes</v>
      </c>
    </row>
    <row r="160" spans="1:12" x14ac:dyDescent="0.2">
      <c r="A160" s="174" t="s">
        <v>1510</v>
      </c>
      <c r="B160" s="22" t="s">
        <v>213</v>
      </c>
      <c r="C160" s="29">
        <v>856.32176561000006</v>
      </c>
      <c r="D160" s="27" t="str">
        <f t="shared" si="20"/>
        <v>N/A</v>
      </c>
      <c r="E160" s="29">
        <v>804.23354888999995</v>
      </c>
      <c r="F160" s="27" t="str">
        <f t="shared" si="21"/>
        <v>N/A</v>
      </c>
      <c r="G160" s="29">
        <v>515.64346764000004</v>
      </c>
      <c r="H160" s="27" t="str">
        <f t="shared" si="22"/>
        <v>N/A</v>
      </c>
      <c r="I160" s="8">
        <v>-6.08</v>
      </c>
      <c r="J160" s="8">
        <v>-35.9</v>
      </c>
      <c r="K160" s="28" t="s">
        <v>734</v>
      </c>
      <c r="L160" s="105" t="str">
        <f t="shared" si="23"/>
        <v>No</v>
      </c>
    </row>
    <row r="161" spans="1:12" ht="25.5" x14ac:dyDescent="0.2">
      <c r="A161" s="174" t="s">
        <v>1511</v>
      </c>
      <c r="B161" s="22" t="s">
        <v>213</v>
      </c>
      <c r="C161" s="29">
        <v>261.53143616</v>
      </c>
      <c r="D161" s="27" t="str">
        <f t="shared" si="20"/>
        <v>N/A</v>
      </c>
      <c r="E161" s="29">
        <v>268.44005127000003</v>
      </c>
      <c r="F161" s="27" t="str">
        <f t="shared" si="21"/>
        <v>N/A</v>
      </c>
      <c r="G161" s="29">
        <v>411.77820636000001</v>
      </c>
      <c r="H161" s="27" t="str">
        <f t="shared" si="22"/>
        <v>N/A</v>
      </c>
      <c r="I161" s="8">
        <v>2.6419999999999999</v>
      </c>
      <c r="J161" s="8">
        <v>53.4</v>
      </c>
      <c r="K161" s="28" t="s">
        <v>734</v>
      </c>
      <c r="L161" s="105" t="str">
        <f t="shared" si="23"/>
        <v>No</v>
      </c>
    </row>
    <row r="162" spans="1:12" x14ac:dyDescent="0.2">
      <c r="A162" s="174" t="s">
        <v>1512</v>
      </c>
      <c r="B162" s="22" t="s">
        <v>213</v>
      </c>
      <c r="C162" s="29">
        <v>27.74355774</v>
      </c>
      <c r="D162" s="27" t="str">
        <f t="shared" si="20"/>
        <v>N/A</v>
      </c>
      <c r="E162" s="29">
        <v>38.701964015999998</v>
      </c>
      <c r="F162" s="27" t="str">
        <f t="shared" si="21"/>
        <v>N/A</v>
      </c>
      <c r="G162" s="29">
        <v>0.27951708609999998</v>
      </c>
      <c r="H162" s="27" t="str">
        <f t="shared" si="22"/>
        <v>N/A</v>
      </c>
      <c r="I162" s="8">
        <v>39.5</v>
      </c>
      <c r="J162" s="8">
        <v>-99.3</v>
      </c>
      <c r="K162" s="28" t="s">
        <v>734</v>
      </c>
      <c r="L162" s="105" t="str">
        <f t="shared" si="23"/>
        <v>No</v>
      </c>
    </row>
    <row r="163" spans="1:12" x14ac:dyDescent="0.2">
      <c r="A163" s="174" t="s">
        <v>1513</v>
      </c>
      <c r="B163" s="22" t="s">
        <v>213</v>
      </c>
      <c r="C163" s="29">
        <v>4.2577932776000003</v>
      </c>
      <c r="D163" s="27" t="str">
        <f t="shared" si="20"/>
        <v>N/A</v>
      </c>
      <c r="E163" s="29">
        <v>9.8311517687999999</v>
      </c>
      <c r="F163" s="27" t="str">
        <f t="shared" si="21"/>
        <v>N/A</v>
      </c>
      <c r="G163" s="29">
        <v>2.4946332736999999</v>
      </c>
      <c r="H163" s="27" t="str">
        <f t="shared" si="22"/>
        <v>N/A</v>
      </c>
      <c r="I163" s="8">
        <v>130.9</v>
      </c>
      <c r="J163" s="8">
        <v>-74.599999999999994</v>
      </c>
      <c r="K163" s="28" t="s">
        <v>734</v>
      </c>
      <c r="L163" s="105" t="str">
        <f t="shared" si="23"/>
        <v>No</v>
      </c>
    </row>
    <row r="164" spans="1:12" x14ac:dyDescent="0.2">
      <c r="A164" s="168" t="s">
        <v>1514</v>
      </c>
      <c r="B164" s="22" t="s">
        <v>213</v>
      </c>
      <c r="C164" s="29">
        <v>29.548241313999998</v>
      </c>
      <c r="D164" s="27" t="str">
        <f t="shared" si="20"/>
        <v>N/A</v>
      </c>
      <c r="E164" s="29">
        <v>34.227495300999998</v>
      </c>
      <c r="F164" s="27" t="str">
        <f t="shared" si="21"/>
        <v>N/A</v>
      </c>
      <c r="G164" s="29">
        <v>38.440904062000001</v>
      </c>
      <c r="H164" s="27" t="str">
        <f t="shared" si="22"/>
        <v>N/A</v>
      </c>
      <c r="I164" s="8">
        <v>15.84</v>
      </c>
      <c r="J164" s="8">
        <v>12.31</v>
      </c>
      <c r="K164" s="28" t="s">
        <v>734</v>
      </c>
      <c r="L164" s="105" t="str">
        <f t="shared" si="23"/>
        <v>Yes</v>
      </c>
    </row>
    <row r="165" spans="1:12" x14ac:dyDescent="0.2">
      <c r="A165" s="174" t="s">
        <v>1515</v>
      </c>
      <c r="B165" s="22" t="s">
        <v>213</v>
      </c>
      <c r="C165" s="29">
        <v>0.3812199725</v>
      </c>
      <c r="D165" s="27" t="str">
        <f t="shared" si="20"/>
        <v>N/A</v>
      </c>
      <c r="E165" s="29">
        <v>0.14207329020000001</v>
      </c>
      <c r="F165" s="27" t="str">
        <f t="shared" si="21"/>
        <v>N/A</v>
      </c>
      <c r="G165" s="29">
        <v>3.24786325E-2</v>
      </c>
      <c r="H165" s="27" t="str">
        <f t="shared" si="22"/>
        <v>N/A</v>
      </c>
      <c r="I165" s="8">
        <v>-62.7</v>
      </c>
      <c r="J165" s="8">
        <v>-77.099999999999994</v>
      </c>
      <c r="K165" s="28" t="s">
        <v>734</v>
      </c>
      <c r="L165" s="105" t="str">
        <f t="shared" si="23"/>
        <v>No</v>
      </c>
    </row>
    <row r="166" spans="1:12" x14ac:dyDescent="0.2">
      <c r="A166" s="174" t="s">
        <v>1516</v>
      </c>
      <c r="B166" s="22" t="s">
        <v>213</v>
      </c>
      <c r="C166" s="29">
        <v>83.248034548000007</v>
      </c>
      <c r="D166" s="27" t="str">
        <f t="shared" si="20"/>
        <v>N/A</v>
      </c>
      <c r="E166" s="29">
        <v>89.342860193999996</v>
      </c>
      <c r="F166" s="27" t="str">
        <f t="shared" si="21"/>
        <v>N/A</v>
      </c>
      <c r="G166" s="29">
        <v>45.650433944</v>
      </c>
      <c r="H166" s="27" t="str">
        <f t="shared" si="22"/>
        <v>N/A</v>
      </c>
      <c r="I166" s="8">
        <v>7.3209999999999997</v>
      </c>
      <c r="J166" s="8">
        <v>-48.9</v>
      </c>
      <c r="K166" s="28" t="s">
        <v>734</v>
      </c>
      <c r="L166" s="105" t="str">
        <f t="shared" si="23"/>
        <v>No</v>
      </c>
    </row>
    <row r="167" spans="1:12" x14ac:dyDescent="0.2">
      <c r="A167" s="174" t="s">
        <v>1517</v>
      </c>
      <c r="B167" s="22" t="s">
        <v>213</v>
      </c>
      <c r="C167" s="29">
        <v>7.9302392565000002</v>
      </c>
      <c r="D167" s="27" t="str">
        <f t="shared" si="20"/>
        <v>N/A</v>
      </c>
      <c r="E167" s="29">
        <v>9.3776168894000005</v>
      </c>
      <c r="F167" s="27" t="str">
        <f t="shared" si="21"/>
        <v>N/A</v>
      </c>
      <c r="G167" s="29">
        <v>2.3308778391999998</v>
      </c>
      <c r="H167" s="27" t="str">
        <f t="shared" si="22"/>
        <v>N/A</v>
      </c>
      <c r="I167" s="8">
        <v>18.25</v>
      </c>
      <c r="J167" s="8">
        <v>-75.099999999999994</v>
      </c>
      <c r="K167" s="28" t="s">
        <v>734</v>
      </c>
      <c r="L167" s="105" t="str">
        <f t="shared" si="23"/>
        <v>No</v>
      </c>
    </row>
    <row r="168" spans="1:12" x14ac:dyDescent="0.2">
      <c r="A168" s="174" t="s">
        <v>1518</v>
      </c>
      <c r="B168" s="22" t="s">
        <v>213</v>
      </c>
      <c r="C168" s="29">
        <v>16.303408289</v>
      </c>
      <c r="D168" s="27" t="str">
        <f t="shared" si="20"/>
        <v>N/A</v>
      </c>
      <c r="E168" s="29">
        <v>23.424796847</v>
      </c>
      <c r="F168" s="27" t="str">
        <f t="shared" si="21"/>
        <v>N/A</v>
      </c>
      <c r="G168" s="29">
        <v>5.8067978533</v>
      </c>
      <c r="H168" s="27" t="str">
        <f t="shared" si="22"/>
        <v>N/A</v>
      </c>
      <c r="I168" s="8">
        <v>43.68</v>
      </c>
      <c r="J168" s="8">
        <v>-75.2</v>
      </c>
      <c r="K168" s="28" t="s">
        <v>734</v>
      </c>
      <c r="L168" s="105" t="str">
        <f t="shared" si="23"/>
        <v>No</v>
      </c>
    </row>
    <row r="169" spans="1:12" x14ac:dyDescent="0.2">
      <c r="A169" s="168" t="s">
        <v>1519</v>
      </c>
      <c r="B169" s="22" t="s">
        <v>213</v>
      </c>
      <c r="C169" s="29">
        <v>5253.7224061999996</v>
      </c>
      <c r="D169" s="27" t="str">
        <f t="shared" si="20"/>
        <v>N/A</v>
      </c>
      <c r="E169" s="29">
        <v>5980.4617303000005</v>
      </c>
      <c r="F169" s="27" t="str">
        <f t="shared" si="21"/>
        <v>N/A</v>
      </c>
      <c r="G169" s="29">
        <v>4504.2017292</v>
      </c>
      <c r="H169" s="27" t="str">
        <f t="shared" si="22"/>
        <v>N/A</v>
      </c>
      <c r="I169" s="8">
        <v>13.83</v>
      </c>
      <c r="J169" s="8">
        <v>-24.7</v>
      </c>
      <c r="K169" s="28" t="s">
        <v>734</v>
      </c>
      <c r="L169" s="105" t="str">
        <f t="shared" si="23"/>
        <v>Yes</v>
      </c>
    </row>
    <row r="170" spans="1:12" x14ac:dyDescent="0.2">
      <c r="A170" s="174" t="s">
        <v>1520</v>
      </c>
      <c r="B170" s="22" t="s">
        <v>213</v>
      </c>
      <c r="C170" s="29">
        <v>887.80962594000005</v>
      </c>
      <c r="D170" s="27" t="str">
        <f t="shared" si="20"/>
        <v>N/A</v>
      </c>
      <c r="E170" s="29">
        <v>848.37213403999999</v>
      </c>
      <c r="F170" s="27" t="str">
        <f t="shared" si="21"/>
        <v>N/A</v>
      </c>
      <c r="G170" s="29">
        <v>300.27887668</v>
      </c>
      <c r="H170" s="27" t="str">
        <f t="shared" si="22"/>
        <v>N/A</v>
      </c>
      <c r="I170" s="8">
        <v>-4.4400000000000004</v>
      </c>
      <c r="J170" s="8">
        <v>-64.599999999999994</v>
      </c>
      <c r="K170" s="28" t="s">
        <v>734</v>
      </c>
      <c r="L170" s="105" t="str">
        <f t="shared" si="23"/>
        <v>No</v>
      </c>
    </row>
    <row r="171" spans="1:12" x14ac:dyDescent="0.2">
      <c r="A171" s="174" t="s">
        <v>1521</v>
      </c>
      <c r="B171" s="22" t="s">
        <v>213</v>
      </c>
      <c r="C171" s="29">
        <v>7043.6298969999998</v>
      </c>
      <c r="D171" s="27" t="str">
        <f t="shared" si="20"/>
        <v>N/A</v>
      </c>
      <c r="E171" s="29">
        <v>7320.2036312999999</v>
      </c>
      <c r="F171" s="27" t="str">
        <f t="shared" si="21"/>
        <v>N/A</v>
      </c>
      <c r="G171" s="29">
        <v>3445.8490839000001</v>
      </c>
      <c r="H171" s="27" t="str">
        <f t="shared" si="22"/>
        <v>N/A</v>
      </c>
      <c r="I171" s="8">
        <v>3.927</v>
      </c>
      <c r="J171" s="8">
        <v>-52.9</v>
      </c>
      <c r="K171" s="28" t="s">
        <v>734</v>
      </c>
      <c r="L171" s="105" t="str">
        <f t="shared" si="23"/>
        <v>No</v>
      </c>
    </row>
    <row r="172" spans="1:12" x14ac:dyDescent="0.2">
      <c r="A172" s="174" t="s">
        <v>1522</v>
      </c>
      <c r="B172" s="22" t="s">
        <v>213</v>
      </c>
      <c r="C172" s="29">
        <v>4845.8726141999996</v>
      </c>
      <c r="D172" s="27" t="str">
        <f t="shared" si="20"/>
        <v>N/A</v>
      </c>
      <c r="E172" s="29">
        <v>5653.4612985000003</v>
      </c>
      <c r="F172" s="27" t="str">
        <f t="shared" si="21"/>
        <v>N/A</v>
      </c>
      <c r="G172" s="29">
        <v>1776.5944342</v>
      </c>
      <c r="H172" s="27" t="str">
        <f t="shared" si="22"/>
        <v>N/A</v>
      </c>
      <c r="I172" s="8">
        <v>16.670000000000002</v>
      </c>
      <c r="J172" s="8">
        <v>-68.599999999999994</v>
      </c>
      <c r="K172" s="28" t="s">
        <v>734</v>
      </c>
      <c r="L172" s="105" t="str">
        <f t="shared" si="23"/>
        <v>No</v>
      </c>
    </row>
    <row r="173" spans="1:12" x14ac:dyDescent="0.2">
      <c r="A173" s="174" t="s">
        <v>1523</v>
      </c>
      <c r="B173" s="22" t="s">
        <v>213</v>
      </c>
      <c r="C173" s="29">
        <v>6156.4992619000004</v>
      </c>
      <c r="D173" s="27" t="str">
        <f t="shared" si="20"/>
        <v>N/A</v>
      </c>
      <c r="E173" s="29">
        <v>8045.8473554000002</v>
      </c>
      <c r="F173" s="27" t="str">
        <f t="shared" si="21"/>
        <v>N/A</v>
      </c>
      <c r="G173" s="29">
        <v>2887.4457364</v>
      </c>
      <c r="H173" s="27" t="str">
        <f t="shared" si="22"/>
        <v>N/A</v>
      </c>
      <c r="I173" s="8">
        <v>30.69</v>
      </c>
      <c r="J173" s="8">
        <v>-64.099999999999994</v>
      </c>
      <c r="K173" s="28" t="s">
        <v>734</v>
      </c>
      <c r="L173" s="105" t="str">
        <f t="shared" si="23"/>
        <v>No</v>
      </c>
    </row>
    <row r="174" spans="1:12" x14ac:dyDescent="0.2">
      <c r="A174" s="168" t="s">
        <v>371</v>
      </c>
      <c r="B174" s="22" t="s">
        <v>213</v>
      </c>
      <c r="C174" s="4">
        <v>6.4196217211000004</v>
      </c>
      <c r="D174" s="27" t="str">
        <f t="shared" ref="D174:D203" si="24">IF($B174="N/A","N/A",IF(C174&gt;10,"No",IF(C174&lt;-10,"No","Yes")))</f>
        <v>N/A</v>
      </c>
      <c r="E174" s="4">
        <v>6.6758313615000002</v>
      </c>
      <c r="F174" s="27" t="str">
        <f t="shared" ref="F174:F203" si="25">IF($B174="N/A","N/A",IF(E174&gt;10,"No",IF(E174&lt;-10,"No","Yes")))</f>
        <v>N/A</v>
      </c>
      <c r="G174" s="4">
        <v>8.7070222788000002</v>
      </c>
      <c r="H174" s="27" t="str">
        <f t="shared" ref="H174:H203" si="26">IF($B174="N/A","N/A",IF(G174&gt;10,"No",IF(G174&lt;-10,"No","Yes")))</f>
        <v>N/A</v>
      </c>
      <c r="I174" s="8">
        <v>3.9910000000000001</v>
      </c>
      <c r="J174" s="8">
        <v>30.43</v>
      </c>
      <c r="K174" s="28" t="s">
        <v>734</v>
      </c>
      <c r="L174" s="105" t="str">
        <f t="shared" ref="L174:L203" si="27">IF(J174="Div by 0", "N/A", IF(K174="N/A","N/A", IF(J174&gt;VALUE(MID(K174,1,2)), "No", IF(J174&lt;-1*VALUE(MID(K174,1,2)), "No", "Yes"))))</f>
        <v>No</v>
      </c>
    </row>
    <row r="175" spans="1:12" x14ac:dyDescent="0.2">
      <c r="A175" s="174" t="s">
        <v>480</v>
      </c>
      <c r="B175" s="22" t="s">
        <v>213</v>
      </c>
      <c r="C175" s="4">
        <v>1.7844886754</v>
      </c>
      <c r="D175" s="27" t="str">
        <f t="shared" si="24"/>
        <v>N/A</v>
      </c>
      <c r="E175" s="4">
        <v>1.5716245346</v>
      </c>
      <c r="F175" s="27" t="str">
        <f t="shared" si="25"/>
        <v>N/A</v>
      </c>
      <c r="G175" s="4">
        <v>2.6373626373999999</v>
      </c>
      <c r="H175" s="27" t="str">
        <f t="shared" si="26"/>
        <v>N/A</v>
      </c>
      <c r="I175" s="8">
        <v>-11.9</v>
      </c>
      <c r="J175" s="8">
        <v>67.81</v>
      </c>
      <c r="K175" s="28" t="s">
        <v>734</v>
      </c>
      <c r="L175" s="105" t="str">
        <f t="shared" si="27"/>
        <v>No</v>
      </c>
    </row>
    <row r="176" spans="1:12" x14ac:dyDescent="0.2">
      <c r="A176" s="174" t="s">
        <v>481</v>
      </c>
      <c r="B176" s="22" t="s">
        <v>213</v>
      </c>
      <c r="C176" s="4">
        <v>4.1855829918999996</v>
      </c>
      <c r="D176" s="27" t="str">
        <f t="shared" si="24"/>
        <v>N/A</v>
      </c>
      <c r="E176" s="4">
        <v>4.1311545445000002</v>
      </c>
      <c r="F176" s="27" t="str">
        <f t="shared" si="25"/>
        <v>N/A</v>
      </c>
      <c r="G176" s="4">
        <v>6.4609450337999998</v>
      </c>
      <c r="H176" s="27" t="str">
        <f t="shared" si="26"/>
        <v>N/A</v>
      </c>
      <c r="I176" s="8">
        <v>-1.3</v>
      </c>
      <c r="J176" s="8">
        <v>56.4</v>
      </c>
      <c r="K176" s="28" t="s">
        <v>734</v>
      </c>
      <c r="L176" s="105" t="str">
        <f t="shared" si="27"/>
        <v>No</v>
      </c>
    </row>
    <row r="177" spans="1:12" x14ac:dyDescent="0.2">
      <c r="A177" s="174" t="s">
        <v>482</v>
      </c>
      <c r="B177" s="22" t="s">
        <v>213</v>
      </c>
      <c r="C177" s="4">
        <v>8.9673182534000002</v>
      </c>
      <c r="D177" s="27" t="str">
        <f t="shared" si="24"/>
        <v>N/A</v>
      </c>
      <c r="E177" s="4">
        <v>9.3060215434</v>
      </c>
      <c r="F177" s="27" t="str">
        <f t="shared" si="25"/>
        <v>N/A</v>
      </c>
      <c r="G177" s="4">
        <v>3.4990791897000002</v>
      </c>
      <c r="H177" s="27" t="str">
        <f t="shared" si="26"/>
        <v>N/A</v>
      </c>
      <c r="I177" s="8">
        <v>3.7770000000000001</v>
      </c>
      <c r="J177" s="8">
        <v>-62.4</v>
      </c>
      <c r="K177" s="28" t="s">
        <v>734</v>
      </c>
      <c r="L177" s="105" t="str">
        <f t="shared" si="27"/>
        <v>No</v>
      </c>
    </row>
    <row r="178" spans="1:12" x14ac:dyDescent="0.2">
      <c r="A178" s="174" t="s">
        <v>483</v>
      </c>
      <c r="B178" s="22" t="s">
        <v>213</v>
      </c>
      <c r="C178" s="4">
        <v>8.0510922356000005</v>
      </c>
      <c r="D178" s="27" t="str">
        <f t="shared" si="24"/>
        <v>N/A</v>
      </c>
      <c r="E178" s="4">
        <v>9.4812904481999993</v>
      </c>
      <c r="F178" s="27" t="str">
        <f t="shared" si="25"/>
        <v>N/A</v>
      </c>
      <c r="G178" s="4">
        <v>7.6624925462000002</v>
      </c>
      <c r="H178" s="27" t="str">
        <f t="shared" si="26"/>
        <v>N/A</v>
      </c>
      <c r="I178" s="8">
        <v>17.760000000000002</v>
      </c>
      <c r="J178" s="8">
        <v>-19.2</v>
      </c>
      <c r="K178" s="28" t="s">
        <v>734</v>
      </c>
      <c r="L178" s="105" t="str">
        <f t="shared" si="27"/>
        <v>Yes</v>
      </c>
    </row>
    <row r="179" spans="1:12" x14ac:dyDescent="0.2">
      <c r="A179" s="168" t="s">
        <v>1524</v>
      </c>
      <c r="B179" s="22" t="s">
        <v>213</v>
      </c>
      <c r="C179" s="4">
        <v>0.7950551159</v>
      </c>
      <c r="D179" s="27" t="str">
        <f t="shared" si="24"/>
        <v>N/A</v>
      </c>
      <c r="E179" s="4">
        <v>0.86253566020000005</v>
      </c>
      <c r="F179" s="27" t="str">
        <f t="shared" si="25"/>
        <v>N/A</v>
      </c>
      <c r="G179" s="4">
        <v>0.62402561479999996</v>
      </c>
      <c r="H179" s="27" t="str">
        <f t="shared" si="26"/>
        <v>N/A</v>
      </c>
      <c r="I179" s="8">
        <v>8.4879999999999995</v>
      </c>
      <c r="J179" s="8">
        <v>-27.7</v>
      </c>
      <c r="K179" s="28" t="s">
        <v>734</v>
      </c>
      <c r="L179" s="105" t="str">
        <f t="shared" si="27"/>
        <v>Yes</v>
      </c>
    </row>
    <row r="180" spans="1:12" x14ac:dyDescent="0.2">
      <c r="A180" s="174" t="s">
        <v>1525</v>
      </c>
      <c r="B180" s="22" t="s">
        <v>213</v>
      </c>
      <c r="C180" s="4">
        <v>3.1528826356000001</v>
      </c>
      <c r="D180" s="27" t="str">
        <f t="shared" si="24"/>
        <v>N/A</v>
      </c>
      <c r="E180" s="4">
        <v>2.9590436998</v>
      </c>
      <c r="F180" s="27" t="str">
        <f t="shared" si="25"/>
        <v>N/A</v>
      </c>
      <c r="G180" s="4">
        <v>3.7606837607000001</v>
      </c>
      <c r="H180" s="27" t="str">
        <f t="shared" si="26"/>
        <v>N/A</v>
      </c>
      <c r="I180" s="8">
        <v>-6.15</v>
      </c>
      <c r="J180" s="8">
        <v>27.09</v>
      </c>
      <c r="K180" s="28" t="s">
        <v>734</v>
      </c>
      <c r="L180" s="105" t="str">
        <f t="shared" si="27"/>
        <v>Yes</v>
      </c>
    </row>
    <row r="181" spans="1:12" x14ac:dyDescent="0.2">
      <c r="A181" s="174" t="s">
        <v>1526</v>
      </c>
      <c r="B181" s="22" t="s">
        <v>213</v>
      </c>
      <c r="C181" s="4">
        <v>1.1095116819999999</v>
      </c>
      <c r="D181" s="27" t="str">
        <f t="shared" si="24"/>
        <v>N/A</v>
      </c>
      <c r="E181" s="4">
        <v>1.1385239774</v>
      </c>
      <c r="F181" s="27" t="str">
        <f t="shared" si="25"/>
        <v>N/A</v>
      </c>
      <c r="G181" s="4">
        <v>3.2786885246000002</v>
      </c>
      <c r="H181" s="27" t="str">
        <f t="shared" si="26"/>
        <v>N/A</v>
      </c>
      <c r="I181" s="8">
        <v>2.6150000000000002</v>
      </c>
      <c r="J181" s="8">
        <v>188</v>
      </c>
      <c r="K181" s="28" t="s">
        <v>734</v>
      </c>
      <c r="L181" s="105" t="str">
        <f t="shared" si="27"/>
        <v>No</v>
      </c>
    </row>
    <row r="182" spans="1:12" x14ac:dyDescent="0.2">
      <c r="A182" s="174" t="s">
        <v>1527</v>
      </c>
      <c r="B182" s="22" t="s">
        <v>213</v>
      </c>
      <c r="C182" s="4">
        <v>0.1132916011</v>
      </c>
      <c r="D182" s="27" t="str">
        <f t="shared" si="24"/>
        <v>N/A</v>
      </c>
      <c r="E182" s="4">
        <v>0.1334196637</v>
      </c>
      <c r="F182" s="27" t="str">
        <f t="shared" si="25"/>
        <v>N/A</v>
      </c>
      <c r="G182" s="4">
        <v>2.0462451400000001E-2</v>
      </c>
      <c r="H182" s="27" t="str">
        <f t="shared" si="26"/>
        <v>N/A</v>
      </c>
      <c r="I182" s="8">
        <v>17.77</v>
      </c>
      <c r="J182" s="8">
        <v>-84.7</v>
      </c>
      <c r="K182" s="28" t="s">
        <v>734</v>
      </c>
      <c r="L182" s="105" t="str">
        <f t="shared" si="27"/>
        <v>No</v>
      </c>
    </row>
    <row r="183" spans="1:12" x14ac:dyDescent="0.2">
      <c r="A183" s="174" t="s">
        <v>1528</v>
      </c>
      <c r="B183" s="22" t="s">
        <v>213</v>
      </c>
      <c r="C183" s="4">
        <v>7.4883929900000007E-2</v>
      </c>
      <c r="D183" s="27" t="str">
        <f t="shared" si="24"/>
        <v>N/A</v>
      </c>
      <c r="E183" s="4">
        <v>0.15084424120000001</v>
      </c>
      <c r="F183" s="27" t="str">
        <f t="shared" si="25"/>
        <v>N/A</v>
      </c>
      <c r="G183" s="4">
        <v>5.9630292199999997E-2</v>
      </c>
      <c r="H183" s="27" t="str">
        <f t="shared" si="26"/>
        <v>N/A</v>
      </c>
      <c r="I183" s="8">
        <v>101.4</v>
      </c>
      <c r="J183" s="8">
        <v>-60.5</v>
      </c>
      <c r="K183" s="28" t="s">
        <v>734</v>
      </c>
      <c r="L183" s="105" t="str">
        <f t="shared" si="27"/>
        <v>No</v>
      </c>
    </row>
    <row r="184" spans="1:12" x14ac:dyDescent="0.2">
      <c r="A184" s="168" t="s">
        <v>97</v>
      </c>
      <c r="B184" s="22" t="s">
        <v>213</v>
      </c>
      <c r="C184" s="4">
        <v>4.1336888166000003</v>
      </c>
      <c r="D184" s="27" t="str">
        <f t="shared" si="24"/>
        <v>N/A</v>
      </c>
      <c r="E184" s="4">
        <v>4.3345762444</v>
      </c>
      <c r="F184" s="27" t="str">
        <f t="shared" si="25"/>
        <v>N/A</v>
      </c>
      <c r="G184" s="4">
        <v>3.9993797461999998</v>
      </c>
      <c r="H184" s="27" t="str">
        <f t="shared" si="26"/>
        <v>N/A</v>
      </c>
      <c r="I184" s="8">
        <v>4.8600000000000003</v>
      </c>
      <c r="J184" s="8">
        <v>-7.73</v>
      </c>
      <c r="K184" s="28" t="s">
        <v>734</v>
      </c>
      <c r="L184" s="105" t="str">
        <f t="shared" si="27"/>
        <v>Yes</v>
      </c>
    </row>
    <row r="185" spans="1:12" x14ac:dyDescent="0.2">
      <c r="A185" s="174" t="s">
        <v>484</v>
      </c>
      <c r="B185" s="22" t="s">
        <v>213</v>
      </c>
      <c r="C185" s="4">
        <v>1.0295126972999999</v>
      </c>
      <c r="D185" s="27" t="str">
        <f t="shared" si="24"/>
        <v>N/A</v>
      </c>
      <c r="E185" s="4">
        <v>0.1293356849</v>
      </c>
      <c r="F185" s="27" t="str">
        <f t="shared" si="25"/>
        <v>N/A</v>
      </c>
      <c r="G185" s="4">
        <v>0.19536019539999999</v>
      </c>
      <c r="H185" s="27" t="str">
        <f t="shared" si="26"/>
        <v>N/A</v>
      </c>
      <c r="I185" s="8">
        <v>-87.4</v>
      </c>
      <c r="J185" s="8">
        <v>51.05</v>
      </c>
      <c r="K185" s="28" t="s">
        <v>734</v>
      </c>
      <c r="L185" s="105" t="str">
        <f t="shared" si="27"/>
        <v>No</v>
      </c>
    </row>
    <row r="186" spans="1:12" x14ac:dyDescent="0.2">
      <c r="A186" s="174" t="s">
        <v>485</v>
      </c>
      <c r="B186" s="22" t="s">
        <v>213</v>
      </c>
      <c r="C186" s="4">
        <v>3.4436939431</v>
      </c>
      <c r="D186" s="27" t="str">
        <f t="shared" si="24"/>
        <v>N/A</v>
      </c>
      <c r="E186" s="4">
        <v>2.7768877497000002</v>
      </c>
      <c r="F186" s="27" t="str">
        <f t="shared" si="25"/>
        <v>N/A</v>
      </c>
      <c r="G186" s="4">
        <v>2.7483124396999998</v>
      </c>
      <c r="H186" s="27" t="str">
        <f t="shared" si="26"/>
        <v>N/A</v>
      </c>
      <c r="I186" s="8">
        <v>-19.399999999999999</v>
      </c>
      <c r="J186" s="8">
        <v>-1.03</v>
      </c>
      <c r="K186" s="28" t="s">
        <v>734</v>
      </c>
      <c r="L186" s="105" t="str">
        <f t="shared" si="27"/>
        <v>Yes</v>
      </c>
    </row>
    <row r="187" spans="1:12" x14ac:dyDescent="0.2">
      <c r="A187" s="174" t="s">
        <v>486</v>
      </c>
      <c r="B187" s="22" t="s">
        <v>213</v>
      </c>
      <c r="C187" s="4">
        <v>5.4341564576000003</v>
      </c>
      <c r="D187" s="27" t="str">
        <f t="shared" si="24"/>
        <v>N/A</v>
      </c>
      <c r="E187" s="4">
        <v>6.3688268880000001</v>
      </c>
      <c r="F187" s="27" t="str">
        <f t="shared" si="25"/>
        <v>N/A</v>
      </c>
      <c r="G187" s="4">
        <v>3.1716799672999998</v>
      </c>
      <c r="H187" s="27" t="str">
        <f t="shared" si="26"/>
        <v>N/A</v>
      </c>
      <c r="I187" s="8">
        <v>17.2</v>
      </c>
      <c r="J187" s="8">
        <v>-50.2</v>
      </c>
      <c r="K187" s="28" t="s">
        <v>734</v>
      </c>
      <c r="L187" s="105" t="str">
        <f t="shared" si="27"/>
        <v>No</v>
      </c>
    </row>
    <row r="188" spans="1:12" x14ac:dyDescent="0.2">
      <c r="A188" s="174" t="s">
        <v>487</v>
      </c>
      <c r="B188" s="22" t="s">
        <v>213</v>
      </c>
      <c r="C188" s="4">
        <v>4.8995485569000001</v>
      </c>
      <c r="D188" s="27" t="str">
        <f t="shared" si="24"/>
        <v>N/A</v>
      </c>
      <c r="E188" s="4">
        <v>6.1967787455999996</v>
      </c>
      <c r="F188" s="27" t="str">
        <f t="shared" si="25"/>
        <v>N/A</v>
      </c>
      <c r="G188" s="4">
        <v>3.6374478235000001</v>
      </c>
      <c r="H188" s="27" t="str">
        <f t="shared" si="26"/>
        <v>N/A</v>
      </c>
      <c r="I188" s="8">
        <v>26.48</v>
      </c>
      <c r="J188" s="8">
        <v>-41.3</v>
      </c>
      <c r="K188" s="28" t="s">
        <v>734</v>
      </c>
      <c r="L188" s="105" t="str">
        <f t="shared" si="27"/>
        <v>No</v>
      </c>
    </row>
    <row r="189" spans="1:12" x14ac:dyDescent="0.2">
      <c r="A189" s="168" t="s">
        <v>118</v>
      </c>
      <c r="B189" s="22" t="s">
        <v>213</v>
      </c>
      <c r="C189" s="4">
        <v>44.637861362000002</v>
      </c>
      <c r="D189" s="27" t="str">
        <f t="shared" si="24"/>
        <v>N/A</v>
      </c>
      <c r="E189" s="4">
        <v>45.312927694000003</v>
      </c>
      <c r="F189" s="27" t="str">
        <f t="shared" si="25"/>
        <v>N/A</v>
      </c>
      <c r="G189" s="4">
        <v>46.542504149000003</v>
      </c>
      <c r="H189" s="27" t="str">
        <f t="shared" si="26"/>
        <v>N/A</v>
      </c>
      <c r="I189" s="8">
        <v>1.512</v>
      </c>
      <c r="J189" s="8">
        <v>2.714</v>
      </c>
      <c r="K189" s="28" t="s">
        <v>734</v>
      </c>
      <c r="L189" s="105" t="str">
        <f t="shared" si="27"/>
        <v>Yes</v>
      </c>
    </row>
    <row r="190" spans="1:12" x14ac:dyDescent="0.2">
      <c r="A190" s="174" t="s">
        <v>488</v>
      </c>
      <c r="B190" s="22" t="s">
        <v>213</v>
      </c>
      <c r="C190" s="4">
        <v>9.1540837337000003</v>
      </c>
      <c r="D190" s="27" t="str">
        <f t="shared" si="24"/>
        <v>N/A</v>
      </c>
      <c r="E190" s="4">
        <v>8.0227317264</v>
      </c>
      <c r="F190" s="27" t="str">
        <f t="shared" si="25"/>
        <v>N/A</v>
      </c>
      <c r="G190" s="4">
        <v>7.9853479852999998</v>
      </c>
      <c r="H190" s="27" t="str">
        <f t="shared" si="26"/>
        <v>N/A</v>
      </c>
      <c r="I190" s="8">
        <v>-12.4</v>
      </c>
      <c r="J190" s="8">
        <v>-0.46600000000000003</v>
      </c>
      <c r="K190" s="28" t="s">
        <v>734</v>
      </c>
      <c r="L190" s="105" t="str">
        <f t="shared" si="27"/>
        <v>Yes</v>
      </c>
    </row>
    <row r="191" spans="1:12" x14ac:dyDescent="0.2">
      <c r="A191" s="174" t="s">
        <v>489</v>
      </c>
      <c r="B191" s="22" t="s">
        <v>213</v>
      </c>
      <c r="C191" s="4">
        <v>21.784962906000001</v>
      </c>
      <c r="D191" s="27" t="str">
        <f t="shared" si="24"/>
        <v>N/A</v>
      </c>
      <c r="E191" s="4">
        <v>21.112891167000001</v>
      </c>
      <c r="F191" s="27" t="str">
        <f t="shared" si="25"/>
        <v>N/A</v>
      </c>
      <c r="G191" s="4">
        <v>18.852459016000001</v>
      </c>
      <c r="H191" s="27" t="str">
        <f t="shared" si="26"/>
        <v>N/A</v>
      </c>
      <c r="I191" s="8">
        <v>-3.09</v>
      </c>
      <c r="J191" s="8">
        <v>-10.7</v>
      </c>
      <c r="K191" s="28" t="s">
        <v>734</v>
      </c>
      <c r="L191" s="105" t="str">
        <f t="shared" si="27"/>
        <v>Yes</v>
      </c>
    </row>
    <row r="192" spans="1:12" x14ac:dyDescent="0.2">
      <c r="A192" s="174" t="s">
        <v>490</v>
      </c>
      <c r="B192" s="22" t="s">
        <v>213</v>
      </c>
      <c r="C192" s="4">
        <v>82.382195937000006</v>
      </c>
      <c r="D192" s="27" t="str">
        <f t="shared" si="24"/>
        <v>N/A</v>
      </c>
      <c r="E192" s="4">
        <v>83.453999647000003</v>
      </c>
      <c r="F192" s="27" t="str">
        <f t="shared" si="25"/>
        <v>N/A</v>
      </c>
      <c r="G192" s="4">
        <v>49.007571106999997</v>
      </c>
      <c r="H192" s="27" t="str">
        <f t="shared" si="26"/>
        <v>N/A</v>
      </c>
      <c r="I192" s="8">
        <v>1.3009999999999999</v>
      </c>
      <c r="J192" s="8">
        <v>-41.3</v>
      </c>
      <c r="K192" s="28" t="s">
        <v>734</v>
      </c>
      <c r="L192" s="105" t="str">
        <f t="shared" si="27"/>
        <v>No</v>
      </c>
    </row>
    <row r="193" spans="1:12" x14ac:dyDescent="0.2">
      <c r="A193" s="174" t="s">
        <v>491</v>
      </c>
      <c r="B193" s="22" t="s">
        <v>213</v>
      </c>
      <c r="C193" s="4">
        <v>42.358629837999999</v>
      </c>
      <c r="D193" s="27" t="str">
        <f t="shared" si="24"/>
        <v>N/A</v>
      </c>
      <c r="E193" s="4">
        <v>48.729988808000002</v>
      </c>
      <c r="F193" s="27" t="str">
        <f t="shared" si="25"/>
        <v>N/A</v>
      </c>
      <c r="G193" s="4">
        <v>38.223017292999998</v>
      </c>
      <c r="H193" s="27" t="str">
        <f t="shared" si="26"/>
        <v>N/A</v>
      </c>
      <c r="I193" s="8">
        <v>15.04</v>
      </c>
      <c r="J193" s="8">
        <v>-21.6</v>
      </c>
      <c r="K193" s="28" t="s">
        <v>734</v>
      </c>
      <c r="L193" s="105" t="str">
        <f t="shared" si="27"/>
        <v>Yes</v>
      </c>
    </row>
    <row r="194" spans="1:12" x14ac:dyDescent="0.2">
      <c r="A194" s="168" t="s">
        <v>1529</v>
      </c>
      <c r="B194" s="22" t="s">
        <v>213</v>
      </c>
      <c r="C194" s="23">
        <v>4.3678182326000003</v>
      </c>
      <c r="D194" s="27" t="str">
        <f t="shared" si="24"/>
        <v>N/A</v>
      </c>
      <c r="E194" s="23">
        <v>4.3468792710999997</v>
      </c>
      <c r="F194" s="27" t="str">
        <f t="shared" si="25"/>
        <v>N/A</v>
      </c>
      <c r="G194" s="23">
        <v>4.1566230266000002</v>
      </c>
      <c r="H194" s="27" t="str">
        <f t="shared" si="26"/>
        <v>N/A</v>
      </c>
      <c r="I194" s="8">
        <v>-0.47899999999999998</v>
      </c>
      <c r="J194" s="8">
        <v>-4.38</v>
      </c>
      <c r="K194" s="28" t="s">
        <v>734</v>
      </c>
      <c r="L194" s="105" t="str">
        <f t="shared" si="27"/>
        <v>Yes</v>
      </c>
    </row>
    <row r="195" spans="1:12" x14ac:dyDescent="0.2">
      <c r="A195" s="174" t="s">
        <v>1530</v>
      </c>
      <c r="B195" s="22" t="s">
        <v>213</v>
      </c>
      <c r="C195" s="23">
        <v>1.1995192308</v>
      </c>
      <c r="D195" s="27" t="str">
        <f t="shared" si="24"/>
        <v>N/A</v>
      </c>
      <c r="E195" s="23">
        <v>1.0648379052000001</v>
      </c>
      <c r="F195" s="27" t="str">
        <f t="shared" si="25"/>
        <v>N/A</v>
      </c>
      <c r="G195" s="23">
        <v>5.0185185184999996</v>
      </c>
      <c r="H195" s="27" t="str">
        <f t="shared" si="26"/>
        <v>N/A</v>
      </c>
      <c r="I195" s="8">
        <v>-11.2</v>
      </c>
      <c r="J195" s="8">
        <v>371.3</v>
      </c>
      <c r="K195" s="28" t="s">
        <v>734</v>
      </c>
      <c r="L195" s="105" t="str">
        <f t="shared" si="27"/>
        <v>No</v>
      </c>
    </row>
    <row r="196" spans="1:12" x14ac:dyDescent="0.2">
      <c r="A196" s="174" t="s">
        <v>1531</v>
      </c>
      <c r="B196" s="22" t="s">
        <v>213</v>
      </c>
      <c r="C196" s="23">
        <v>7.2010582011000004</v>
      </c>
      <c r="D196" s="27" t="str">
        <f t="shared" si="24"/>
        <v>N/A</v>
      </c>
      <c r="E196" s="23">
        <v>6.7399172699000003</v>
      </c>
      <c r="F196" s="27" t="str">
        <f t="shared" si="25"/>
        <v>N/A</v>
      </c>
      <c r="G196" s="23">
        <v>7.9552238806000002</v>
      </c>
      <c r="H196" s="27" t="str">
        <f t="shared" si="26"/>
        <v>N/A</v>
      </c>
      <c r="I196" s="8">
        <v>-6.4</v>
      </c>
      <c r="J196" s="8">
        <v>18.03</v>
      </c>
      <c r="K196" s="28" t="s">
        <v>734</v>
      </c>
      <c r="L196" s="105" t="str">
        <f t="shared" si="27"/>
        <v>Yes</v>
      </c>
    </row>
    <row r="197" spans="1:12" x14ac:dyDescent="0.2">
      <c r="A197" s="174" t="s">
        <v>1532</v>
      </c>
      <c r="B197" s="22" t="s">
        <v>213</v>
      </c>
      <c r="C197" s="23">
        <v>4.1068522484000001</v>
      </c>
      <c r="D197" s="27" t="str">
        <f t="shared" si="24"/>
        <v>N/A</v>
      </c>
      <c r="E197" s="23">
        <v>4.2764073371000002</v>
      </c>
      <c r="F197" s="27" t="str">
        <f t="shared" si="25"/>
        <v>N/A</v>
      </c>
      <c r="G197" s="23">
        <v>5.9356725146000002</v>
      </c>
      <c r="H197" s="27" t="str">
        <f t="shared" si="26"/>
        <v>N/A</v>
      </c>
      <c r="I197" s="8">
        <v>4.1289999999999996</v>
      </c>
      <c r="J197" s="8">
        <v>38.799999999999997</v>
      </c>
      <c r="K197" s="28" t="s">
        <v>734</v>
      </c>
      <c r="L197" s="105" t="str">
        <f t="shared" si="27"/>
        <v>No</v>
      </c>
    </row>
    <row r="198" spans="1:12" x14ac:dyDescent="0.2">
      <c r="A198" s="174" t="s">
        <v>1533</v>
      </c>
      <c r="B198" s="22" t="s">
        <v>213</v>
      </c>
      <c r="C198" s="23">
        <v>3.6189210736000001</v>
      </c>
      <c r="D198" s="27" t="str">
        <f t="shared" si="24"/>
        <v>N/A</v>
      </c>
      <c r="E198" s="23">
        <v>3.5827559661000001</v>
      </c>
      <c r="F198" s="27" t="str">
        <f t="shared" si="25"/>
        <v>N/A</v>
      </c>
      <c r="G198" s="23">
        <v>3.9961089493999999</v>
      </c>
      <c r="H198" s="27" t="str">
        <f t="shared" si="26"/>
        <v>N/A</v>
      </c>
      <c r="I198" s="8">
        <v>-0.999</v>
      </c>
      <c r="J198" s="8">
        <v>11.54</v>
      </c>
      <c r="K198" s="28" t="s">
        <v>734</v>
      </c>
      <c r="L198" s="105" t="str">
        <f t="shared" si="27"/>
        <v>Yes</v>
      </c>
    </row>
    <row r="199" spans="1:12" x14ac:dyDescent="0.2">
      <c r="A199" s="168" t="s">
        <v>1534</v>
      </c>
      <c r="B199" s="22" t="s">
        <v>213</v>
      </c>
      <c r="C199" s="23">
        <v>145.24586466</v>
      </c>
      <c r="D199" s="27" t="str">
        <f t="shared" si="24"/>
        <v>N/A</v>
      </c>
      <c r="E199" s="23">
        <v>143.76022567000001</v>
      </c>
      <c r="F199" s="27" t="str">
        <f t="shared" si="25"/>
        <v>N/A</v>
      </c>
      <c r="G199" s="23">
        <v>138.2256548</v>
      </c>
      <c r="H199" s="27" t="str">
        <f t="shared" si="26"/>
        <v>N/A</v>
      </c>
      <c r="I199" s="8">
        <v>-1.02</v>
      </c>
      <c r="J199" s="8">
        <v>-3.85</v>
      </c>
      <c r="K199" s="28" t="s">
        <v>734</v>
      </c>
      <c r="L199" s="105" t="str">
        <f t="shared" si="27"/>
        <v>Yes</v>
      </c>
    </row>
    <row r="200" spans="1:12" x14ac:dyDescent="0.2">
      <c r="A200" s="174" t="s">
        <v>1535</v>
      </c>
      <c r="B200" s="22" t="s">
        <v>213</v>
      </c>
      <c r="C200" s="23">
        <v>174.23945577999999</v>
      </c>
      <c r="D200" s="27" t="str">
        <f t="shared" si="24"/>
        <v>N/A</v>
      </c>
      <c r="E200" s="23">
        <v>174.57880795</v>
      </c>
      <c r="F200" s="27" t="str">
        <f t="shared" si="25"/>
        <v>N/A</v>
      </c>
      <c r="G200" s="23">
        <v>71.376623377000001</v>
      </c>
      <c r="H200" s="27" t="str">
        <f t="shared" si="26"/>
        <v>N/A</v>
      </c>
      <c r="I200" s="8">
        <v>0.1948</v>
      </c>
      <c r="J200" s="8">
        <v>-59.1</v>
      </c>
      <c r="K200" s="28" t="s">
        <v>734</v>
      </c>
      <c r="L200" s="105" t="str">
        <f t="shared" si="27"/>
        <v>No</v>
      </c>
    </row>
    <row r="201" spans="1:12" x14ac:dyDescent="0.2">
      <c r="A201" s="174" t="s">
        <v>1536</v>
      </c>
      <c r="B201" s="22" t="s">
        <v>213</v>
      </c>
      <c r="C201" s="23">
        <v>119.73453094</v>
      </c>
      <c r="D201" s="27" t="str">
        <f t="shared" si="24"/>
        <v>N/A</v>
      </c>
      <c r="E201" s="23">
        <v>120.2945591</v>
      </c>
      <c r="F201" s="27" t="str">
        <f t="shared" si="25"/>
        <v>N/A</v>
      </c>
      <c r="G201" s="23">
        <v>53.382352941000001</v>
      </c>
      <c r="H201" s="27" t="str">
        <f t="shared" si="26"/>
        <v>N/A</v>
      </c>
      <c r="I201" s="8">
        <v>0.4677</v>
      </c>
      <c r="J201" s="8">
        <v>-55.6</v>
      </c>
      <c r="K201" s="28" t="s">
        <v>734</v>
      </c>
      <c r="L201" s="105" t="str">
        <f t="shared" si="27"/>
        <v>No</v>
      </c>
    </row>
    <row r="202" spans="1:12" x14ac:dyDescent="0.2">
      <c r="A202" s="174" t="s">
        <v>1537</v>
      </c>
      <c r="B202" s="22" t="s">
        <v>213</v>
      </c>
      <c r="C202" s="23">
        <v>71.305084746000006</v>
      </c>
      <c r="D202" s="27" t="str">
        <f t="shared" si="24"/>
        <v>N/A</v>
      </c>
      <c r="E202" s="23">
        <v>86.897058823999998</v>
      </c>
      <c r="F202" s="27" t="str">
        <f t="shared" si="25"/>
        <v>N/A</v>
      </c>
      <c r="G202" s="23">
        <v>4</v>
      </c>
      <c r="H202" s="27" t="str">
        <f t="shared" si="26"/>
        <v>N/A</v>
      </c>
      <c r="I202" s="8">
        <v>21.87</v>
      </c>
      <c r="J202" s="8">
        <v>-95.4</v>
      </c>
      <c r="K202" s="28" t="s">
        <v>734</v>
      </c>
      <c r="L202" s="105" t="str">
        <f t="shared" si="27"/>
        <v>No</v>
      </c>
    </row>
    <row r="203" spans="1:12" x14ac:dyDescent="0.2">
      <c r="A203" s="174" t="s">
        <v>1538</v>
      </c>
      <c r="B203" s="22" t="s">
        <v>213</v>
      </c>
      <c r="C203" s="23">
        <v>26.2</v>
      </c>
      <c r="D203" s="27" t="str">
        <f t="shared" si="24"/>
        <v>N/A</v>
      </c>
      <c r="E203" s="23">
        <v>32.564516128999998</v>
      </c>
      <c r="F203" s="27" t="str">
        <f t="shared" si="25"/>
        <v>N/A</v>
      </c>
      <c r="G203" s="23">
        <v>27</v>
      </c>
      <c r="H203" s="27" t="str">
        <f t="shared" si="26"/>
        <v>N/A</v>
      </c>
      <c r="I203" s="8">
        <v>24.29</v>
      </c>
      <c r="J203" s="8">
        <v>-17.100000000000001</v>
      </c>
      <c r="K203" s="28" t="s">
        <v>734</v>
      </c>
      <c r="L203" s="105" t="str">
        <f t="shared" si="27"/>
        <v>Yes</v>
      </c>
    </row>
    <row r="204" spans="1:12" x14ac:dyDescent="0.2">
      <c r="A204" s="168" t="s">
        <v>127</v>
      </c>
      <c r="B204" s="22" t="s">
        <v>213</v>
      </c>
      <c r="C204" s="23">
        <v>25</v>
      </c>
      <c r="D204" s="27" t="str">
        <f t="shared" ref="D204:D214" si="28">IF($B204="N/A","N/A",IF(C204&gt;10,"No",IF(C204&lt;-10,"No","Yes")))</f>
        <v>N/A</v>
      </c>
      <c r="E204" s="23">
        <v>34</v>
      </c>
      <c r="F204" s="27" t="str">
        <f t="shared" ref="F204:F214" si="29">IF($B204="N/A","N/A",IF(E204&gt;10,"No",IF(E204&lt;-10,"No","Yes")))</f>
        <v>N/A</v>
      </c>
      <c r="G204" s="23">
        <v>39</v>
      </c>
      <c r="H204" s="27" t="str">
        <f t="shared" ref="H204:H214" si="30">IF($B204="N/A","N/A",IF(G204&gt;10,"No",IF(G204&lt;-10,"No","Yes")))</f>
        <v>N/A</v>
      </c>
      <c r="I204" s="8">
        <v>36</v>
      </c>
      <c r="J204" s="8">
        <v>14.71</v>
      </c>
      <c r="K204" s="10" t="s">
        <v>213</v>
      </c>
      <c r="L204" s="105" t="str">
        <f t="shared" ref="L204:L214" si="31">IF(J204="Div by 0", "N/A", IF(K204="N/A","N/A", IF(J204&gt;VALUE(MID(K204,1,2)), "No", IF(J204&lt;-1*VALUE(MID(K204,1,2)), "No", "Yes"))))</f>
        <v>N/A</v>
      </c>
    </row>
    <row r="205" spans="1:12" x14ac:dyDescent="0.2">
      <c r="A205" s="168" t="s">
        <v>128</v>
      </c>
      <c r="B205" s="22" t="s">
        <v>213</v>
      </c>
      <c r="C205" s="23">
        <v>105</v>
      </c>
      <c r="D205" s="27" t="str">
        <f t="shared" si="28"/>
        <v>N/A</v>
      </c>
      <c r="E205" s="23">
        <v>154</v>
      </c>
      <c r="F205" s="27" t="str">
        <f t="shared" si="29"/>
        <v>N/A</v>
      </c>
      <c r="G205" s="23">
        <v>221</v>
      </c>
      <c r="H205" s="27" t="str">
        <f t="shared" si="30"/>
        <v>N/A</v>
      </c>
      <c r="I205" s="8">
        <v>46.67</v>
      </c>
      <c r="J205" s="8">
        <v>43.51</v>
      </c>
      <c r="K205" s="10" t="s">
        <v>213</v>
      </c>
      <c r="L205" s="105" t="str">
        <f t="shared" si="31"/>
        <v>N/A</v>
      </c>
    </row>
    <row r="206" spans="1:12" ht="25.5" x14ac:dyDescent="0.2">
      <c r="A206" s="168" t="s">
        <v>1586</v>
      </c>
      <c r="B206" s="22" t="s">
        <v>213</v>
      </c>
      <c r="C206" s="23">
        <v>0</v>
      </c>
      <c r="D206" s="27" t="str">
        <f t="shared" si="28"/>
        <v>N/A</v>
      </c>
      <c r="E206" s="23">
        <v>0</v>
      </c>
      <c r="F206" s="27" t="str">
        <f t="shared" si="29"/>
        <v>N/A</v>
      </c>
      <c r="G206" s="23">
        <v>11</v>
      </c>
      <c r="H206" s="27" t="str">
        <f t="shared" si="30"/>
        <v>N/A</v>
      </c>
      <c r="I206" s="8" t="s">
        <v>1748</v>
      </c>
      <c r="J206" s="8" t="s">
        <v>1748</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11</v>
      </c>
      <c r="H207" s="27" t="str">
        <f t="shared" si="30"/>
        <v>N/A</v>
      </c>
      <c r="I207" s="8">
        <v>0</v>
      </c>
      <c r="J207" s="8">
        <v>0</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33.33</v>
      </c>
      <c r="J208" s="8">
        <v>0</v>
      </c>
      <c r="K208" s="10" t="s">
        <v>213</v>
      </c>
      <c r="L208" s="105" t="str">
        <f t="shared" si="31"/>
        <v>N/A</v>
      </c>
    </row>
    <row r="209" spans="1:12" x14ac:dyDescent="0.2">
      <c r="A209" s="168" t="s">
        <v>1588</v>
      </c>
      <c r="B209" s="22" t="s">
        <v>213</v>
      </c>
      <c r="C209" s="23">
        <v>627</v>
      </c>
      <c r="D209" s="27" t="str">
        <f t="shared" si="28"/>
        <v>N/A</v>
      </c>
      <c r="E209" s="23">
        <v>776</v>
      </c>
      <c r="F209" s="27" t="str">
        <f t="shared" si="29"/>
        <v>N/A</v>
      </c>
      <c r="G209" s="23">
        <v>808</v>
      </c>
      <c r="H209" s="27" t="str">
        <f t="shared" si="30"/>
        <v>N/A</v>
      </c>
      <c r="I209" s="8">
        <v>23.76</v>
      </c>
      <c r="J209" s="8">
        <v>4.1239999999999997</v>
      </c>
      <c r="K209" s="10" t="s">
        <v>213</v>
      </c>
      <c r="L209" s="105" t="str">
        <f t="shared" si="31"/>
        <v>N/A</v>
      </c>
    </row>
    <row r="210" spans="1:12" x14ac:dyDescent="0.2">
      <c r="A210" s="168" t="s">
        <v>125</v>
      </c>
      <c r="B210" s="22" t="s">
        <v>213</v>
      </c>
      <c r="C210" s="29">
        <v>5359491</v>
      </c>
      <c r="D210" s="27" t="str">
        <f t="shared" si="28"/>
        <v>N/A</v>
      </c>
      <c r="E210" s="29">
        <v>2342809</v>
      </c>
      <c r="F210" s="27" t="str">
        <f t="shared" si="29"/>
        <v>N/A</v>
      </c>
      <c r="G210" s="29">
        <v>3087754</v>
      </c>
      <c r="H210" s="27" t="str">
        <f t="shared" si="30"/>
        <v>N/A</v>
      </c>
      <c r="I210" s="8">
        <v>-56.3</v>
      </c>
      <c r="J210" s="8">
        <v>31.8</v>
      </c>
      <c r="K210" s="10" t="s">
        <v>213</v>
      </c>
      <c r="L210" s="105" t="str">
        <f t="shared" si="31"/>
        <v>N/A</v>
      </c>
    </row>
    <row r="211" spans="1:12" x14ac:dyDescent="0.2">
      <c r="A211" s="168" t="s">
        <v>1589</v>
      </c>
      <c r="B211" s="22" t="s">
        <v>213</v>
      </c>
      <c r="C211" s="29">
        <v>440963</v>
      </c>
      <c r="D211" s="27" t="str">
        <f t="shared" si="28"/>
        <v>N/A</v>
      </c>
      <c r="E211" s="29">
        <v>438817</v>
      </c>
      <c r="F211" s="27" t="str">
        <f t="shared" si="29"/>
        <v>N/A</v>
      </c>
      <c r="G211" s="29">
        <v>645384</v>
      </c>
      <c r="H211" s="27" t="str">
        <f t="shared" si="30"/>
        <v>N/A</v>
      </c>
      <c r="I211" s="8">
        <v>-0.48699999999999999</v>
      </c>
      <c r="J211" s="8">
        <v>47.07</v>
      </c>
      <c r="K211" s="10" t="s">
        <v>213</v>
      </c>
      <c r="L211" s="105" t="str">
        <f t="shared" si="31"/>
        <v>N/A</v>
      </c>
    </row>
    <row r="212" spans="1:12" x14ac:dyDescent="0.2">
      <c r="A212" s="168" t="s">
        <v>1540</v>
      </c>
      <c r="B212" s="22" t="s">
        <v>213</v>
      </c>
      <c r="C212" s="29">
        <v>237900</v>
      </c>
      <c r="D212" s="27" t="str">
        <f t="shared" si="28"/>
        <v>N/A</v>
      </c>
      <c r="E212" s="29">
        <v>266343</v>
      </c>
      <c r="F212" s="27" t="str">
        <f t="shared" si="29"/>
        <v>N/A</v>
      </c>
      <c r="G212" s="29">
        <v>242778</v>
      </c>
      <c r="H212" s="27" t="str">
        <f t="shared" si="30"/>
        <v>N/A</v>
      </c>
      <c r="I212" s="8">
        <v>11.96</v>
      </c>
      <c r="J212" s="8">
        <v>-8.85</v>
      </c>
      <c r="K212" s="10" t="s">
        <v>213</v>
      </c>
      <c r="L212" s="105" t="str">
        <f t="shared" si="31"/>
        <v>N/A</v>
      </c>
    </row>
    <row r="213" spans="1:12" x14ac:dyDescent="0.2">
      <c r="A213" s="168" t="s">
        <v>1590</v>
      </c>
      <c r="B213" s="22" t="s">
        <v>213</v>
      </c>
      <c r="C213" s="29">
        <v>393804</v>
      </c>
      <c r="D213" s="27" t="str">
        <f t="shared" si="28"/>
        <v>N/A</v>
      </c>
      <c r="E213" s="29">
        <v>489408</v>
      </c>
      <c r="F213" s="27" t="str">
        <f t="shared" si="29"/>
        <v>N/A</v>
      </c>
      <c r="G213" s="29">
        <v>373166</v>
      </c>
      <c r="H213" s="27" t="str">
        <f t="shared" si="30"/>
        <v>N/A</v>
      </c>
      <c r="I213" s="8">
        <v>24.28</v>
      </c>
      <c r="J213" s="8">
        <v>-23.8</v>
      </c>
      <c r="K213" s="10" t="s">
        <v>213</v>
      </c>
      <c r="L213" s="105" t="str">
        <f t="shared" si="31"/>
        <v>N/A</v>
      </c>
    </row>
    <row r="214" spans="1:12" x14ac:dyDescent="0.2">
      <c r="A214" s="174" t="s">
        <v>1591</v>
      </c>
      <c r="B214" s="22" t="s">
        <v>213</v>
      </c>
      <c r="C214" s="29">
        <v>5359475</v>
      </c>
      <c r="D214" s="27" t="str">
        <f t="shared" si="28"/>
        <v>N/A</v>
      </c>
      <c r="E214" s="29">
        <v>2342771</v>
      </c>
      <c r="F214" s="27" t="str">
        <f t="shared" si="29"/>
        <v>N/A</v>
      </c>
      <c r="G214" s="29">
        <v>3081451</v>
      </c>
      <c r="H214" s="27" t="str">
        <f t="shared" si="30"/>
        <v>N/A</v>
      </c>
      <c r="I214" s="8">
        <v>-56.3</v>
      </c>
      <c r="J214" s="8">
        <v>31.53</v>
      </c>
      <c r="K214" s="10" t="s">
        <v>213</v>
      </c>
      <c r="L214" s="105" t="str">
        <f t="shared" si="31"/>
        <v>N/A</v>
      </c>
    </row>
    <row r="215" spans="1:12" ht="25.5" x14ac:dyDescent="0.2">
      <c r="A215" s="168" t="s">
        <v>1354</v>
      </c>
      <c r="B215" s="22" t="s">
        <v>213</v>
      </c>
      <c r="C215" s="29">
        <v>268524</v>
      </c>
      <c r="D215" s="27" t="str">
        <f t="shared" ref="D215:D229" si="32">IF($B215="N/A","N/A",IF(C215&gt;10,"No",IF(C215&lt;-10,"No","Yes")))</f>
        <v>N/A</v>
      </c>
      <c r="E215" s="29">
        <v>600055</v>
      </c>
      <c r="F215" s="27" t="str">
        <f t="shared" ref="F215:F229" si="33">IF($B215="N/A","N/A",IF(E215&gt;10,"No",IF(E215&lt;-10,"No","Yes")))</f>
        <v>N/A</v>
      </c>
      <c r="G215" s="29">
        <v>213310</v>
      </c>
      <c r="H215" s="27" t="str">
        <f t="shared" ref="H215:H229" si="34">IF($B215="N/A","N/A",IF(G215&gt;10,"No",IF(G215&lt;-10,"No","Yes")))</f>
        <v>N/A</v>
      </c>
      <c r="I215" s="8">
        <v>123.5</v>
      </c>
      <c r="J215" s="8">
        <v>-64.5</v>
      </c>
      <c r="K215" s="28" t="s">
        <v>734</v>
      </c>
      <c r="L215" s="105" t="str">
        <f t="shared" ref="L215:L229" si="35">IF(J215="Div by 0", "N/A", IF(K215="N/A","N/A", IF(J215&gt;VALUE(MID(K215,1,2)), "No", IF(J215&lt;-1*VALUE(MID(K215,1,2)), "No", "Yes"))))</f>
        <v>No</v>
      </c>
    </row>
    <row r="216" spans="1:12" x14ac:dyDescent="0.2">
      <c r="A216" s="168" t="s">
        <v>646</v>
      </c>
      <c r="B216" s="22" t="s">
        <v>213</v>
      </c>
      <c r="C216" s="23">
        <v>116</v>
      </c>
      <c r="D216" s="27" t="str">
        <f t="shared" si="32"/>
        <v>N/A</v>
      </c>
      <c r="E216" s="23">
        <v>140</v>
      </c>
      <c r="F216" s="27" t="str">
        <f t="shared" si="33"/>
        <v>N/A</v>
      </c>
      <c r="G216" s="23">
        <v>601</v>
      </c>
      <c r="H216" s="27" t="str">
        <f t="shared" si="34"/>
        <v>N/A</v>
      </c>
      <c r="I216" s="8">
        <v>20.69</v>
      </c>
      <c r="J216" s="8">
        <v>329.3</v>
      </c>
      <c r="K216" s="28" t="s">
        <v>734</v>
      </c>
      <c r="L216" s="105" t="str">
        <f t="shared" si="35"/>
        <v>No</v>
      </c>
    </row>
    <row r="217" spans="1:12" ht="25.5" x14ac:dyDescent="0.2">
      <c r="A217" s="168" t="s">
        <v>1355</v>
      </c>
      <c r="B217" s="22" t="s">
        <v>213</v>
      </c>
      <c r="C217" s="29">
        <v>2314.8620689999998</v>
      </c>
      <c r="D217" s="27" t="str">
        <f t="shared" si="32"/>
        <v>N/A</v>
      </c>
      <c r="E217" s="29">
        <v>4286.1071429000003</v>
      </c>
      <c r="F217" s="27" t="str">
        <f t="shared" si="33"/>
        <v>N/A</v>
      </c>
      <c r="G217" s="29">
        <v>354.92512478999998</v>
      </c>
      <c r="H217" s="27" t="str">
        <f t="shared" si="34"/>
        <v>N/A</v>
      </c>
      <c r="I217" s="8">
        <v>85.16</v>
      </c>
      <c r="J217" s="8">
        <v>-91.7</v>
      </c>
      <c r="K217" s="28" t="s">
        <v>734</v>
      </c>
      <c r="L217" s="105" t="str">
        <f t="shared" si="35"/>
        <v>No</v>
      </c>
    </row>
    <row r="218" spans="1:12" ht="25.5" x14ac:dyDescent="0.2">
      <c r="A218" s="168" t="s">
        <v>1356</v>
      </c>
      <c r="B218" s="22" t="s">
        <v>213</v>
      </c>
      <c r="C218" s="29">
        <v>592</v>
      </c>
      <c r="D218" s="27" t="str">
        <f t="shared" si="32"/>
        <v>N/A</v>
      </c>
      <c r="E218" s="29">
        <v>15</v>
      </c>
      <c r="F218" s="27" t="str">
        <f t="shared" si="33"/>
        <v>N/A</v>
      </c>
      <c r="G218" s="29">
        <v>0</v>
      </c>
      <c r="H218" s="27" t="str">
        <f t="shared" si="34"/>
        <v>N/A</v>
      </c>
      <c r="I218" s="8">
        <v>-97.5</v>
      </c>
      <c r="J218" s="8">
        <v>-100</v>
      </c>
      <c r="K218" s="28" t="s">
        <v>734</v>
      </c>
      <c r="L218" s="105" t="str">
        <f t="shared" si="35"/>
        <v>No</v>
      </c>
    </row>
    <row r="219" spans="1:12" x14ac:dyDescent="0.2">
      <c r="A219" s="168" t="s">
        <v>513</v>
      </c>
      <c r="B219" s="22" t="s">
        <v>213</v>
      </c>
      <c r="C219" s="23">
        <v>11</v>
      </c>
      <c r="D219" s="27" t="str">
        <f t="shared" si="32"/>
        <v>N/A</v>
      </c>
      <c r="E219" s="23">
        <v>11</v>
      </c>
      <c r="F219" s="27" t="str">
        <f t="shared" si="33"/>
        <v>N/A</v>
      </c>
      <c r="G219" s="23">
        <v>0</v>
      </c>
      <c r="H219" s="27" t="str">
        <f t="shared" si="34"/>
        <v>N/A</v>
      </c>
      <c r="I219" s="8">
        <v>-88.9</v>
      </c>
      <c r="J219" s="8">
        <v>-100</v>
      </c>
      <c r="K219" s="28" t="s">
        <v>734</v>
      </c>
      <c r="L219" s="105" t="str">
        <f t="shared" si="35"/>
        <v>No</v>
      </c>
    </row>
    <row r="220" spans="1:12" ht="25.5" x14ac:dyDescent="0.2">
      <c r="A220" s="168" t="s">
        <v>1357</v>
      </c>
      <c r="B220" s="22" t="s">
        <v>213</v>
      </c>
      <c r="C220" s="29">
        <v>65.777777778000001</v>
      </c>
      <c r="D220" s="27" t="str">
        <f t="shared" si="32"/>
        <v>N/A</v>
      </c>
      <c r="E220" s="29">
        <v>15</v>
      </c>
      <c r="F220" s="27" t="str">
        <f t="shared" si="33"/>
        <v>N/A</v>
      </c>
      <c r="G220" s="29" t="s">
        <v>1748</v>
      </c>
      <c r="H220" s="27" t="str">
        <f t="shared" si="34"/>
        <v>N/A</v>
      </c>
      <c r="I220" s="8">
        <v>-77.2</v>
      </c>
      <c r="J220" s="8" t="s">
        <v>1748</v>
      </c>
      <c r="K220" s="28" t="s">
        <v>734</v>
      </c>
      <c r="L220" s="105" t="str">
        <f t="shared" si="35"/>
        <v>N/A</v>
      </c>
    </row>
    <row r="221" spans="1:12" ht="25.5" x14ac:dyDescent="0.2">
      <c r="A221" s="168" t="s">
        <v>1358</v>
      </c>
      <c r="B221" s="22" t="s">
        <v>213</v>
      </c>
      <c r="C221" s="29">
        <v>0</v>
      </c>
      <c r="D221" s="27" t="str">
        <f t="shared" si="32"/>
        <v>N/A</v>
      </c>
      <c r="E221" s="29">
        <v>0</v>
      </c>
      <c r="F221" s="27" t="str">
        <f t="shared" si="33"/>
        <v>N/A</v>
      </c>
      <c r="G221" s="29">
        <v>0</v>
      </c>
      <c r="H221" s="27" t="str">
        <f t="shared" si="34"/>
        <v>N/A</v>
      </c>
      <c r="I221" s="8" t="s">
        <v>1748</v>
      </c>
      <c r="J221" s="8" t="s">
        <v>1748</v>
      </c>
      <c r="K221" s="28" t="s">
        <v>734</v>
      </c>
      <c r="L221" s="105" t="str">
        <f t="shared" si="35"/>
        <v>N/A</v>
      </c>
    </row>
    <row r="222" spans="1:12" x14ac:dyDescent="0.2">
      <c r="A222" s="168" t="s">
        <v>514</v>
      </c>
      <c r="B222" s="22" t="s">
        <v>213</v>
      </c>
      <c r="C222" s="23">
        <v>0</v>
      </c>
      <c r="D222" s="27" t="str">
        <f t="shared" si="32"/>
        <v>N/A</v>
      </c>
      <c r="E222" s="23">
        <v>0</v>
      </c>
      <c r="F222" s="27" t="str">
        <f t="shared" si="33"/>
        <v>N/A</v>
      </c>
      <c r="G222" s="23">
        <v>0</v>
      </c>
      <c r="H222" s="27" t="str">
        <f t="shared" si="34"/>
        <v>N/A</v>
      </c>
      <c r="I222" s="8" t="s">
        <v>1748</v>
      </c>
      <c r="J222" s="8" t="s">
        <v>1748</v>
      </c>
      <c r="K222" s="28" t="s">
        <v>734</v>
      </c>
      <c r="L222" s="105" t="str">
        <f t="shared" si="35"/>
        <v>N/A</v>
      </c>
    </row>
    <row r="223" spans="1:12" ht="25.5" x14ac:dyDescent="0.2">
      <c r="A223" s="168" t="s">
        <v>1359</v>
      </c>
      <c r="B223" s="22" t="s">
        <v>213</v>
      </c>
      <c r="C223" s="29" t="s">
        <v>1748</v>
      </c>
      <c r="D223" s="27" t="str">
        <f t="shared" si="32"/>
        <v>N/A</v>
      </c>
      <c r="E223" s="29" t="s">
        <v>1748</v>
      </c>
      <c r="F223" s="27" t="str">
        <f t="shared" si="33"/>
        <v>N/A</v>
      </c>
      <c r="G223" s="29" t="s">
        <v>1748</v>
      </c>
      <c r="H223" s="27" t="str">
        <f t="shared" si="34"/>
        <v>N/A</v>
      </c>
      <c r="I223" s="8" t="s">
        <v>1748</v>
      </c>
      <c r="J223" s="8" t="s">
        <v>1748</v>
      </c>
      <c r="K223" s="28" t="s">
        <v>734</v>
      </c>
      <c r="L223" s="105" t="str">
        <f t="shared" si="35"/>
        <v>N/A</v>
      </c>
    </row>
    <row r="224" spans="1:12" ht="25.5" x14ac:dyDescent="0.2">
      <c r="A224" s="168" t="s">
        <v>1360</v>
      </c>
      <c r="B224" s="22" t="s">
        <v>213</v>
      </c>
      <c r="C224" s="29">
        <v>528875855</v>
      </c>
      <c r="D224" s="27" t="str">
        <f t="shared" si="32"/>
        <v>N/A</v>
      </c>
      <c r="E224" s="29">
        <v>596100056</v>
      </c>
      <c r="F224" s="27" t="str">
        <f t="shared" si="33"/>
        <v>N/A</v>
      </c>
      <c r="G224" s="29">
        <v>581146301</v>
      </c>
      <c r="H224" s="27" t="str">
        <f t="shared" si="34"/>
        <v>N/A</v>
      </c>
      <c r="I224" s="8">
        <v>12.71</v>
      </c>
      <c r="J224" s="8">
        <v>-2.5099999999999998</v>
      </c>
      <c r="K224" s="28" t="s">
        <v>734</v>
      </c>
      <c r="L224" s="105" t="str">
        <f t="shared" si="35"/>
        <v>Yes</v>
      </c>
    </row>
    <row r="225" spans="1:12" x14ac:dyDescent="0.2">
      <c r="A225" s="168" t="s">
        <v>515</v>
      </c>
      <c r="B225" s="22" t="s">
        <v>213</v>
      </c>
      <c r="C225" s="23">
        <v>70161</v>
      </c>
      <c r="D225" s="27" t="str">
        <f t="shared" si="32"/>
        <v>N/A</v>
      </c>
      <c r="E225" s="23">
        <v>69736</v>
      </c>
      <c r="F225" s="27" t="str">
        <f t="shared" si="33"/>
        <v>N/A</v>
      </c>
      <c r="G225" s="23">
        <v>83142</v>
      </c>
      <c r="H225" s="27" t="str">
        <f t="shared" si="34"/>
        <v>N/A</v>
      </c>
      <c r="I225" s="8">
        <v>-0.60599999999999998</v>
      </c>
      <c r="J225" s="8">
        <v>19.22</v>
      </c>
      <c r="K225" s="28" t="s">
        <v>734</v>
      </c>
      <c r="L225" s="105" t="str">
        <f t="shared" si="35"/>
        <v>Yes</v>
      </c>
    </row>
    <row r="226" spans="1:12" ht="25.5" x14ac:dyDescent="0.2">
      <c r="A226" s="168" t="s">
        <v>1361</v>
      </c>
      <c r="B226" s="22" t="s">
        <v>213</v>
      </c>
      <c r="C226" s="29">
        <v>7538.0318838000003</v>
      </c>
      <c r="D226" s="27" t="str">
        <f t="shared" si="32"/>
        <v>N/A</v>
      </c>
      <c r="E226" s="29">
        <v>8547.9530802000008</v>
      </c>
      <c r="F226" s="27" t="str">
        <f t="shared" si="33"/>
        <v>N/A</v>
      </c>
      <c r="G226" s="29">
        <v>6989.8042023999997</v>
      </c>
      <c r="H226" s="27" t="str">
        <f t="shared" si="34"/>
        <v>N/A</v>
      </c>
      <c r="I226" s="8">
        <v>13.4</v>
      </c>
      <c r="J226" s="8">
        <v>-18.2</v>
      </c>
      <c r="K226" s="28" t="s">
        <v>734</v>
      </c>
      <c r="L226" s="105" t="str">
        <f t="shared" si="35"/>
        <v>Yes</v>
      </c>
    </row>
    <row r="227" spans="1:12" ht="25.5" x14ac:dyDescent="0.2">
      <c r="A227" s="168" t="s">
        <v>1362</v>
      </c>
      <c r="B227" s="22" t="s">
        <v>213</v>
      </c>
      <c r="C227" s="29">
        <v>0</v>
      </c>
      <c r="D227" s="27" t="str">
        <f t="shared" si="32"/>
        <v>N/A</v>
      </c>
      <c r="E227" s="29">
        <v>0</v>
      </c>
      <c r="F227" s="27" t="str">
        <f t="shared" si="33"/>
        <v>N/A</v>
      </c>
      <c r="G227" s="29">
        <v>0</v>
      </c>
      <c r="H227" s="27" t="str">
        <f t="shared" si="34"/>
        <v>N/A</v>
      </c>
      <c r="I227" s="8" t="s">
        <v>1748</v>
      </c>
      <c r="J227" s="8" t="s">
        <v>1748</v>
      </c>
      <c r="K227" s="28" t="s">
        <v>734</v>
      </c>
      <c r="L227" s="105" t="str">
        <f t="shared" si="35"/>
        <v>N/A</v>
      </c>
    </row>
    <row r="228" spans="1:12" ht="25.5" x14ac:dyDescent="0.2">
      <c r="A228" s="168" t="s">
        <v>516</v>
      </c>
      <c r="B228" s="22" t="s">
        <v>213</v>
      </c>
      <c r="C228" s="23">
        <v>0</v>
      </c>
      <c r="D228" s="27" t="str">
        <f t="shared" si="32"/>
        <v>N/A</v>
      </c>
      <c r="E228" s="23">
        <v>0</v>
      </c>
      <c r="F228" s="27" t="str">
        <f t="shared" si="33"/>
        <v>N/A</v>
      </c>
      <c r="G228" s="23">
        <v>0</v>
      </c>
      <c r="H228" s="27" t="str">
        <f t="shared" si="34"/>
        <v>N/A</v>
      </c>
      <c r="I228" s="8" t="s">
        <v>1748</v>
      </c>
      <c r="J228" s="8" t="s">
        <v>1748</v>
      </c>
      <c r="K228" s="28" t="s">
        <v>734</v>
      </c>
      <c r="L228" s="105" t="str">
        <f t="shared" si="35"/>
        <v>N/A</v>
      </c>
    </row>
    <row r="229" spans="1:12" ht="25.5" x14ac:dyDescent="0.2">
      <c r="A229" s="168" t="s">
        <v>1363</v>
      </c>
      <c r="B229" s="22" t="s">
        <v>213</v>
      </c>
      <c r="C229" s="29" t="s">
        <v>1748</v>
      </c>
      <c r="D229" s="27" t="str">
        <f t="shared" si="32"/>
        <v>N/A</v>
      </c>
      <c r="E229" s="29" t="s">
        <v>1748</v>
      </c>
      <c r="F229" s="27" t="str">
        <f t="shared" si="33"/>
        <v>N/A</v>
      </c>
      <c r="G229" s="29" t="s">
        <v>1748</v>
      </c>
      <c r="H229" s="27" t="str">
        <f t="shared" si="34"/>
        <v>N/A</v>
      </c>
      <c r="I229" s="8" t="s">
        <v>1748</v>
      </c>
      <c r="J229" s="8" t="s">
        <v>1748</v>
      </c>
      <c r="K229" s="28" t="s">
        <v>734</v>
      </c>
      <c r="L229" s="105" t="str">
        <f t="shared" si="35"/>
        <v>N/A</v>
      </c>
    </row>
    <row r="230" spans="1:12" x14ac:dyDescent="0.2">
      <c r="A230" s="137" t="s">
        <v>1364</v>
      </c>
      <c r="B230" s="22" t="s">
        <v>213</v>
      </c>
      <c r="C230" s="32">
        <v>404376</v>
      </c>
      <c r="D230" s="27" t="str">
        <f t="shared" ref="D230:D253" si="36">IF($B230="N/A","N/A",IF(C230&gt;10,"No",IF(C230&lt;-10,"No","Yes")))</f>
        <v>N/A</v>
      </c>
      <c r="E230" s="32">
        <v>343179</v>
      </c>
      <c r="F230" s="27" t="str">
        <f t="shared" ref="F230:F253" si="37">IF($B230="N/A","N/A",IF(E230&gt;10,"No",IF(E230&lt;-10,"No","Yes")))</f>
        <v>N/A</v>
      </c>
      <c r="G230" s="32">
        <v>1037179</v>
      </c>
      <c r="H230" s="27" t="str">
        <f t="shared" ref="H230:H253" si="38">IF($B230="N/A","N/A",IF(G230&gt;10,"No",IF(G230&lt;-10,"No","Yes")))</f>
        <v>N/A</v>
      </c>
      <c r="I230" s="8">
        <v>-15.1</v>
      </c>
      <c r="J230" s="8">
        <v>202.2</v>
      </c>
      <c r="K230" s="28" t="s">
        <v>734</v>
      </c>
      <c r="L230" s="105" t="str">
        <f t="shared" ref="L230:L253" si="39">IF(J230="Div by 0", "N/A", IF(K230="N/A","N/A", IF(J230&gt;VALUE(MID(K230,1,2)), "No", IF(J230&lt;-1*VALUE(MID(K230,1,2)), "No", "Yes"))))</f>
        <v>No</v>
      </c>
    </row>
    <row r="231" spans="1:12" x14ac:dyDescent="0.2">
      <c r="A231" s="137" t="s">
        <v>1541</v>
      </c>
      <c r="B231" s="22" t="s">
        <v>213</v>
      </c>
      <c r="C231" s="31">
        <v>166</v>
      </c>
      <c r="D231" s="31" t="str">
        <f t="shared" si="36"/>
        <v>N/A</v>
      </c>
      <c r="E231" s="31">
        <v>163</v>
      </c>
      <c r="F231" s="31" t="str">
        <f t="shared" si="37"/>
        <v>N/A</v>
      </c>
      <c r="G231" s="31">
        <v>298</v>
      </c>
      <c r="H231" s="27" t="str">
        <f t="shared" si="38"/>
        <v>N/A</v>
      </c>
      <c r="I231" s="8">
        <v>-1.81</v>
      </c>
      <c r="J231" s="8">
        <v>82.82</v>
      </c>
      <c r="K231" s="28" t="s">
        <v>734</v>
      </c>
      <c r="L231" s="105" t="str">
        <f t="shared" si="39"/>
        <v>No</v>
      </c>
    </row>
    <row r="232" spans="1:12" x14ac:dyDescent="0.2">
      <c r="A232" s="137" t="s">
        <v>1542</v>
      </c>
      <c r="B232" s="22" t="s">
        <v>213</v>
      </c>
      <c r="C232" s="32">
        <v>2436</v>
      </c>
      <c r="D232" s="27" t="str">
        <f t="shared" si="36"/>
        <v>N/A</v>
      </c>
      <c r="E232" s="32">
        <v>2105.3926379999998</v>
      </c>
      <c r="F232" s="27" t="str">
        <f t="shared" si="37"/>
        <v>N/A</v>
      </c>
      <c r="G232" s="32">
        <v>3480.4664429999998</v>
      </c>
      <c r="H232" s="27" t="str">
        <f t="shared" si="38"/>
        <v>N/A</v>
      </c>
      <c r="I232" s="8">
        <v>-13.6</v>
      </c>
      <c r="J232" s="8">
        <v>65.31</v>
      </c>
      <c r="K232" s="28" t="s">
        <v>734</v>
      </c>
      <c r="L232" s="105" t="str">
        <f t="shared" si="39"/>
        <v>No</v>
      </c>
    </row>
    <row r="233" spans="1:12" x14ac:dyDescent="0.2">
      <c r="A233" s="175" t="s">
        <v>1543</v>
      </c>
      <c r="B233" s="22" t="s">
        <v>213</v>
      </c>
      <c r="C233" s="32">
        <v>1520.8333333</v>
      </c>
      <c r="D233" s="27" t="str">
        <f t="shared" si="36"/>
        <v>N/A</v>
      </c>
      <c r="E233" s="32">
        <v>1050.8</v>
      </c>
      <c r="F233" s="27" t="str">
        <f t="shared" si="37"/>
        <v>N/A</v>
      </c>
      <c r="G233" s="32">
        <v>254</v>
      </c>
      <c r="H233" s="27" t="str">
        <f t="shared" si="38"/>
        <v>N/A</v>
      </c>
      <c r="I233" s="8">
        <v>-30.9</v>
      </c>
      <c r="J233" s="8">
        <v>-75.8</v>
      </c>
      <c r="K233" s="28" t="s">
        <v>734</v>
      </c>
      <c r="L233" s="105" t="str">
        <f t="shared" si="39"/>
        <v>No</v>
      </c>
    </row>
    <row r="234" spans="1:12" x14ac:dyDescent="0.2">
      <c r="A234" s="175" t="s">
        <v>1544</v>
      </c>
      <c r="B234" s="22" t="s">
        <v>213</v>
      </c>
      <c r="C234" s="32">
        <v>2678.3578947000001</v>
      </c>
      <c r="D234" s="27" t="str">
        <f t="shared" si="36"/>
        <v>N/A</v>
      </c>
      <c r="E234" s="32">
        <v>2572.8021978000002</v>
      </c>
      <c r="F234" s="27" t="str">
        <f t="shared" si="37"/>
        <v>N/A</v>
      </c>
      <c r="G234" s="32">
        <v>909.625</v>
      </c>
      <c r="H234" s="27" t="str">
        <f t="shared" si="38"/>
        <v>N/A</v>
      </c>
      <c r="I234" s="8">
        <v>-3.94</v>
      </c>
      <c r="J234" s="8">
        <v>-64.599999999999994</v>
      </c>
      <c r="K234" s="28" t="s">
        <v>734</v>
      </c>
      <c r="L234" s="105" t="str">
        <f t="shared" si="39"/>
        <v>No</v>
      </c>
    </row>
    <row r="235" spans="1:12" x14ac:dyDescent="0.2">
      <c r="A235" s="175" t="s">
        <v>1545</v>
      </c>
      <c r="B235" s="22" t="s">
        <v>213</v>
      </c>
      <c r="C235" s="32">
        <v>888.5625</v>
      </c>
      <c r="D235" s="27" t="str">
        <f t="shared" si="36"/>
        <v>N/A</v>
      </c>
      <c r="E235" s="32">
        <v>371.73333332999999</v>
      </c>
      <c r="F235" s="27" t="str">
        <f t="shared" si="37"/>
        <v>N/A</v>
      </c>
      <c r="G235" s="32" t="s">
        <v>1748</v>
      </c>
      <c r="H235" s="27" t="str">
        <f t="shared" si="38"/>
        <v>N/A</v>
      </c>
      <c r="I235" s="8">
        <v>-58.2</v>
      </c>
      <c r="J235" s="8" t="s">
        <v>1748</v>
      </c>
      <c r="K235" s="28" t="s">
        <v>734</v>
      </c>
      <c r="L235" s="105" t="str">
        <f t="shared" si="39"/>
        <v>N/A</v>
      </c>
    </row>
    <row r="236" spans="1:12" x14ac:dyDescent="0.2">
      <c r="A236" s="175" t="s">
        <v>1546</v>
      </c>
      <c r="B236" s="22" t="s">
        <v>213</v>
      </c>
      <c r="C236" s="32">
        <v>2583.4693877999998</v>
      </c>
      <c r="D236" s="27" t="str">
        <f t="shared" si="36"/>
        <v>N/A</v>
      </c>
      <c r="E236" s="32">
        <v>1888.9230769000001</v>
      </c>
      <c r="F236" s="27" t="str">
        <f t="shared" si="37"/>
        <v>N/A</v>
      </c>
      <c r="G236" s="32" t="s">
        <v>1748</v>
      </c>
      <c r="H236" s="27" t="str">
        <f t="shared" si="38"/>
        <v>N/A</v>
      </c>
      <c r="I236" s="8">
        <v>-26.9</v>
      </c>
      <c r="J236" s="8" t="s">
        <v>1748</v>
      </c>
      <c r="K236" s="28" t="s">
        <v>734</v>
      </c>
      <c r="L236" s="105" t="str">
        <f t="shared" si="39"/>
        <v>N/A</v>
      </c>
    </row>
    <row r="237" spans="1:12" x14ac:dyDescent="0.2">
      <c r="A237" s="168" t="s">
        <v>1547</v>
      </c>
      <c r="B237" s="22" t="s">
        <v>213</v>
      </c>
      <c r="C237" s="27">
        <v>9.9232443000000004E-2</v>
      </c>
      <c r="D237" s="27" t="str">
        <f t="shared" si="36"/>
        <v>N/A</v>
      </c>
      <c r="E237" s="27">
        <v>9.9149021599999998E-2</v>
      </c>
      <c r="F237" s="27" t="str">
        <f t="shared" si="37"/>
        <v>N/A</v>
      </c>
      <c r="G237" s="27">
        <v>0.124888941</v>
      </c>
      <c r="H237" s="27" t="str">
        <f t="shared" si="38"/>
        <v>N/A</v>
      </c>
      <c r="I237" s="8">
        <v>-8.4000000000000005E-2</v>
      </c>
      <c r="J237" s="8">
        <v>25.96</v>
      </c>
      <c r="K237" s="28" t="s">
        <v>734</v>
      </c>
      <c r="L237" s="105" t="str">
        <f t="shared" si="39"/>
        <v>Yes</v>
      </c>
    </row>
    <row r="238" spans="1:12" x14ac:dyDescent="0.2">
      <c r="A238" s="174" t="s">
        <v>1548</v>
      </c>
      <c r="B238" s="22" t="s">
        <v>213</v>
      </c>
      <c r="C238" s="27">
        <v>2.5737817400000002E-2</v>
      </c>
      <c r="D238" s="27" t="str">
        <f t="shared" si="36"/>
        <v>N/A</v>
      </c>
      <c r="E238" s="27">
        <v>1.9596315900000001E-2</v>
      </c>
      <c r="F238" s="27" t="str">
        <f t="shared" si="37"/>
        <v>N/A</v>
      </c>
      <c r="G238" s="27">
        <v>0.1221001221</v>
      </c>
      <c r="H238" s="27" t="str">
        <f t="shared" si="38"/>
        <v>N/A</v>
      </c>
      <c r="I238" s="8">
        <v>-23.9</v>
      </c>
      <c r="J238" s="8">
        <v>523.1</v>
      </c>
      <c r="K238" s="28" t="s">
        <v>734</v>
      </c>
      <c r="L238" s="105" t="str">
        <f t="shared" si="39"/>
        <v>No</v>
      </c>
    </row>
    <row r="239" spans="1:12" x14ac:dyDescent="0.2">
      <c r="A239" s="174" t="s">
        <v>1549</v>
      </c>
      <c r="B239" s="22" t="s">
        <v>213</v>
      </c>
      <c r="C239" s="27">
        <v>0.21038644670000001</v>
      </c>
      <c r="D239" s="27" t="str">
        <f t="shared" si="36"/>
        <v>N/A</v>
      </c>
      <c r="E239" s="27">
        <v>0.19438214249999999</v>
      </c>
      <c r="F239" s="27" t="str">
        <f t="shared" si="37"/>
        <v>N/A</v>
      </c>
      <c r="G239" s="27">
        <v>0.38572806170000001</v>
      </c>
      <c r="H239" s="27" t="str">
        <f t="shared" si="38"/>
        <v>N/A</v>
      </c>
      <c r="I239" s="8">
        <v>-7.61</v>
      </c>
      <c r="J239" s="8">
        <v>98.44</v>
      </c>
      <c r="K239" s="28" t="s">
        <v>734</v>
      </c>
      <c r="L239" s="105" t="str">
        <f t="shared" si="39"/>
        <v>No</v>
      </c>
    </row>
    <row r="240" spans="1:12" x14ac:dyDescent="0.2">
      <c r="A240" s="174" t="s">
        <v>1550</v>
      </c>
      <c r="B240" s="22" t="s">
        <v>213</v>
      </c>
      <c r="C240" s="27">
        <v>3.0723146100000001E-2</v>
      </c>
      <c r="D240" s="27" t="str">
        <f t="shared" si="36"/>
        <v>N/A</v>
      </c>
      <c r="E240" s="27">
        <v>2.9430808199999998E-2</v>
      </c>
      <c r="F240" s="27" t="str">
        <f t="shared" si="37"/>
        <v>N/A</v>
      </c>
      <c r="G240" s="27">
        <v>0</v>
      </c>
      <c r="H240" s="27" t="str">
        <f t="shared" si="38"/>
        <v>N/A</v>
      </c>
      <c r="I240" s="8">
        <v>-4.21</v>
      </c>
      <c r="J240" s="8">
        <v>-100</v>
      </c>
      <c r="K240" s="28" t="s">
        <v>734</v>
      </c>
      <c r="L240" s="105" t="str">
        <f t="shared" si="39"/>
        <v>No</v>
      </c>
    </row>
    <row r="241" spans="1:12" x14ac:dyDescent="0.2">
      <c r="A241" s="174" t="s">
        <v>1551</v>
      </c>
      <c r="B241" s="22" t="s">
        <v>213</v>
      </c>
      <c r="C241" s="27">
        <v>0.1048375019</v>
      </c>
      <c r="D241" s="27" t="str">
        <f t="shared" si="36"/>
        <v>N/A</v>
      </c>
      <c r="E241" s="27">
        <v>0.1265145248</v>
      </c>
      <c r="F241" s="27" t="str">
        <f t="shared" si="37"/>
        <v>N/A</v>
      </c>
      <c r="G241" s="27">
        <v>0</v>
      </c>
      <c r="H241" s="27" t="str">
        <f t="shared" si="38"/>
        <v>N/A</v>
      </c>
      <c r="I241" s="8">
        <v>20.68</v>
      </c>
      <c r="J241" s="8">
        <v>-100</v>
      </c>
      <c r="K241" s="28" t="s">
        <v>734</v>
      </c>
      <c r="L241" s="105" t="str">
        <f t="shared" si="39"/>
        <v>No</v>
      </c>
    </row>
    <row r="242" spans="1:12" ht="25.5" x14ac:dyDescent="0.2">
      <c r="A242" s="137" t="s">
        <v>1376</v>
      </c>
      <c r="B242" s="22" t="s">
        <v>213</v>
      </c>
      <c r="C242" s="32" t="s">
        <v>1748</v>
      </c>
      <c r="D242" s="27" t="str">
        <f t="shared" si="36"/>
        <v>N/A</v>
      </c>
      <c r="E242" s="32" t="s">
        <v>1748</v>
      </c>
      <c r="F242" s="27" t="str">
        <f t="shared" si="37"/>
        <v>N/A</v>
      </c>
      <c r="G242" s="32" t="s">
        <v>1748</v>
      </c>
      <c r="H242" s="27" t="str">
        <f t="shared" si="38"/>
        <v>N/A</v>
      </c>
      <c r="I242" s="8" t="s">
        <v>1748</v>
      </c>
      <c r="J242" s="8" t="s">
        <v>1748</v>
      </c>
      <c r="K242" s="28" t="s">
        <v>734</v>
      </c>
      <c r="L242" s="105" t="str">
        <f t="shared" si="39"/>
        <v>N/A</v>
      </c>
    </row>
    <row r="243" spans="1:12" x14ac:dyDescent="0.2">
      <c r="A243" s="137" t="s">
        <v>1552</v>
      </c>
      <c r="B243" s="22" t="s">
        <v>213</v>
      </c>
      <c r="C243" s="31" t="s">
        <v>1748</v>
      </c>
      <c r="D243" s="31" t="str">
        <f t="shared" si="36"/>
        <v>N/A</v>
      </c>
      <c r="E243" s="31" t="s">
        <v>1748</v>
      </c>
      <c r="F243" s="31" t="str">
        <f t="shared" si="37"/>
        <v>N/A</v>
      </c>
      <c r="G243" s="31" t="s">
        <v>1748</v>
      </c>
      <c r="H243" s="27" t="str">
        <f t="shared" si="38"/>
        <v>N/A</v>
      </c>
      <c r="I243" s="8" t="s">
        <v>1748</v>
      </c>
      <c r="J243" s="8" t="s">
        <v>1748</v>
      </c>
      <c r="K243" s="28" t="s">
        <v>734</v>
      </c>
      <c r="L243" s="105" t="str">
        <f t="shared" si="39"/>
        <v>N/A</v>
      </c>
    </row>
    <row r="244" spans="1:12" ht="25.5" x14ac:dyDescent="0.2">
      <c r="A244" s="137" t="s">
        <v>1553</v>
      </c>
      <c r="B244" s="22" t="s">
        <v>213</v>
      </c>
      <c r="C244" s="32" t="s">
        <v>1748</v>
      </c>
      <c r="D244" s="27" t="str">
        <f t="shared" si="36"/>
        <v>N/A</v>
      </c>
      <c r="E244" s="32" t="s">
        <v>1748</v>
      </c>
      <c r="F244" s="27" t="str">
        <f t="shared" si="37"/>
        <v>N/A</v>
      </c>
      <c r="G244" s="32" t="s">
        <v>1748</v>
      </c>
      <c r="H244" s="27" t="str">
        <f t="shared" si="38"/>
        <v>N/A</v>
      </c>
      <c r="I244" s="8" t="s">
        <v>1748</v>
      </c>
      <c r="J244" s="8" t="s">
        <v>1748</v>
      </c>
      <c r="K244" s="28" t="s">
        <v>734</v>
      </c>
      <c r="L244" s="105" t="str">
        <f t="shared" si="39"/>
        <v>N/A</v>
      </c>
    </row>
    <row r="245" spans="1:12" ht="25.5" x14ac:dyDescent="0.2">
      <c r="A245" s="175" t="s">
        <v>1554</v>
      </c>
      <c r="B245" s="22" t="s">
        <v>213</v>
      </c>
      <c r="C245" s="32" t="s">
        <v>1748</v>
      </c>
      <c r="D245" s="27" t="str">
        <f t="shared" si="36"/>
        <v>N/A</v>
      </c>
      <c r="E245" s="32" t="s">
        <v>1748</v>
      </c>
      <c r="F245" s="27" t="str">
        <f t="shared" si="37"/>
        <v>N/A</v>
      </c>
      <c r="G245" s="32" t="s">
        <v>1748</v>
      </c>
      <c r="H245" s="27" t="str">
        <f t="shared" si="38"/>
        <v>N/A</v>
      </c>
      <c r="I245" s="8" t="s">
        <v>1748</v>
      </c>
      <c r="J245" s="8" t="s">
        <v>1748</v>
      </c>
      <c r="K245" s="28" t="s">
        <v>734</v>
      </c>
      <c r="L245" s="105" t="str">
        <f t="shared" si="39"/>
        <v>N/A</v>
      </c>
    </row>
    <row r="246" spans="1:12" ht="25.5" x14ac:dyDescent="0.2">
      <c r="A246" s="175" t="s">
        <v>1555</v>
      </c>
      <c r="B246" s="22" t="s">
        <v>213</v>
      </c>
      <c r="C246" s="32" t="s">
        <v>1748</v>
      </c>
      <c r="D246" s="27" t="str">
        <f t="shared" si="36"/>
        <v>N/A</v>
      </c>
      <c r="E246" s="32" t="s">
        <v>1748</v>
      </c>
      <c r="F246" s="27" t="str">
        <f t="shared" si="37"/>
        <v>N/A</v>
      </c>
      <c r="G246" s="32" t="s">
        <v>1748</v>
      </c>
      <c r="H246" s="27" t="str">
        <f t="shared" si="38"/>
        <v>N/A</v>
      </c>
      <c r="I246" s="8" t="s">
        <v>1748</v>
      </c>
      <c r="J246" s="8" t="s">
        <v>1748</v>
      </c>
      <c r="K246" s="28" t="s">
        <v>734</v>
      </c>
      <c r="L246" s="105" t="str">
        <f t="shared" si="39"/>
        <v>N/A</v>
      </c>
    </row>
    <row r="247" spans="1:12" ht="25.5" x14ac:dyDescent="0.2">
      <c r="A247" s="175" t="s">
        <v>1556</v>
      </c>
      <c r="B247" s="22" t="s">
        <v>213</v>
      </c>
      <c r="C247" s="32" t="s">
        <v>1748</v>
      </c>
      <c r="D247" s="27" t="str">
        <f t="shared" si="36"/>
        <v>N/A</v>
      </c>
      <c r="E247" s="32" t="s">
        <v>1748</v>
      </c>
      <c r="F247" s="27" t="str">
        <f t="shared" si="37"/>
        <v>N/A</v>
      </c>
      <c r="G247" s="32" t="s">
        <v>1748</v>
      </c>
      <c r="H247" s="27" t="str">
        <f t="shared" si="38"/>
        <v>N/A</v>
      </c>
      <c r="I247" s="8" t="s">
        <v>1748</v>
      </c>
      <c r="J247" s="8" t="s">
        <v>1748</v>
      </c>
      <c r="K247" s="28" t="s">
        <v>734</v>
      </c>
      <c r="L247" s="105" t="str">
        <f t="shared" si="39"/>
        <v>N/A</v>
      </c>
    </row>
    <row r="248" spans="1:12" ht="25.5" x14ac:dyDescent="0.2">
      <c r="A248" s="175" t="s">
        <v>1557</v>
      </c>
      <c r="B248" s="22" t="s">
        <v>213</v>
      </c>
      <c r="C248" s="32" t="s">
        <v>1748</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0</v>
      </c>
      <c r="D249" s="27" t="str">
        <f t="shared" si="36"/>
        <v>N/A</v>
      </c>
      <c r="E249" s="27">
        <v>0</v>
      </c>
      <c r="F249" s="27" t="str">
        <f t="shared" si="37"/>
        <v>N/A</v>
      </c>
      <c r="G249" s="27">
        <v>0</v>
      </c>
      <c r="H249" s="27" t="str">
        <f t="shared" si="38"/>
        <v>N/A</v>
      </c>
      <c r="I249" s="8" t="s">
        <v>1748</v>
      </c>
      <c r="J249" s="8" t="s">
        <v>1748</v>
      </c>
      <c r="K249" s="28" t="s">
        <v>734</v>
      </c>
      <c r="L249" s="105" t="str">
        <f t="shared" si="39"/>
        <v>N/A</v>
      </c>
    </row>
    <row r="250" spans="1:12" ht="25.5" x14ac:dyDescent="0.2">
      <c r="A250" s="174" t="s">
        <v>1559</v>
      </c>
      <c r="B250" s="22" t="s">
        <v>213</v>
      </c>
      <c r="C250" s="27">
        <v>0</v>
      </c>
      <c r="D250" s="27" t="str">
        <f t="shared" si="36"/>
        <v>N/A</v>
      </c>
      <c r="E250" s="27">
        <v>0</v>
      </c>
      <c r="F250" s="27" t="str">
        <f t="shared" si="37"/>
        <v>N/A</v>
      </c>
      <c r="G250" s="27">
        <v>0</v>
      </c>
      <c r="H250" s="27" t="str">
        <f t="shared" si="38"/>
        <v>N/A</v>
      </c>
      <c r="I250" s="8" t="s">
        <v>1748</v>
      </c>
      <c r="J250" s="8" t="s">
        <v>1748</v>
      </c>
      <c r="K250" s="28" t="s">
        <v>734</v>
      </c>
      <c r="L250" s="105" t="str">
        <f t="shared" si="39"/>
        <v>N/A</v>
      </c>
    </row>
    <row r="251" spans="1:12" ht="25.5" x14ac:dyDescent="0.2">
      <c r="A251" s="174" t="s">
        <v>1560</v>
      </c>
      <c r="B251" s="22" t="s">
        <v>213</v>
      </c>
      <c r="C251" s="27">
        <v>0</v>
      </c>
      <c r="D251" s="27" t="str">
        <f t="shared" si="36"/>
        <v>N/A</v>
      </c>
      <c r="E251" s="27">
        <v>0</v>
      </c>
      <c r="F251" s="27" t="str">
        <f t="shared" si="37"/>
        <v>N/A</v>
      </c>
      <c r="G251" s="27">
        <v>0</v>
      </c>
      <c r="H251" s="27" t="str">
        <f t="shared" si="38"/>
        <v>N/A</v>
      </c>
      <c r="I251" s="8" t="s">
        <v>1748</v>
      </c>
      <c r="J251" s="8" t="s">
        <v>1748</v>
      </c>
      <c r="K251" s="28" t="s">
        <v>734</v>
      </c>
      <c r="L251" s="105" t="str">
        <f t="shared" si="39"/>
        <v>N/A</v>
      </c>
    </row>
    <row r="252" spans="1:12" ht="25.5" x14ac:dyDescent="0.2">
      <c r="A252" s="174" t="s">
        <v>1561</v>
      </c>
      <c r="B252" s="22" t="s">
        <v>213</v>
      </c>
      <c r="C252" s="27">
        <v>0</v>
      </c>
      <c r="D252" s="27" t="str">
        <f t="shared" si="36"/>
        <v>N/A</v>
      </c>
      <c r="E252" s="27">
        <v>0</v>
      </c>
      <c r="F252" s="27" t="str">
        <f t="shared" si="37"/>
        <v>N/A</v>
      </c>
      <c r="G252" s="27">
        <v>0</v>
      </c>
      <c r="H252" s="27" t="str">
        <f t="shared" si="38"/>
        <v>N/A</v>
      </c>
      <c r="I252" s="8" t="s">
        <v>1748</v>
      </c>
      <c r="J252" s="8" t="s">
        <v>1748</v>
      </c>
      <c r="K252" s="28" t="s">
        <v>734</v>
      </c>
      <c r="L252" s="105" t="str">
        <f t="shared" si="39"/>
        <v>N/A</v>
      </c>
    </row>
    <row r="253" spans="1:12" ht="25.5" x14ac:dyDescent="0.2">
      <c r="A253" s="176" t="s">
        <v>1562</v>
      </c>
      <c r="B253" s="113" t="s">
        <v>213</v>
      </c>
      <c r="C253" s="145">
        <v>0</v>
      </c>
      <c r="D253" s="145" t="str">
        <f t="shared" si="36"/>
        <v>N/A</v>
      </c>
      <c r="E253" s="145">
        <v>0</v>
      </c>
      <c r="F253" s="145" t="str">
        <f t="shared" si="37"/>
        <v>N/A</v>
      </c>
      <c r="G253" s="145">
        <v>0</v>
      </c>
      <c r="H253" s="145" t="str">
        <f t="shared" si="38"/>
        <v>N/A</v>
      </c>
      <c r="I253" s="146" t="s">
        <v>1748</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224544</v>
      </c>
      <c r="D7" s="19" t="str">
        <f>IF($B7="N/A","N/A",IF(C7&gt;15,"No",IF(C7&lt;-15,"No","Yes")))</f>
        <v>N/A</v>
      </c>
      <c r="E7" s="18">
        <v>213825</v>
      </c>
      <c r="F7" s="19" t="str">
        <f>IF($B7="N/A","N/A",IF(E7&gt;15,"No",IF(E7&lt;-15,"No","Yes")))</f>
        <v>N/A</v>
      </c>
      <c r="G7" s="18">
        <v>257361</v>
      </c>
      <c r="H7" s="19" t="str">
        <f>IF($B7="N/A","N/A",IF(G7&gt;15,"No",IF(G7&lt;-15,"No","Yes")))</f>
        <v>N/A</v>
      </c>
      <c r="I7" s="20">
        <v>-4.7699999999999996</v>
      </c>
      <c r="J7" s="20">
        <v>20.36</v>
      </c>
      <c r="K7" s="106" t="str">
        <f t="shared" ref="K7:K24" si="0">IF(J7="Div by 0", "N/A", IF(J7="N/A","N/A", IF(J7&gt;30, "No", IF(J7&lt;-30, "No", "Yes"))))</f>
        <v>Yes</v>
      </c>
    </row>
    <row r="8" spans="1:11" x14ac:dyDescent="0.2">
      <c r="A8" s="102" t="s">
        <v>361</v>
      </c>
      <c r="B8" s="17" t="s">
        <v>213</v>
      </c>
      <c r="C8" s="21">
        <v>12.445667664</v>
      </c>
      <c r="D8" s="19" t="str">
        <f>IF($B8="N/A","N/A",IF(C8&gt;15,"No",IF(C8&lt;-15,"No","Yes")))</f>
        <v>N/A</v>
      </c>
      <c r="E8" s="21">
        <v>12.390973926999999</v>
      </c>
      <c r="F8" s="19" t="str">
        <f>IF($B8="N/A","N/A",IF(E8&gt;15,"No",IF(E8&lt;-15,"No","Yes")))</f>
        <v>N/A</v>
      </c>
      <c r="G8" s="21">
        <v>12.333648066</v>
      </c>
      <c r="H8" s="19" t="str">
        <f>IF($B8="N/A","N/A",IF(G8&gt;15,"No",IF(G8&lt;-15,"No","Yes")))</f>
        <v>N/A</v>
      </c>
      <c r="I8" s="20">
        <v>-0.439</v>
      </c>
      <c r="J8" s="20">
        <v>-0.46300000000000002</v>
      </c>
      <c r="K8" s="106" t="str">
        <f t="shared" si="0"/>
        <v>Yes</v>
      </c>
    </row>
    <row r="9" spans="1:11" x14ac:dyDescent="0.2">
      <c r="A9" s="102" t="s">
        <v>302</v>
      </c>
      <c r="B9" s="22" t="s">
        <v>213</v>
      </c>
      <c r="C9" s="5">
        <v>87.554332336000002</v>
      </c>
      <c r="D9" s="5" t="str">
        <f>IF($B9="N/A","N/A",IF(C9&gt;15,"No",IF(C9&lt;-15,"No","Yes")))</f>
        <v>N/A</v>
      </c>
      <c r="E9" s="5">
        <v>87.609026072999995</v>
      </c>
      <c r="F9" s="5" t="str">
        <f>IF($B9="N/A","N/A",IF(E9&gt;15,"No",IF(E9&lt;-15,"No","Yes")))</f>
        <v>N/A</v>
      </c>
      <c r="G9" s="5">
        <v>87.666351934000005</v>
      </c>
      <c r="H9" s="5" t="str">
        <f>IF($B9="N/A","N/A",IF(G9&gt;15,"No",IF(G9&lt;-15,"No","Yes")))</f>
        <v>N/A</v>
      </c>
      <c r="I9" s="6">
        <v>6.25E-2</v>
      </c>
      <c r="J9" s="6">
        <v>6.54E-2</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99.998663958999998</v>
      </c>
      <c r="D11" s="5" t="str">
        <f>IF(OR($B11="N/A",$C11="N/A"),"N/A",IF(C11&gt;100,"No",IF(C11&lt;95,"No","Yes")))</f>
        <v>Yes</v>
      </c>
      <c r="E11" s="5">
        <v>99.999532328000001</v>
      </c>
      <c r="F11" s="5" t="str">
        <f>IF(OR($B11="N/A",$E11="N/A"),"N/A",IF(E11&gt;100,"No",IF(E11&lt;95,"No","Yes")))</f>
        <v>Yes</v>
      </c>
      <c r="G11" s="5">
        <v>99.501867027000003</v>
      </c>
      <c r="H11" s="5" t="str">
        <f>IF($B11="N/A","N/A",IF(G11&gt;100,"No",IF(G11&lt;95,"No","Yes")))</f>
        <v>Yes</v>
      </c>
      <c r="I11" s="6">
        <v>8.9999999999999998E-4</v>
      </c>
      <c r="J11" s="6">
        <v>-0.498</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56.775057697000001</v>
      </c>
      <c r="H12" s="5" t="str">
        <f t="shared" ref="H12:H13" si="3">IF($B12="N/A","N/A",IF(G12&gt;100,"No",IF(G12&lt;95,"No","Yes")))</f>
        <v>N/A</v>
      </c>
      <c r="I12" s="6" t="s">
        <v>1748</v>
      </c>
      <c r="J12" s="6" t="s">
        <v>1748</v>
      </c>
      <c r="K12" s="105" t="str">
        <f t="shared" si="0"/>
        <v>N/A</v>
      </c>
    </row>
    <row r="13" spans="1:11" x14ac:dyDescent="0.2">
      <c r="A13" s="102" t="s">
        <v>813</v>
      </c>
      <c r="B13" s="22" t="s">
        <v>214</v>
      </c>
      <c r="C13" s="5">
        <v>60.574764856999998</v>
      </c>
      <c r="D13" s="5" t="str">
        <f t="shared" si="1"/>
        <v>No</v>
      </c>
      <c r="E13" s="5">
        <v>60.431193733000001</v>
      </c>
      <c r="F13" s="5" t="str">
        <f t="shared" si="2"/>
        <v>No</v>
      </c>
      <c r="G13" s="5">
        <v>68.462976131000005</v>
      </c>
      <c r="H13" s="5" t="str">
        <f t="shared" si="3"/>
        <v>No</v>
      </c>
      <c r="I13" s="6">
        <v>-0.23699999999999999</v>
      </c>
      <c r="J13" s="6">
        <v>13.29</v>
      </c>
      <c r="K13" s="105" t="str">
        <f t="shared" si="0"/>
        <v>Yes</v>
      </c>
    </row>
    <row r="14" spans="1:11" x14ac:dyDescent="0.2">
      <c r="A14" s="103" t="s">
        <v>305</v>
      </c>
      <c r="B14" s="22" t="s">
        <v>213</v>
      </c>
      <c r="C14" s="23">
        <v>27946</v>
      </c>
      <c r="D14" s="5" t="str">
        <f>IF($B14="N/A","N/A",IF(C14&gt;15,"No",IF(C14&lt;-15,"No","Yes")))</f>
        <v>N/A</v>
      </c>
      <c r="E14" s="23">
        <v>26495</v>
      </c>
      <c r="F14" s="5" t="str">
        <f>IF($B14="N/A","N/A",IF(E14&gt;15,"No",IF(E14&lt;-15,"No","Yes")))</f>
        <v>N/A</v>
      </c>
      <c r="G14" s="23">
        <v>31742</v>
      </c>
      <c r="H14" s="5" t="str">
        <f>IF($B14="N/A","N/A",IF(G14&gt;15,"No",IF(G14&lt;-15,"No","Yes")))</f>
        <v>N/A</v>
      </c>
      <c r="I14" s="6">
        <v>-5.19</v>
      </c>
      <c r="J14" s="6">
        <v>19.8</v>
      </c>
      <c r="K14" s="105" t="str">
        <f t="shared" si="0"/>
        <v>Yes</v>
      </c>
    </row>
    <row r="15" spans="1:11" x14ac:dyDescent="0.2">
      <c r="A15" s="102" t="s">
        <v>432</v>
      </c>
      <c r="B15" s="22" t="s">
        <v>215</v>
      </c>
      <c r="C15" s="5">
        <v>6.4946682887999998</v>
      </c>
      <c r="D15" s="5" t="str">
        <f>IF($B15="N/A","N/A",IF(C15&gt;20,"No",IF(C15&lt;5,"No","Yes")))</f>
        <v>Yes</v>
      </c>
      <c r="E15" s="5">
        <v>7.2428760143000002</v>
      </c>
      <c r="F15" s="5" t="str">
        <f>IF($B15="N/A","N/A",IF(E15&gt;20,"No",IF(E15&lt;5,"No","Yes")))</f>
        <v>Yes</v>
      </c>
      <c r="G15" s="5">
        <v>7.6334194443000003</v>
      </c>
      <c r="H15" s="5" t="str">
        <f>IF($B15="N/A","N/A",IF(G15&gt;20,"No",IF(G15&lt;5,"No","Yes")))</f>
        <v>Yes</v>
      </c>
      <c r="I15" s="6">
        <v>11.52</v>
      </c>
      <c r="J15" s="6">
        <v>5.3920000000000003</v>
      </c>
      <c r="K15" s="105" t="str">
        <f t="shared" si="0"/>
        <v>Yes</v>
      </c>
    </row>
    <row r="16" spans="1:11" x14ac:dyDescent="0.2">
      <c r="A16" s="102" t="s">
        <v>433</v>
      </c>
      <c r="B16" s="22" t="s">
        <v>213</v>
      </c>
      <c r="C16" s="5">
        <v>93.505331710999997</v>
      </c>
      <c r="D16" s="5" t="str">
        <f>IF($B16="N/A","N/A",IF(C16&gt;15,"No",IF(C16&lt;-15,"No","Yes")))</f>
        <v>N/A</v>
      </c>
      <c r="E16" s="5">
        <v>92.757123985999996</v>
      </c>
      <c r="F16" s="5" t="str">
        <f>IF($B16="N/A","N/A",IF(E16&gt;15,"No",IF(E16&lt;-15,"No","Yes")))</f>
        <v>N/A</v>
      </c>
      <c r="G16" s="5">
        <v>92.366580556000002</v>
      </c>
      <c r="H16" s="5" t="str">
        <f>IF($B16="N/A","N/A",IF(G16&gt;15,"No",IF(G16&lt;-15,"No","Yes")))</f>
        <v>N/A</v>
      </c>
      <c r="I16" s="6">
        <v>-0.8</v>
      </c>
      <c r="J16" s="6">
        <v>-0.42099999999999999</v>
      </c>
      <c r="K16" s="105" t="str">
        <f t="shared" si="0"/>
        <v>Yes</v>
      </c>
    </row>
    <row r="17" spans="1:11" x14ac:dyDescent="0.2">
      <c r="A17" s="102" t="s">
        <v>434</v>
      </c>
      <c r="B17" s="22" t="s">
        <v>213</v>
      </c>
      <c r="C17" s="5">
        <v>26.182637945</v>
      </c>
      <c r="D17" s="5" t="str">
        <f>IF($B17="N/A","N/A",IF(C17&gt;15,"No",IF(C17&lt;-15,"No","Yes")))</f>
        <v>N/A</v>
      </c>
      <c r="E17" s="5">
        <v>15.946404982000001</v>
      </c>
      <c r="F17" s="5" t="str">
        <f>IF($B17="N/A","N/A",IF(E17&gt;15,"No",IF(E17&lt;-15,"No","Yes")))</f>
        <v>N/A</v>
      </c>
      <c r="G17" s="5">
        <v>24.68968559</v>
      </c>
      <c r="H17" s="5" t="str">
        <f>IF($B17="N/A","N/A",IF(G17&gt;15,"No",IF(G17&lt;-15,"No","Yes")))</f>
        <v>N/A</v>
      </c>
      <c r="I17" s="6">
        <v>-39.1</v>
      </c>
      <c r="J17" s="6">
        <v>54.83</v>
      </c>
      <c r="K17" s="105" t="str">
        <f t="shared" si="0"/>
        <v>No</v>
      </c>
    </row>
    <row r="18" spans="1:11" x14ac:dyDescent="0.2">
      <c r="A18" s="102" t="s">
        <v>814</v>
      </c>
      <c r="B18" s="22" t="s">
        <v>213</v>
      </c>
      <c r="C18" s="64">
        <v>5190.1027744000003</v>
      </c>
      <c r="D18" s="5" t="str">
        <f>IF($B18="N/A","N/A",IF(C18&gt;15,"No",IF(C18&lt;-15,"No","Yes")))</f>
        <v>N/A</v>
      </c>
      <c r="E18" s="64">
        <v>5880.2253253999997</v>
      </c>
      <c r="F18" s="5" t="str">
        <f>IF($B18="N/A","N/A",IF(E18&gt;15,"No",IF(E18&lt;-15,"No","Yes")))</f>
        <v>N/A</v>
      </c>
      <c r="G18" s="64">
        <v>6862.3016459999999</v>
      </c>
      <c r="H18" s="5" t="str">
        <f>IF($B18="N/A","N/A",IF(G18&gt;15,"No",IF(G18&lt;-15,"No","Yes")))</f>
        <v>N/A</v>
      </c>
      <c r="I18" s="6">
        <v>13.3</v>
      </c>
      <c r="J18" s="6">
        <v>16.7</v>
      </c>
      <c r="K18" s="105" t="str">
        <f t="shared" si="0"/>
        <v>Yes</v>
      </c>
    </row>
    <row r="19" spans="1:11" x14ac:dyDescent="0.2">
      <c r="A19" s="104" t="s">
        <v>306</v>
      </c>
      <c r="B19" s="22" t="s">
        <v>213</v>
      </c>
      <c r="C19" s="23">
        <v>361</v>
      </c>
      <c r="D19" s="22" t="s">
        <v>213</v>
      </c>
      <c r="E19" s="23">
        <v>242</v>
      </c>
      <c r="F19" s="22" t="s">
        <v>213</v>
      </c>
      <c r="G19" s="23">
        <v>290</v>
      </c>
      <c r="H19" s="5" t="str">
        <f>IF($B19="N/A","N/A",IF(G19&gt;15,"No",IF(G19&lt;-15,"No","Yes")))</f>
        <v>N/A</v>
      </c>
      <c r="I19" s="6">
        <v>-33</v>
      </c>
      <c r="J19" s="6">
        <v>19.829999999999998</v>
      </c>
      <c r="K19" s="105" t="str">
        <f t="shared" si="0"/>
        <v>Yes</v>
      </c>
    </row>
    <row r="20" spans="1:11" x14ac:dyDescent="0.2">
      <c r="A20" s="104" t="s">
        <v>346</v>
      </c>
      <c r="B20" s="22" t="s">
        <v>213</v>
      </c>
      <c r="C20" s="4">
        <v>0.16077027220000001</v>
      </c>
      <c r="D20" s="22" t="s">
        <v>213</v>
      </c>
      <c r="E20" s="4">
        <v>0.1131766632</v>
      </c>
      <c r="F20" s="22" t="s">
        <v>213</v>
      </c>
      <c r="G20" s="4">
        <v>0.11268218570000001</v>
      </c>
      <c r="H20" s="5" t="str">
        <f>IF($B20="N/A","N/A",IF(G20&gt;15,"No",IF(G20&lt;-15,"No","Yes")))</f>
        <v>N/A</v>
      </c>
      <c r="I20" s="6">
        <v>-29.6</v>
      </c>
      <c r="J20" s="6">
        <v>-0.437</v>
      </c>
      <c r="K20" s="105" t="str">
        <f t="shared" si="0"/>
        <v>Yes</v>
      </c>
    </row>
    <row r="21" spans="1:11" ht="25.5" x14ac:dyDescent="0.2">
      <c r="A21" s="104" t="s">
        <v>815</v>
      </c>
      <c r="B21" s="22" t="s">
        <v>213</v>
      </c>
      <c r="C21" s="24">
        <v>8571.4570636999997</v>
      </c>
      <c r="D21" s="5" t="str">
        <f>IF($B21="N/A","N/A",IF(C21&gt;60,"No",IF(C21&lt;15,"No","Yes")))</f>
        <v>N/A</v>
      </c>
      <c r="E21" s="24">
        <v>8132.322314</v>
      </c>
      <c r="F21" s="5" t="str">
        <f>IF($B21="N/A","N/A",IF(E21&gt;60,"No",IF(E21&lt;15,"No","Yes")))</f>
        <v>N/A</v>
      </c>
      <c r="G21" s="24">
        <v>9148.837931</v>
      </c>
      <c r="H21" s="5" t="str">
        <f>IF($B21="N/A","N/A",IF(G21&gt;60,"No",IF(G21&lt;15,"No","Yes")))</f>
        <v>N/A</v>
      </c>
      <c r="I21" s="6">
        <v>-5.12</v>
      </c>
      <c r="J21" s="6">
        <v>12.5</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26131</v>
      </c>
      <c r="D6" s="5" t="str">
        <f>IF($B6="N/A","N/A",IF(C6&gt;15,"No",IF(C6&lt;-15,"No","Yes")))</f>
        <v>N/A</v>
      </c>
      <c r="E6" s="23">
        <v>24576</v>
      </c>
      <c r="F6" s="5" t="str">
        <f>IF($B6="N/A","N/A",IF(E6&gt;15,"No",IF(E6&lt;-15,"No","Yes")))</f>
        <v>N/A</v>
      </c>
      <c r="G6" s="23">
        <v>29319</v>
      </c>
      <c r="H6" s="5" t="str">
        <f>IF($B6="N/A","N/A",IF(G6&gt;15,"No",IF(G6&lt;-15,"No","Yes")))</f>
        <v>N/A</v>
      </c>
      <c r="I6" s="6">
        <v>-5.95</v>
      </c>
      <c r="J6" s="6">
        <v>19.3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4865.7147066999996</v>
      </c>
      <c r="D9" s="5" t="str">
        <f>IF($B9="N/A","N/A",IF(C9&gt;7000,"No",IF(C9&lt;2000,"No","Yes")))</f>
        <v>Yes</v>
      </c>
      <c r="E9" s="64">
        <v>4911.2819417000001</v>
      </c>
      <c r="F9" s="5" t="str">
        <f>IF($B9="N/A","N/A",IF(E9&gt;7000,"No",IF(E9&lt;2000,"No","Yes")))</f>
        <v>Yes</v>
      </c>
      <c r="G9" s="64">
        <v>5663.8280296000003</v>
      </c>
      <c r="H9" s="5" t="str">
        <f>IF($B9="N/A","N/A",IF(G9&gt;7000,"No",IF(G9&lt;2000,"No","Yes")))</f>
        <v>Yes</v>
      </c>
      <c r="I9" s="6">
        <v>0.9365</v>
      </c>
      <c r="J9" s="6">
        <v>15.32</v>
      </c>
      <c r="K9" s="105" t="str">
        <f t="shared" si="0"/>
        <v>Yes</v>
      </c>
    </row>
    <row r="10" spans="1:11" x14ac:dyDescent="0.2">
      <c r="A10" s="101" t="s">
        <v>820</v>
      </c>
      <c r="B10" s="22" t="s">
        <v>213</v>
      </c>
      <c r="C10" s="64">
        <v>1475.0013922000001</v>
      </c>
      <c r="D10" s="5" t="str">
        <f>IF($B10="N/A","N/A",IF(C10&gt;15,"No",IF(C10&lt;-15,"No","Yes")))</f>
        <v>N/A</v>
      </c>
      <c r="E10" s="64">
        <v>1464.4441168000001</v>
      </c>
      <c r="F10" s="5" t="str">
        <f>IF($B10="N/A","N/A",IF(E10&gt;15,"No",IF(E10&lt;-15,"No","Yes")))</f>
        <v>N/A</v>
      </c>
      <c r="G10" s="64">
        <v>1505.9070374999999</v>
      </c>
      <c r="H10" s="5" t="str">
        <f>IF($B10="N/A","N/A",IF(G10&gt;15,"No",IF(G10&lt;-15,"No","Yes")))</f>
        <v>N/A</v>
      </c>
      <c r="I10" s="6">
        <v>-0.71599999999999997</v>
      </c>
      <c r="J10" s="6">
        <v>2.831</v>
      </c>
      <c r="K10" s="105" t="str">
        <f t="shared" si="0"/>
        <v>Yes</v>
      </c>
    </row>
    <row r="11" spans="1:11" x14ac:dyDescent="0.2">
      <c r="A11" s="101" t="s">
        <v>309</v>
      </c>
      <c r="B11" s="22" t="s">
        <v>219</v>
      </c>
      <c r="C11" s="5">
        <v>0</v>
      </c>
      <c r="D11" s="5" t="str">
        <f>IF($B11="N/A","N/A",IF(C11&gt;10,"No",IF(C11&lt;=0,"No","Yes")))</f>
        <v>No</v>
      </c>
      <c r="E11" s="5">
        <v>0</v>
      </c>
      <c r="F11" s="5" t="str">
        <f>IF($B11="N/A","N/A",IF(E11&gt;10,"No",IF(E11&lt;=0,"No","Yes")))</f>
        <v>No</v>
      </c>
      <c r="G11" s="5">
        <v>0</v>
      </c>
      <c r="H11" s="5" t="str">
        <f>IF($B11="N/A","N/A",IF(G11&gt;10,"No",IF(G11&lt;=0,"No","Yes")))</f>
        <v>No</v>
      </c>
      <c r="I11" s="6" t="s">
        <v>1748</v>
      </c>
      <c r="J11" s="6" t="s">
        <v>1748</v>
      </c>
      <c r="K11" s="105" t="str">
        <f t="shared" si="0"/>
        <v>N/A</v>
      </c>
    </row>
    <row r="12" spans="1:11" x14ac:dyDescent="0.2">
      <c r="A12" s="101" t="s">
        <v>821</v>
      </c>
      <c r="B12" s="22" t="s">
        <v>213</v>
      </c>
      <c r="C12" s="64" t="s">
        <v>1748</v>
      </c>
      <c r="D12" s="5" t="str">
        <f>IF($B12="N/A","N/A",IF(C12&gt;15,"No",IF(C12&lt;-15,"No","Yes")))</f>
        <v>N/A</v>
      </c>
      <c r="E12" s="64" t="s">
        <v>1748</v>
      </c>
      <c r="F12" s="5" t="str">
        <f>IF($B12="N/A","N/A",IF(E12&gt;15,"No",IF(E12&lt;-15,"No","Yes")))</f>
        <v>N/A</v>
      </c>
      <c r="G12" s="64" t="s">
        <v>1748</v>
      </c>
      <c r="H12" s="5" t="str">
        <f>IF($B12="N/A","N/A",IF(G12&gt;15,"No",IF(G12&lt;-15,"No","Yes")))</f>
        <v>N/A</v>
      </c>
      <c r="I12" s="6" t="s">
        <v>1748</v>
      </c>
      <c r="J12" s="6" t="s">
        <v>1748</v>
      </c>
      <c r="K12" s="105" t="str">
        <f t="shared" si="0"/>
        <v>N/A</v>
      </c>
    </row>
    <row r="13" spans="1:11" x14ac:dyDescent="0.2">
      <c r="A13" s="101" t="s">
        <v>310</v>
      </c>
      <c r="B13" s="22" t="s">
        <v>214</v>
      </c>
      <c r="C13" s="4">
        <v>99.931116298999996</v>
      </c>
      <c r="D13" s="5" t="str">
        <f>IF($B13="N/A","N/A",IF(C13&gt;100,"No",IF(C13&lt;95,"No","Yes")))</f>
        <v>Yes</v>
      </c>
      <c r="E13" s="4">
        <v>99.951171875</v>
      </c>
      <c r="F13" s="5" t="str">
        <f>IF($B13="N/A","N/A",IF(E13&gt;100,"No",IF(E13&lt;95,"No","Yes")))</f>
        <v>Yes</v>
      </c>
      <c r="G13" s="4">
        <v>99.918141818999999</v>
      </c>
      <c r="H13" s="5" t="str">
        <f>IF($B13="N/A","N/A",IF(G13&gt;100,"No",IF(G13&lt;95,"No","Yes")))</f>
        <v>Yes</v>
      </c>
      <c r="I13" s="6">
        <v>2.01E-2</v>
      </c>
      <c r="J13" s="6">
        <v>-3.3000000000000002E-2</v>
      </c>
      <c r="K13" s="105" t="str">
        <f t="shared" si="0"/>
        <v>Yes</v>
      </c>
    </row>
    <row r="14" spans="1:11" x14ac:dyDescent="0.2">
      <c r="A14" s="101" t="s">
        <v>822</v>
      </c>
      <c r="B14" s="22" t="s">
        <v>220</v>
      </c>
      <c r="C14" s="4">
        <v>1.1200168498</v>
      </c>
      <c r="D14" s="5" t="str">
        <f>IF($B14="N/A","N/A",IF(C14&gt;1,"Yes","No"))</f>
        <v>Yes</v>
      </c>
      <c r="E14" s="4">
        <v>1.0999837159999999</v>
      </c>
      <c r="F14" s="5" t="str">
        <f>IF($B14="N/A","N/A",IF(E14&gt;1,"Yes","No"))</f>
        <v>Yes</v>
      </c>
      <c r="G14" s="4">
        <v>1.1333674689</v>
      </c>
      <c r="H14" s="5" t="str">
        <f>IF($B14="N/A","N/A",IF(G14&gt;1,"Yes","No"))</f>
        <v>Yes</v>
      </c>
      <c r="I14" s="6">
        <v>-1.79</v>
      </c>
      <c r="J14" s="6">
        <v>3.0350000000000001</v>
      </c>
      <c r="K14" s="105" t="str">
        <f t="shared" si="0"/>
        <v>Yes</v>
      </c>
    </row>
    <row r="15" spans="1:11" x14ac:dyDescent="0.2">
      <c r="A15" s="101" t="s">
        <v>311</v>
      </c>
      <c r="B15" s="22" t="s">
        <v>214</v>
      </c>
      <c r="C15" s="4">
        <v>76.900998814000005</v>
      </c>
      <c r="D15" s="5" t="str">
        <f>IF($B15="N/A","N/A",IF(C15&gt;100,"No",IF(C15&lt;95,"No","Yes")))</f>
        <v>No</v>
      </c>
      <c r="E15" s="4">
        <v>76.375325520999994</v>
      </c>
      <c r="F15" s="5" t="str">
        <f>IF($B15="N/A","N/A",IF(E15&gt;100,"No",IF(E15&lt;95,"No","Yes")))</f>
        <v>No</v>
      </c>
      <c r="G15" s="4">
        <v>79.474061188999997</v>
      </c>
      <c r="H15" s="5" t="str">
        <f>IF($B15="N/A","N/A",IF(G15&gt;100,"No",IF(G15&lt;95,"No","Yes")))</f>
        <v>No</v>
      </c>
      <c r="I15" s="6">
        <v>-0.68400000000000005</v>
      </c>
      <c r="J15" s="6">
        <v>4.0570000000000004</v>
      </c>
      <c r="K15" s="105" t="str">
        <f t="shared" si="0"/>
        <v>Yes</v>
      </c>
    </row>
    <row r="16" spans="1:11" x14ac:dyDescent="0.2">
      <c r="A16" s="101" t="s">
        <v>823</v>
      </c>
      <c r="B16" s="22" t="s">
        <v>221</v>
      </c>
      <c r="C16" s="4">
        <v>11.470763871999999</v>
      </c>
      <c r="D16" s="5" t="str">
        <f>IF($B16="N/A","N/A",IF(C16&gt;3,"Yes","No"))</f>
        <v>Yes</v>
      </c>
      <c r="E16" s="4">
        <v>11.357272243000001</v>
      </c>
      <c r="F16" s="5" t="str">
        <f>IF($B16="N/A","N/A",IF(E16&gt;3,"Yes","No"))</f>
        <v>Yes</v>
      </c>
      <c r="G16" s="4">
        <v>12.144199820000001</v>
      </c>
      <c r="H16" s="5" t="str">
        <f>IF($B16="N/A","N/A",IF(G16&gt;3,"Yes","No"))</f>
        <v>Yes</v>
      </c>
      <c r="I16" s="6">
        <v>-0.98899999999999999</v>
      </c>
      <c r="J16" s="6">
        <v>6.9290000000000003</v>
      </c>
      <c r="K16" s="105" t="str">
        <f t="shared" si="0"/>
        <v>Yes</v>
      </c>
    </row>
    <row r="17" spans="1:11" x14ac:dyDescent="0.2">
      <c r="A17" s="101" t="s">
        <v>824</v>
      </c>
      <c r="B17" s="22" t="s">
        <v>222</v>
      </c>
      <c r="C17" s="4">
        <v>3.3714887103</v>
      </c>
      <c r="D17" s="5" t="str">
        <f>IF($B17="N/A","N/A",IF(C17&gt;=8,"No",IF(C17&lt;2,"No","Yes")))</f>
        <v>Yes</v>
      </c>
      <c r="E17" s="4">
        <v>3.3935707018999999</v>
      </c>
      <c r="F17" s="5" t="str">
        <f>IF($B17="N/A","N/A",IF(E17&gt;=8,"No",IF(E17&lt;2,"No","Yes")))</f>
        <v>Yes</v>
      </c>
      <c r="G17" s="4">
        <v>3.6322611453999998</v>
      </c>
      <c r="H17" s="5" t="str">
        <f>IF($B17="N/A","N/A",IF(G17&gt;=8,"No",IF(G17&lt;2,"No","Yes")))</f>
        <v>Yes</v>
      </c>
      <c r="I17" s="6">
        <v>0.65500000000000003</v>
      </c>
      <c r="J17" s="6">
        <v>7.0339999999999998</v>
      </c>
      <c r="K17" s="105" t="str">
        <f t="shared" si="0"/>
        <v>Yes</v>
      </c>
    </row>
    <row r="18" spans="1:11" x14ac:dyDescent="0.2">
      <c r="A18" s="101" t="s">
        <v>825</v>
      </c>
      <c r="B18" s="22" t="s">
        <v>222</v>
      </c>
      <c r="C18" s="4">
        <v>3.2989513166000002</v>
      </c>
      <c r="D18" s="5" t="str">
        <f>IF($B18="N/A","N/A",IF(C18&gt;=8,"No",IF(C18&lt;2,"No","Yes")))</f>
        <v>Yes</v>
      </c>
      <c r="E18" s="4">
        <v>3.3538029544999999</v>
      </c>
      <c r="F18" s="5" t="str">
        <f>IF($B18="N/A","N/A",IF(E18&gt;=8,"No",IF(E18&lt;2,"No","Yes")))</f>
        <v>Yes</v>
      </c>
      <c r="G18" s="4">
        <v>3.7607204994000001</v>
      </c>
      <c r="H18" s="5" t="str">
        <f>IF($B18="N/A","N/A",IF(G18&gt;=8,"No",IF(G18&lt;2,"No","Yes")))</f>
        <v>Yes</v>
      </c>
      <c r="I18" s="6">
        <v>1.663</v>
      </c>
      <c r="J18" s="6">
        <v>12.13</v>
      </c>
      <c r="K18" s="105" t="str">
        <f t="shared" si="0"/>
        <v>Yes</v>
      </c>
    </row>
    <row r="19" spans="1:11" x14ac:dyDescent="0.2">
      <c r="A19" s="101" t="s">
        <v>312</v>
      </c>
      <c r="B19" s="22" t="s">
        <v>223</v>
      </c>
      <c r="C19" s="4">
        <v>97.175768245</v>
      </c>
      <c r="D19" s="5" t="str">
        <f>IF(OR($B19="N/A",$C19="N/A"),"N/A",IF(C19&gt;100,"No",IF(C19&lt;98,"No","Yes")))</f>
        <v>No</v>
      </c>
      <c r="E19" s="4">
        <v>96.695963542000001</v>
      </c>
      <c r="F19" s="5" t="str">
        <f>IF(OR($B19="N/A",$E19="N/A"),"N/A",IF(E19&gt;100,"No",IF(E19&lt;98,"No","Yes")))</f>
        <v>No</v>
      </c>
      <c r="G19" s="4">
        <v>98.431051537000002</v>
      </c>
      <c r="H19" s="5" t="str">
        <f>IF($B19="N/A","N/A",IF(G19&gt;100,"No",IF(G19&lt;98,"No","Yes")))</f>
        <v>Yes</v>
      </c>
      <c r="I19" s="6">
        <v>-0.49399999999999999</v>
      </c>
      <c r="J19" s="6">
        <v>1.794</v>
      </c>
      <c r="K19" s="105" t="str">
        <f t="shared" si="0"/>
        <v>Yes</v>
      </c>
    </row>
    <row r="20" spans="1:11" x14ac:dyDescent="0.2">
      <c r="A20" s="101" t="s">
        <v>31</v>
      </c>
      <c r="B20" s="38" t="s">
        <v>214</v>
      </c>
      <c r="C20" s="4">
        <v>96.762466036999996</v>
      </c>
      <c r="D20" s="5" t="str">
        <f>IF($B20="N/A","N/A",IF(C20&gt;100,"No",IF(C20&lt;95,"No","Yes")))</f>
        <v>Yes</v>
      </c>
      <c r="E20" s="4">
        <v>96.382649740000005</v>
      </c>
      <c r="F20" s="5" t="str">
        <f>IF($B20="N/A","N/A",IF(E20&gt;100,"No",IF(E20&lt;95,"No","Yes")))</f>
        <v>Yes</v>
      </c>
      <c r="G20" s="4">
        <v>94.201712200000003</v>
      </c>
      <c r="H20" s="5" t="str">
        <f>IF($B20="N/A","N/A",IF(G20&gt;100,"No",IF(G20&lt;95,"No","Yes")))</f>
        <v>No</v>
      </c>
      <c r="I20" s="6">
        <v>-0.39300000000000002</v>
      </c>
      <c r="J20" s="6">
        <v>-2.2599999999999998</v>
      </c>
      <c r="K20" s="105" t="str">
        <f t="shared" si="0"/>
        <v>Yes</v>
      </c>
    </row>
    <row r="21" spans="1:11" x14ac:dyDescent="0.2">
      <c r="A21" s="101" t="s">
        <v>313</v>
      </c>
      <c r="B21" s="22" t="s">
        <v>214</v>
      </c>
      <c r="C21" s="4">
        <v>99.984692511000006</v>
      </c>
      <c r="D21" s="5" t="str">
        <f>IF($B21="N/A","N/A",IF(C21&gt;100,"No",IF(C21&lt;95,"No","Yes")))</f>
        <v>Yes</v>
      </c>
      <c r="E21" s="4">
        <v>100</v>
      </c>
      <c r="F21" s="5" t="str">
        <f>IF($B21="N/A","N/A",IF(E21&gt;100,"No",IF(E21&lt;95,"No","Yes")))</f>
        <v>Yes</v>
      </c>
      <c r="G21" s="4">
        <v>100</v>
      </c>
      <c r="H21" s="5" t="str">
        <f>IF($B21="N/A","N/A",IF(G21&gt;100,"No",IF(G21&lt;95,"No","Yes")))</f>
        <v>Yes</v>
      </c>
      <c r="I21" s="6">
        <v>1.5299999999999999E-2</v>
      </c>
      <c r="J21" s="6">
        <v>0</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5.4203053843999998</v>
      </c>
      <c r="D24" s="5" t="str">
        <f>IF($B24="N/A","N/A",IF(C24&gt;=2,"Yes","No"))</f>
        <v>Yes</v>
      </c>
      <c r="E24" s="4">
        <v>5.5501302082999997</v>
      </c>
      <c r="F24" s="5" t="str">
        <f>IF($B24="N/A","N/A",IF(E24&gt;=2,"Yes","No"))</f>
        <v>Yes</v>
      </c>
      <c r="G24" s="4">
        <v>5.8525529519999999</v>
      </c>
      <c r="H24" s="5" t="str">
        <f>IF($B24="N/A","N/A",IF(G24&gt;=2,"Yes","No"))</f>
        <v>Yes</v>
      </c>
      <c r="I24" s="6">
        <v>2.395</v>
      </c>
      <c r="J24" s="6">
        <v>5.4489999999999998</v>
      </c>
      <c r="K24" s="105" t="str">
        <f t="shared" si="0"/>
        <v>Yes</v>
      </c>
    </row>
    <row r="25" spans="1:11" x14ac:dyDescent="0.2">
      <c r="A25" s="101" t="s">
        <v>827</v>
      </c>
      <c r="B25" s="22" t="s">
        <v>226</v>
      </c>
      <c r="C25" s="4">
        <v>6.1995331216</v>
      </c>
      <c r="D25" s="5" t="str">
        <f>IF($B25="N/A","N/A",IF(C25&gt;30,"No",IF(C25&lt;5,"No","Yes")))</f>
        <v>Yes</v>
      </c>
      <c r="E25" s="4">
        <v>5.9529622395999997</v>
      </c>
      <c r="F25" s="5" t="str">
        <f>IF($B25="N/A","N/A",IF(E25&gt;30,"No",IF(E25&lt;5,"No","Yes")))</f>
        <v>Yes</v>
      </c>
      <c r="G25" s="4">
        <v>5.4435690166999997</v>
      </c>
      <c r="H25" s="5" t="str">
        <f>IF($B25="N/A","N/A",IF(G25&gt;30,"No",IF(G25&lt;5,"No","Yes")))</f>
        <v>Yes</v>
      </c>
      <c r="I25" s="6">
        <v>-3.98</v>
      </c>
      <c r="J25" s="6">
        <v>-8.56</v>
      </c>
      <c r="K25" s="105" t="str">
        <f t="shared" si="0"/>
        <v>Yes</v>
      </c>
    </row>
    <row r="26" spans="1:11" x14ac:dyDescent="0.2">
      <c r="A26" s="101" t="s">
        <v>828</v>
      </c>
      <c r="B26" s="22" t="s">
        <v>227</v>
      </c>
      <c r="C26" s="4">
        <v>14.855918258000001</v>
      </c>
      <c r="D26" s="5" t="str">
        <f>IF($B26="N/A","N/A",IF(C26&gt;75,"No",IF(C26&lt;15,"No","Yes")))</f>
        <v>No</v>
      </c>
      <c r="E26" s="4">
        <v>14.880371093999999</v>
      </c>
      <c r="F26" s="5" t="str">
        <f>IF($B26="N/A","N/A",IF(E26&gt;75,"No",IF(E26&lt;15,"No","Yes")))</f>
        <v>No</v>
      </c>
      <c r="G26" s="4">
        <v>20.863603806</v>
      </c>
      <c r="H26" s="5" t="str">
        <f>IF($B26="N/A","N/A",IF(G26&gt;75,"No",IF(G26&lt;15,"No","Yes")))</f>
        <v>Yes</v>
      </c>
      <c r="I26" s="6">
        <v>0.1646</v>
      </c>
      <c r="J26" s="6">
        <v>40.21</v>
      </c>
      <c r="K26" s="105" t="str">
        <f t="shared" si="0"/>
        <v>No</v>
      </c>
    </row>
    <row r="27" spans="1:11" x14ac:dyDescent="0.2">
      <c r="A27" s="101" t="s">
        <v>829</v>
      </c>
      <c r="B27" s="22" t="s">
        <v>228</v>
      </c>
      <c r="C27" s="4">
        <v>78.944548620000006</v>
      </c>
      <c r="D27" s="5" t="str">
        <f>IF($B27="N/A","N/A",IF(C27&gt;70,"No",IF(C27&lt;25,"No","Yes")))</f>
        <v>No</v>
      </c>
      <c r="E27" s="4">
        <v>79.166666667000001</v>
      </c>
      <c r="F27" s="5" t="str">
        <f>IF($B27="N/A","N/A",IF(E27&gt;70,"No",IF(E27&lt;25,"No","Yes")))</f>
        <v>No</v>
      </c>
      <c r="G27" s="4">
        <v>73.692827176999998</v>
      </c>
      <c r="H27" s="5" t="str">
        <f>IF($B27="N/A","N/A",IF(G27&gt;70,"No",IF(G27&lt;25,"No","Yes")))</f>
        <v>No</v>
      </c>
      <c r="I27" s="6">
        <v>0.28139999999999998</v>
      </c>
      <c r="J27" s="6">
        <v>-6.91</v>
      </c>
      <c r="K27" s="105" t="str">
        <f t="shared" si="0"/>
        <v>Yes</v>
      </c>
    </row>
    <row r="28" spans="1:11" x14ac:dyDescent="0.2">
      <c r="A28" s="101" t="s">
        <v>318</v>
      </c>
      <c r="B28" s="22" t="s">
        <v>229</v>
      </c>
      <c r="C28" s="4">
        <v>71.704106233999994</v>
      </c>
      <c r="D28" s="5" t="str">
        <f>IF($B28="N/A","N/A",IF(C28&gt;70,"No",IF(C28&lt;35,"No","Yes")))</f>
        <v>No</v>
      </c>
      <c r="E28" s="4">
        <v>71.537272134999995</v>
      </c>
      <c r="F28" s="5" t="str">
        <f>IF($B28="N/A","N/A",IF(E28&gt;70,"No",IF(E28&lt;35,"No","Yes")))</f>
        <v>No</v>
      </c>
      <c r="G28" s="4">
        <v>68.846140727999995</v>
      </c>
      <c r="H28" s="5" t="str">
        <f>IF($B28="N/A","N/A",IF(G28&gt;70,"No",IF(G28&lt;35,"No","Yes")))</f>
        <v>Yes</v>
      </c>
      <c r="I28" s="6">
        <v>-0.23300000000000001</v>
      </c>
      <c r="J28" s="6">
        <v>-3.76</v>
      </c>
      <c r="K28" s="105" t="str">
        <f t="shared" si="0"/>
        <v>Yes</v>
      </c>
    </row>
    <row r="29" spans="1:11" x14ac:dyDescent="0.2">
      <c r="A29" s="101" t="s">
        <v>830</v>
      </c>
      <c r="B29" s="22" t="s">
        <v>220</v>
      </c>
      <c r="C29" s="4">
        <v>2.2046752414999999</v>
      </c>
      <c r="D29" s="5" t="str">
        <f>IF($B29="N/A","N/A",IF(C29&gt;1,"Yes","No"))</f>
        <v>Yes</v>
      </c>
      <c r="E29" s="4">
        <v>2.2595984301000001</v>
      </c>
      <c r="F29" s="5" t="str">
        <f>IF($B29="N/A","N/A",IF(E29&gt;1,"Yes","No"))</f>
        <v>Yes</v>
      </c>
      <c r="G29" s="4">
        <v>2.2832301213999999</v>
      </c>
      <c r="H29" s="5" t="str">
        <f>IF($B29="N/A","N/A",IF(G29&gt;1,"Yes","No"))</f>
        <v>Yes</v>
      </c>
      <c r="I29" s="6">
        <v>2.4910000000000001</v>
      </c>
      <c r="J29" s="6">
        <v>1.046</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99.973314832</v>
      </c>
      <c r="D31" s="5" t="str">
        <f>IF($B31="N/A","N/A",IF(C31&gt;15,"No",IF(C31&lt;-15,"No","Yes")))</f>
        <v>N/A</v>
      </c>
      <c r="E31" s="4">
        <v>99.971560206999996</v>
      </c>
      <c r="F31" s="5" t="str">
        <f>IF($B31="N/A","N/A",IF(E31&gt;15,"No",IF(E31&lt;-15,"No","Yes")))</f>
        <v>N/A</v>
      </c>
      <c r="G31" s="4">
        <v>99.915779044000004</v>
      </c>
      <c r="H31" s="5" t="str">
        <f>IF($B31="N/A","N/A",IF(G31&gt;15,"No",IF(G31&lt;-15,"No","Yes")))</f>
        <v>N/A</v>
      </c>
      <c r="I31" s="6">
        <v>-2E-3</v>
      </c>
      <c r="J31" s="6">
        <v>-5.6000000000000001E-2</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99.978646166999994</v>
      </c>
      <c r="D33" s="5" t="str">
        <f>IF($B33="N/A","N/A",IF(C33&gt;15,"No",IF(C33&lt;-15,"No","Yes")))</f>
        <v>N/A</v>
      </c>
      <c r="E33" s="4">
        <v>99.994310423000002</v>
      </c>
      <c r="F33" s="5" t="str">
        <f>IF($B33="N/A","N/A",IF(E33&gt;15,"No",IF(E33&lt;-15,"No","Yes")))</f>
        <v>N/A</v>
      </c>
      <c r="G33" s="4">
        <v>100</v>
      </c>
      <c r="H33" s="5" t="str">
        <f>IF($B33="N/A","N/A",IF(G33&gt;15,"No",IF(G33&lt;-15,"No","Yes")))</f>
        <v>N/A</v>
      </c>
      <c r="I33" s="6">
        <v>1.5699999999999999E-2</v>
      </c>
      <c r="J33" s="6">
        <v>5.7000000000000002E-3</v>
      </c>
      <c r="K33" s="105" t="str">
        <f t="shared" si="0"/>
        <v>Yes</v>
      </c>
    </row>
    <row r="34" spans="1:11" x14ac:dyDescent="0.2">
      <c r="A34" s="101" t="s">
        <v>322</v>
      </c>
      <c r="B34" s="22" t="s">
        <v>230</v>
      </c>
      <c r="C34" s="4">
        <v>0</v>
      </c>
      <c r="D34" s="5" t="str">
        <f>IF($B34="N/A","N/A",IF(C34&gt;=90,"Yes","No"))</f>
        <v>No</v>
      </c>
      <c r="E34" s="4">
        <v>0</v>
      </c>
      <c r="F34" s="5" t="str">
        <f>IF($B34="N/A","N/A",IF(E34&gt;=90,"Yes","No"))</f>
        <v>No</v>
      </c>
      <c r="G34" s="4">
        <v>22.306354241000001</v>
      </c>
      <c r="H34" s="5" t="str">
        <f>IF($B34="N/A","N/A",IF(G34&gt;=90,"Yes","No"))</f>
        <v>No</v>
      </c>
      <c r="I34" s="6" t="s">
        <v>1748</v>
      </c>
      <c r="J34" s="6" t="s">
        <v>1748</v>
      </c>
      <c r="K34" s="105" t="str">
        <f t="shared" si="0"/>
        <v>N/A</v>
      </c>
    </row>
    <row r="35" spans="1:11" x14ac:dyDescent="0.2">
      <c r="A35" s="101" t="s">
        <v>323</v>
      </c>
      <c r="B35" s="22" t="s">
        <v>213</v>
      </c>
      <c r="C35" s="4">
        <v>46.266886073999999</v>
      </c>
      <c r="D35" s="5" t="str">
        <f>IF($B35="N/A","N/A",IF(C35&gt;15,"No",IF(C35&lt;-15,"No","Yes")))</f>
        <v>N/A</v>
      </c>
      <c r="E35" s="4">
        <v>45.825195313000002</v>
      </c>
      <c r="F35" s="5" t="str">
        <f>IF($B35="N/A","N/A",IF(E35&gt;15,"No",IF(E35&lt;-15,"No","Yes")))</f>
        <v>N/A</v>
      </c>
      <c r="G35" s="4">
        <v>37.337562673000001</v>
      </c>
      <c r="H35" s="5" t="str">
        <f>IF($B35="N/A","N/A",IF(G35&gt;15,"No",IF(G35&lt;-15,"No","Yes")))</f>
        <v>N/A</v>
      </c>
      <c r="I35" s="6">
        <v>-0.95499999999999996</v>
      </c>
      <c r="J35" s="6">
        <v>-18.5</v>
      </c>
      <c r="K35" s="105" t="str">
        <f t="shared" si="0"/>
        <v>Yes</v>
      </c>
    </row>
    <row r="36" spans="1:11" x14ac:dyDescent="0.2">
      <c r="A36" s="101" t="s">
        <v>1706</v>
      </c>
      <c r="B36" s="22" t="s">
        <v>213</v>
      </c>
      <c r="C36" s="4">
        <v>13.543301059999999</v>
      </c>
      <c r="D36" s="5" t="str">
        <f>IF($B36="N/A","N/A",IF(C36&gt;15,"No",IF(C36&lt;-15,"No","Yes")))</f>
        <v>N/A</v>
      </c>
      <c r="E36" s="4">
        <v>14.046223958000001</v>
      </c>
      <c r="F36" s="5" t="str">
        <f>IF($B36="N/A","N/A",IF(E36&gt;15,"No",IF(E36&lt;-15,"No","Yes")))</f>
        <v>N/A</v>
      </c>
      <c r="G36" s="4">
        <v>11.797810294</v>
      </c>
      <c r="H36" s="5" t="str">
        <f>IF($B36="N/A","N/A",IF(G36&gt;15,"No",IF(G36&lt;-15,"No","Yes")))</f>
        <v>N/A</v>
      </c>
      <c r="I36" s="6">
        <v>3.7130000000000001</v>
      </c>
      <c r="J36" s="6">
        <v>-16</v>
      </c>
      <c r="K36" s="105" t="str">
        <f t="shared" si="0"/>
        <v>Yes</v>
      </c>
    </row>
    <row r="37" spans="1:11" x14ac:dyDescent="0.2">
      <c r="A37" s="101" t="s">
        <v>372</v>
      </c>
      <c r="B37" s="22" t="s">
        <v>231</v>
      </c>
      <c r="C37" s="4">
        <v>95.170487160999997</v>
      </c>
      <c r="D37" s="5" t="str">
        <f>IF($B37="N/A","N/A",IF(C37&gt;90,"No",IF(C37&lt;75,"No","Yes")))</f>
        <v>No</v>
      </c>
      <c r="E37" s="4">
        <v>95.296223957999999</v>
      </c>
      <c r="F37" s="5" t="str">
        <f>IF($B37="N/A","N/A",IF(E37&gt;90,"No",IF(E37&lt;75,"No","Yes")))</f>
        <v>No</v>
      </c>
      <c r="G37" s="4">
        <v>91.684573143999998</v>
      </c>
      <c r="H37" s="5" t="str">
        <f>IF($B37="N/A","N/A",IF(G37&gt;90,"No",IF(G37&lt;75,"No","Yes")))</f>
        <v>No</v>
      </c>
      <c r="I37" s="6">
        <v>0.1321</v>
      </c>
      <c r="J37" s="6">
        <v>-3.79</v>
      </c>
      <c r="K37" s="105" t="str">
        <f>IF(J37="Div by 0", "N/A", IF(J37="N/A","N/A", IF(J37&gt;30, "No", IF(J37&lt;-30, "No", "Yes"))))</f>
        <v>Yes</v>
      </c>
    </row>
    <row r="38" spans="1:11" x14ac:dyDescent="0.2">
      <c r="A38" s="101" t="s">
        <v>373</v>
      </c>
      <c r="B38" s="22" t="s">
        <v>232</v>
      </c>
      <c r="C38" s="4">
        <v>3.0691515824</v>
      </c>
      <c r="D38" s="5" t="str">
        <f>IF($B38="N/A","N/A",IF(C38&gt;10,"No",IF(C38&lt;1,"No","Yes")))</f>
        <v>Yes</v>
      </c>
      <c r="E38" s="4">
        <v>3.0598958333000001</v>
      </c>
      <c r="F38" s="5" t="str">
        <f>IF($B38="N/A","N/A",IF(E38&gt;10,"No",IF(E38&lt;1,"No","Yes")))</f>
        <v>Yes</v>
      </c>
      <c r="G38" s="4">
        <v>4.3760019100000003</v>
      </c>
      <c r="H38" s="5" t="str">
        <f>IF($B38="N/A","N/A",IF(G38&gt;10,"No",IF(G38&lt;1,"No","Yes")))</f>
        <v>Yes</v>
      </c>
      <c r="I38" s="6">
        <v>-0.30199999999999999</v>
      </c>
      <c r="J38" s="6">
        <v>43.01</v>
      </c>
      <c r="K38" s="105" t="str">
        <f>IF(J38="Div by 0", "N/A", IF(J38="N/A","N/A", IF(J38&gt;30, "No", IF(J38&lt;-30, "No", "Yes"))))</f>
        <v>No</v>
      </c>
    </row>
    <row r="39" spans="1:11" x14ac:dyDescent="0.2">
      <c r="A39" s="101" t="s">
        <v>374</v>
      </c>
      <c r="B39" s="22" t="s">
        <v>233</v>
      </c>
      <c r="C39" s="4">
        <v>0.39799471889999999</v>
      </c>
      <c r="D39" s="5" t="str">
        <f>IF($B39="N/A","N/A",IF(C39&gt;2,"No",IF(C39&lt;=0,"No","Yes")))</f>
        <v>Yes</v>
      </c>
      <c r="E39" s="4">
        <v>0.39469401040000002</v>
      </c>
      <c r="F39" s="5" t="str">
        <f>IF($B39="N/A","N/A",IF(E39&gt;2,"No",IF(E39&lt;=0,"No","Yes")))</f>
        <v>Yes</v>
      </c>
      <c r="G39" s="4">
        <v>0.47409529659999999</v>
      </c>
      <c r="H39" s="5" t="str">
        <f>IF($B39="N/A","N/A",IF(G39&gt;2,"No",IF(G39&lt;=0,"No","Yes")))</f>
        <v>Yes</v>
      </c>
      <c r="I39" s="6">
        <v>-0.82899999999999996</v>
      </c>
      <c r="J39" s="6">
        <v>20.12</v>
      </c>
      <c r="K39" s="105" t="str">
        <f>IF(J39="Div by 0", "N/A", IF(J39="N/A","N/A", IF(J39&gt;30, "No", IF(J39&lt;-30, "No", "Yes"))))</f>
        <v>Yes</v>
      </c>
    </row>
    <row r="40" spans="1:11" x14ac:dyDescent="0.2">
      <c r="A40" s="117" t="s">
        <v>375</v>
      </c>
      <c r="B40" s="113" t="s">
        <v>234</v>
      </c>
      <c r="C40" s="118">
        <v>0.61229956760000004</v>
      </c>
      <c r="D40" s="114" t="str">
        <f>IF($B40="N/A","N/A",IF(C40&gt;3,"No",IF(C40&lt;=0,"No","Yes")))</f>
        <v>Yes</v>
      </c>
      <c r="E40" s="118">
        <v>0.54117838539999996</v>
      </c>
      <c r="F40" s="114" t="str">
        <f>IF($B40="N/A","N/A",IF(E40&gt;3,"No",IF(E40&lt;=0,"No","Yes")))</f>
        <v>Yes</v>
      </c>
      <c r="G40" s="118">
        <v>0.92090453289999996</v>
      </c>
      <c r="H40" s="114" t="str">
        <f>IF($B40="N/A","N/A",IF(G40&gt;3,"No",IF(G40&lt;=0,"No","Yes")))</f>
        <v>Yes</v>
      </c>
      <c r="I40" s="115">
        <v>-11.6</v>
      </c>
      <c r="J40" s="115">
        <v>70.17</v>
      </c>
      <c r="K40" s="116" t="str">
        <f>IF(J40="Div by 0", "N/A", IF(J40="N/A","N/A", IF(J40&gt;30, "No", IF(J40&lt;-30, "No", "Yes"))))</f>
        <v>No</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1815</v>
      </c>
      <c r="D6" s="5" t="str">
        <f>IF($B6="N/A","N/A",IF(C6&gt;15,"No",IF(C6&lt;-15,"No","Yes")))</f>
        <v>N/A</v>
      </c>
      <c r="E6" s="23">
        <v>1919</v>
      </c>
      <c r="F6" s="5" t="str">
        <f>IF($B6="N/A","N/A",IF(E6&gt;15,"No",IF(E6&lt;-15,"No","Yes")))</f>
        <v>N/A</v>
      </c>
      <c r="G6" s="23">
        <v>2423</v>
      </c>
      <c r="H6" s="5" t="str">
        <f>IF($B6="N/A","N/A",IF(G6&gt;15,"No",IF(G6&lt;-15,"No","Yes")))</f>
        <v>N/A</v>
      </c>
      <c r="I6" s="6">
        <v>5.73</v>
      </c>
      <c r="J6" s="6">
        <v>26.26</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1123.4391184999999</v>
      </c>
      <c r="D9" s="5" t="str">
        <f>IF($B9="N/A","N/A",IF(C9&gt;15,"No",IF(C9&lt;-15,"No","Yes")))</f>
        <v>N/A</v>
      </c>
      <c r="E9" s="64">
        <v>1169.6685774</v>
      </c>
      <c r="F9" s="5" t="str">
        <f>IF($B9="N/A","N/A",IF(E9&gt;15,"No",IF(E9&lt;-15,"No","Yes")))</f>
        <v>N/A</v>
      </c>
      <c r="G9" s="64">
        <v>1224.1989269999999</v>
      </c>
      <c r="H9" s="5" t="str">
        <f>IF($B9="N/A","N/A",IF(G9&gt;15,"No",IF(G9&lt;-15,"No","Yes")))</f>
        <v>N/A</v>
      </c>
      <c r="I9" s="6">
        <v>4.1150000000000002</v>
      </c>
      <c r="J9" s="6">
        <v>4.6619999999999999</v>
      </c>
      <c r="K9" s="105" t="str">
        <f t="shared" si="0"/>
        <v>Yes</v>
      </c>
    </row>
    <row r="10" spans="1:11" x14ac:dyDescent="0.2">
      <c r="A10" s="101" t="s">
        <v>309</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01" t="s">
        <v>821</v>
      </c>
      <c r="B11" s="22" t="s">
        <v>213</v>
      </c>
      <c r="C11" s="64" t="s">
        <v>1748</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05" t="str">
        <f t="shared" si="0"/>
        <v>N/A</v>
      </c>
    </row>
    <row r="12" spans="1:11" x14ac:dyDescent="0.2">
      <c r="A12" s="101" t="s">
        <v>310</v>
      </c>
      <c r="B12" s="22" t="s">
        <v>214</v>
      </c>
      <c r="C12" s="4">
        <v>94.325068870999999</v>
      </c>
      <c r="D12" s="5" t="str">
        <f>IF($B12="N/A","N/A",IF(C12&gt;100,"No",IF(C12&lt;95,"No","Yes")))</f>
        <v>No</v>
      </c>
      <c r="E12" s="4">
        <v>94.424179260000003</v>
      </c>
      <c r="F12" s="5" t="str">
        <f>IF($B12="N/A","N/A",IF(E12&gt;100,"No",IF(E12&lt;95,"No","Yes")))</f>
        <v>No</v>
      </c>
      <c r="G12" s="4">
        <v>95.666529096000005</v>
      </c>
      <c r="H12" s="5" t="str">
        <f>IF($B12="N/A","N/A",IF(G12&gt;100,"No",IF(G12&lt;95,"No","Yes")))</f>
        <v>Yes</v>
      </c>
      <c r="I12" s="6">
        <v>0.1051</v>
      </c>
      <c r="J12" s="6">
        <v>1.3160000000000001</v>
      </c>
      <c r="K12" s="105" t="str">
        <f t="shared" si="0"/>
        <v>Yes</v>
      </c>
    </row>
    <row r="13" spans="1:11" x14ac:dyDescent="0.2">
      <c r="A13" s="101" t="s">
        <v>822</v>
      </c>
      <c r="B13" s="22" t="s">
        <v>220</v>
      </c>
      <c r="C13" s="4">
        <v>1.2278037383</v>
      </c>
      <c r="D13" s="5" t="str">
        <f>IF($B13="N/A","N/A",IF(C13&gt;1,"Yes","No"))</f>
        <v>Yes</v>
      </c>
      <c r="E13" s="4">
        <v>1.2201986755000001</v>
      </c>
      <c r="F13" s="5" t="str">
        <f>IF($B13="N/A","N/A",IF(E13&gt;1,"Yes","No"))</f>
        <v>Yes</v>
      </c>
      <c r="G13" s="4">
        <v>1.2182916307</v>
      </c>
      <c r="H13" s="5" t="str">
        <f>IF($B13="N/A","N/A",IF(G13&gt;1,"Yes","No"))</f>
        <v>Yes</v>
      </c>
      <c r="I13" s="6">
        <v>-0.61899999999999999</v>
      </c>
      <c r="J13" s="6">
        <v>-0.156</v>
      </c>
      <c r="K13" s="105" t="str">
        <f t="shared" si="0"/>
        <v>Yes</v>
      </c>
    </row>
    <row r="14" spans="1:11" x14ac:dyDescent="0.2">
      <c r="A14" s="101" t="s">
        <v>311</v>
      </c>
      <c r="B14" s="22" t="s">
        <v>214</v>
      </c>
      <c r="C14" s="4">
        <v>81.763085399000005</v>
      </c>
      <c r="D14" s="5" t="str">
        <f>IF($B14="N/A","N/A",IF(C14&gt;100,"No",IF(C14&lt;95,"No","Yes")))</f>
        <v>No</v>
      </c>
      <c r="E14" s="4">
        <v>80.771235017999999</v>
      </c>
      <c r="F14" s="5" t="str">
        <f>IF($B14="N/A","N/A",IF(E14&gt;100,"No",IF(E14&lt;95,"No","Yes")))</f>
        <v>No</v>
      </c>
      <c r="G14" s="4">
        <v>80.685101114000005</v>
      </c>
      <c r="H14" s="5" t="str">
        <f>IF($B14="N/A","N/A",IF(G14&gt;100,"No",IF(G14&lt;95,"No","Yes")))</f>
        <v>No</v>
      </c>
      <c r="I14" s="6">
        <v>-1.21</v>
      </c>
      <c r="J14" s="6">
        <v>-0.107</v>
      </c>
      <c r="K14" s="105" t="str">
        <f t="shared" si="0"/>
        <v>Yes</v>
      </c>
    </row>
    <row r="15" spans="1:11" x14ac:dyDescent="0.2">
      <c r="A15" s="101" t="s">
        <v>823</v>
      </c>
      <c r="B15" s="22" t="s">
        <v>221</v>
      </c>
      <c r="C15" s="4">
        <v>14.249326146</v>
      </c>
      <c r="D15" s="5" t="str">
        <f>IF($B15="N/A","N/A",IF(C15&gt;3,"Yes","No"))</f>
        <v>Yes</v>
      </c>
      <c r="E15" s="4">
        <v>13.692258065000001</v>
      </c>
      <c r="F15" s="5" t="str">
        <f>IF($B15="N/A","N/A",IF(E15&gt;3,"Yes","No"))</f>
        <v>Yes</v>
      </c>
      <c r="G15" s="4">
        <v>13.915089514</v>
      </c>
      <c r="H15" s="5" t="str">
        <f>IF($B15="N/A","N/A",IF(G15&gt;3,"Yes","No"))</f>
        <v>Yes</v>
      </c>
      <c r="I15" s="6">
        <v>-3.91</v>
      </c>
      <c r="J15" s="6">
        <v>1.627</v>
      </c>
      <c r="K15" s="105" t="str">
        <f t="shared" si="0"/>
        <v>Yes</v>
      </c>
    </row>
    <row r="16" spans="1:11" x14ac:dyDescent="0.2">
      <c r="A16" s="101" t="s">
        <v>824</v>
      </c>
      <c r="B16" s="22" t="s">
        <v>222</v>
      </c>
      <c r="C16" s="4">
        <v>5.1626240353000004</v>
      </c>
      <c r="D16" s="5" t="str">
        <f>IF($B16="N/A","N/A",IF(C16&gt;=8,"No",IF(C16&lt;2,"No","Yes")))</f>
        <v>Yes</v>
      </c>
      <c r="E16" s="4">
        <v>4.8410630537000001</v>
      </c>
      <c r="F16" s="5" t="str">
        <f>IF($B16="N/A","N/A",IF(E16&gt;=8,"No",IF(E16&lt;2,"No","Yes")))</f>
        <v>Yes</v>
      </c>
      <c r="G16" s="4">
        <v>5.1242261658999997</v>
      </c>
      <c r="H16" s="5" t="str">
        <f>IF($B16="N/A","N/A",IF(G16&gt;=8,"No",IF(G16&lt;2,"No","Yes")))</f>
        <v>Yes</v>
      </c>
      <c r="I16" s="6">
        <v>-6.23</v>
      </c>
      <c r="J16" s="6">
        <v>5.8490000000000002</v>
      </c>
      <c r="K16" s="105" t="str">
        <f t="shared" si="0"/>
        <v>Yes</v>
      </c>
    </row>
    <row r="17" spans="1:11" x14ac:dyDescent="0.2">
      <c r="A17" s="101" t="s">
        <v>312</v>
      </c>
      <c r="B17" s="22" t="s">
        <v>223</v>
      </c>
      <c r="C17" s="4">
        <v>93.994490357999993</v>
      </c>
      <c r="D17" s="5" t="str">
        <f>IF(OR($B17="N/A",$C17="N/A"),"N/A",IF(C17&gt;100,"No",IF(C17&lt;98,"No","Yes")))</f>
        <v>No</v>
      </c>
      <c r="E17" s="4">
        <v>93.277748828</v>
      </c>
      <c r="F17" s="5" t="str">
        <f>IF(OR($B17="N/A",$E17="N/A"),"N/A",IF(E17&gt;100,"No",IF(E17&lt;98,"No","Yes")))</f>
        <v>No</v>
      </c>
      <c r="G17" s="4">
        <v>97.069748246000003</v>
      </c>
      <c r="H17" s="5" t="str">
        <f>IF($B17="N/A","N/A",IF(G17&gt;100,"No",IF(G17&lt;98,"No","Yes")))</f>
        <v>No</v>
      </c>
      <c r="I17" s="6">
        <v>-0.76300000000000001</v>
      </c>
      <c r="J17" s="6">
        <v>4.0650000000000004</v>
      </c>
      <c r="K17" s="105" t="str">
        <f t="shared" si="0"/>
        <v>Yes</v>
      </c>
    </row>
    <row r="18" spans="1:11" x14ac:dyDescent="0.2">
      <c r="A18" s="101" t="s">
        <v>31</v>
      </c>
      <c r="B18" s="22" t="s">
        <v>214</v>
      </c>
      <c r="C18" s="4">
        <v>93.774104683000004</v>
      </c>
      <c r="D18" s="5" t="str">
        <f>IF($B18="N/A","N/A",IF(C18&gt;100,"No",IF(C18&lt;95,"No","Yes")))</f>
        <v>No</v>
      </c>
      <c r="E18" s="4">
        <v>92.965085982000005</v>
      </c>
      <c r="F18" s="5" t="str">
        <f>IF($B18="N/A","N/A",IF(E18&gt;100,"No",IF(E18&lt;95,"No","Yes")))</f>
        <v>No</v>
      </c>
      <c r="G18" s="4">
        <v>92.488650433000004</v>
      </c>
      <c r="H18" s="5" t="str">
        <f>IF($B18="N/A","N/A",IF(G18&gt;100,"No",IF(G18&lt;95,"No","Yes")))</f>
        <v>No</v>
      </c>
      <c r="I18" s="6">
        <v>-0.86299999999999999</v>
      </c>
      <c r="J18" s="6">
        <v>-0.51200000000000001</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7.8842975206999997</v>
      </c>
      <c r="D21" s="5" t="str">
        <f>IF($B21="N/A","N/A",IF(C21&gt;=2,"Yes","No"))</f>
        <v>Yes</v>
      </c>
      <c r="E21" s="4">
        <v>7.8718082335000004</v>
      </c>
      <c r="F21" s="5" t="str">
        <f>IF($B21="N/A","N/A",IF(E21&gt;=2,"Yes","No"))</f>
        <v>Yes</v>
      </c>
      <c r="G21" s="4">
        <v>7.9488237721999999</v>
      </c>
      <c r="H21" s="5" t="str">
        <f>IF($B21="N/A","N/A",IF(G21&gt;=2,"Yes","No"))</f>
        <v>Yes</v>
      </c>
      <c r="I21" s="6">
        <v>-0.158</v>
      </c>
      <c r="J21" s="6">
        <v>0.97840000000000005</v>
      </c>
      <c r="K21" s="105" t="str">
        <f t="shared" si="0"/>
        <v>Yes</v>
      </c>
    </row>
    <row r="22" spans="1:11" x14ac:dyDescent="0.2">
      <c r="A22" s="101" t="s">
        <v>827</v>
      </c>
      <c r="B22" s="22" t="s">
        <v>226</v>
      </c>
      <c r="C22" s="4">
        <v>8.2093663911999997</v>
      </c>
      <c r="D22" s="5" t="str">
        <f>IF($B22="N/A","N/A",IF(C22&gt;30,"No",IF(C22&lt;5,"No","Yes")))</f>
        <v>Yes</v>
      </c>
      <c r="E22" s="4">
        <v>8.4940072954999994</v>
      </c>
      <c r="F22" s="5" t="str">
        <f>IF($B22="N/A","N/A",IF(E22&gt;30,"No",IF(E22&lt;5,"No","Yes")))</f>
        <v>Yes</v>
      </c>
      <c r="G22" s="4">
        <v>7.9653322327999998</v>
      </c>
      <c r="H22" s="5" t="str">
        <f>IF($B22="N/A","N/A",IF(G22&gt;30,"No",IF(G22&lt;5,"No","Yes")))</f>
        <v>Yes</v>
      </c>
      <c r="I22" s="6">
        <v>3.4670000000000001</v>
      </c>
      <c r="J22" s="6">
        <v>-6.22</v>
      </c>
      <c r="K22" s="105" t="str">
        <f t="shared" si="0"/>
        <v>Yes</v>
      </c>
    </row>
    <row r="23" spans="1:11" x14ac:dyDescent="0.2">
      <c r="A23" s="101" t="s">
        <v>828</v>
      </c>
      <c r="B23" s="22" t="s">
        <v>227</v>
      </c>
      <c r="C23" s="4">
        <v>36.859504131999998</v>
      </c>
      <c r="D23" s="5" t="str">
        <f>IF($B23="N/A","N/A",IF(C23&gt;75,"No",IF(C23&lt;15,"No","Yes")))</f>
        <v>Yes</v>
      </c>
      <c r="E23" s="4">
        <v>38.665971859999999</v>
      </c>
      <c r="F23" s="5" t="str">
        <f>IF($B23="N/A","N/A",IF(E23&gt;75,"No",IF(E23&lt;15,"No","Yes")))</f>
        <v>Yes</v>
      </c>
      <c r="G23" s="4">
        <v>39.537763104</v>
      </c>
      <c r="H23" s="5" t="str">
        <f>IF($B23="N/A","N/A",IF(G23&gt;75,"No",IF(G23&lt;15,"No","Yes")))</f>
        <v>Yes</v>
      </c>
      <c r="I23" s="6">
        <v>4.9009999999999998</v>
      </c>
      <c r="J23" s="6">
        <v>2.2549999999999999</v>
      </c>
      <c r="K23" s="105" t="str">
        <f t="shared" si="0"/>
        <v>Yes</v>
      </c>
    </row>
    <row r="24" spans="1:11" x14ac:dyDescent="0.2">
      <c r="A24" s="101" t="s">
        <v>829</v>
      </c>
      <c r="B24" s="22" t="s">
        <v>228</v>
      </c>
      <c r="C24" s="4">
        <v>54.931129476999999</v>
      </c>
      <c r="D24" s="5" t="str">
        <f>IF($B24="N/A","N/A",IF(C24&gt;70,"No",IF(C24&lt;25,"No","Yes")))</f>
        <v>Yes</v>
      </c>
      <c r="E24" s="4">
        <v>52.840020844000001</v>
      </c>
      <c r="F24" s="5" t="str">
        <f>IF($B24="N/A","N/A",IF(E24&gt;70,"No",IF(E24&lt;25,"No","Yes")))</f>
        <v>Yes</v>
      </c>
      <c r="G24" s="4">
        <v>52.496904663999999</v>
      </c>
      <c r="H24" s="5" t="str">
        <f>IF($B24="N/A","N/A",IF(G24&gt;70,"No",IF(G24&lt;25,"No","Yes")))</f>
        <v>Yes</v>
      </c>
      <c r="I24" s="6">
        <v>-3.81</v>
      </c>
      <c r="J24" s="6">
        <v>-0.64900000000000002</v>
      </c>
      <c r="K24" s="105" t="str">
        <f t="shared" si="0"/>
        <v>Yes</v>
      </c>
    </row>
    <row r="25" spans="1:11" x14ac:dyDescent="0.2">
      <c r="A25" s="101" t="s">
        <v>318</v>
      </c>
      <c r="B25" s="22" t="s">
        <v>229</v>
      </c>
      <c r="C25" s="4">
        <v>64.297520660999993</v>
      </c>
      <c r="D25" s="5" t="str">
        <f>IF($B25="N/A","N/A",IF(C25&gt;70,"No",IF(C25&lt;35,"No","Yes")))</f>
        <v>Yes</v>
      </c>
      <c r="E25" s="4">
        <v>65.346534653000006</v>
      </c>
      <c r="F25" s="5" t="str">
        <f>IF($B25="N/A","N/A",IF(E25&gt;70,"No",IF(E25&lt;35,"No","Yes")))</f>
        <v>Yes</v>
      </c>
      <c r="G25" s="4">
        <v>64.21791168</v>
      </c>
      <c r="H25" s="5" t="str">
        <f>IF($B25="N/A","N/A",IF(G25&gt;70,"No",IF(G25&lt;35,"No","Yes")))</f>
        <v>Yes</v>
      </c>
      <c r="I25" s="6">
        <v>1.631</v>
      </c>
      <c r="J25" s="6">
        <v>-1.73</v>
      </c>
      <c r="K25" s="105" t="str">
        <f t="shared" si="0"/>
        <v>Yes</v>
      </c>
    </row>
    <row r="26" spans="1:11" x14ac:dyDescent="0.2">
      <c r="A26" s="101" t="s">
        <v>830</v>
      </c>
      <c r="B26" s="22" t="s">
        <v>220</v>
      </c>
      <c r="C26" s="4">
        <v>2.8551842331000001</v>
      </c>
      <c r="D26" s="5" t="str">
        <f>IF($B26="N/A","N/A",IF(C26&gt;1,"Yes","No"))</f>
        <v>Yes</v>
      </c>
      <c r="E26" s="4">
        <v>2.7519936204</v>
      </c>
      <c r="F26" s="5" t="str">
        <f>IF($B26="N/A","N/A",IF(E26&gt;1,"Yes","No"))</f>
        <v>Yes</v>
      </c>
      <c r="G26" s="4">
        <v>2.7320051414000002</v>
      </c>
      <c r="H26" s="5" t="str">
        <f>IF($B26="N/A","N/A",IF(G26&gt;1,"Yes","No"))</f>
        <v>Yes</v>
      </c>
      <c r="I26" s="6">
        <v>-3.61</v>
      </c>
      <c r="J26" s="6">
        <v>-0.72599999999999998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98.457583548000002</v>
      </c>
      <c r="D28" s="5" t="str">
        <f>IF($B28="N/A","N/A",IF(C28&gt;15,"No",IF(C28&lt;-15,"No","Yes")))</f>
        <v>N/A</v>
      </c>
      <c r="E28" s="4">
        <v>100</v>
      </c>
      <c r="F28" s="5" t="str">
        <f>IF($B28="N/A","N/A",IF(E28&gt;15,"No",IF(E28&lt;-15,"No","Yes")))</f>
        <v>N/A</v>
      </c>
      <c r="G28" s="4">
        <v>99.935732647999998</v>
      </c>
      <c r="H28" s="5" t="str">
        <f>IF($B28="N/A","N/A",IF(G28&gt;15,"No",IF(G28&lt;-15,"No","Yes")))</f>
        <v>N/A</v>
      </c>
      <c r="I28" s="6">
        <v>1.5669999999999999</v>
      </c>
      <c r="J28" s="6">
        <v>-6.4000000000000001E-2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196598</v>
      </c>
      <c r="D6" s="5" t="str">
        <f>IF(OR($B6="N/A",$C6="N/A"),"N/A",IF(C6&lt;0,"No","Yes"))</f>
        <v>N/A</v>
      </c>
      <c r="E6" s="23">
        <v>187330</v>
      </c>
      <c r="F6" s="5" t="str">
        <f>IF($B6="N/A","N/A",IF(E6&lt;0,"No","Yes"))</f>
        <v>N/A</v>
      </c>
      <c r="G6" s="23">
        <v>225619</v>
      </c>
      <c r="H6" s="5" t="str">
        <f>IF($B6="N/A","N/A",IF(G6&lt;0,"No","Yes"))</f>
        <v>N/A</v>
      </c>
      <c r="I6" s="6">
        <v>-4.71</v>
      </c>
      <c r="J6" s="6">
        <v>20.440000000000001</v>
      </c>
      <c r="K6" s="105" t="str">
        <f t="shared" ref="K6:K35" si="0">IF(J6="Div by 0", "N/A", IF(J6="N/A","N/A", IF(J6&gt;30, "No", IF(J6&lt;-30, "No", "Yes"))))</f>
        <v>Yes</v>
      </c>
    </row>
    <row r="7" spans="1:11" x14ac:dyDescent="0.2">
      <c r="A7" s="101" t="s">
        <v>435</v>
      </c>
      <c r="B7" s="73" t="s">
        <v>213</v>
      </c>
      <c r="C7" s="5">
        <v>7.1119746895000002</v>
      </c>
      <c r="D7" s="5" t="str">
        <f t="shared" ref="D7:D17" si="1">IF(OR($B7="N/A",$C7="N/A"),"N/A",IF(C7&lt;0,"No","Yes"))</f>
        <v>N/A</v>
      </c>
      <c r="E7" s="5">
        <v>7.8044093310999996</v>
      </c>
      <c r="F7" s="5" t="str">
        <f t="shared" ref="F7:F17" si="2">IF($B7="N/A","N/A",IF(E7&lt;0,"No","Yes"))</f>
        <v>N/A</v>
      </c>
      <c r="G7" s="5">
        <v>1.073491151</v>
      </c>
      <c r="H7" s="5" t="str">
        <f t="shared" ref="H7:H17" si="3">IF($B7="N/A","N/A",IF(G7&lt;0,"No","Yes"))</f>
        <v>N/A</v>
      </c>
      <c r="I7" s="6">
        <v>9.7360000000000007</v>
      </c>
      <c r="J7" s="6">
        <v>-86.2</v>
      </c>
      <c r="K7" s="105" t="str">
        <f t="shared" si="0"/>
        <v>No</v>
      </c>
    </row>
    <row r="8" spans="1:11" x14ac:dyDescent="0.2">
      <c r="A8" s="101" t="s">
        <v>436</v>
      </c>
      <c r="B8" s="73" t="s">
        <v>213</v>
      </c>
      <c r="C8" s="5">
        <v>22.937161110000002</v>
      </c>
      <c r="D8" s="5" t="str">
        <f t="shared" si="1"/>
        <v>N/A</v>
      </c>
      <c r="E8" s="5">
        <v>23.972134735000001</v>
      </c>
      <c r="F8" s="5" t="str">
        <f t="shared" si="2"/>
        <v>N/A</v>
      </c>
      <c r="G8" s="5">
        <v>1.5091814076000001</v>
      </c>
      <c r="H8" s="5" t="str">
        <f t="shared" si="3"/>
        <v>N/A</v>
      </c>
      <c r="I8" s="6">
        <v>4.5119999999999996</v>
      </c>
      <c r="J8" s="6">
        <v>-93.7</v>
      </c>
      <c r="K8" s="105" t="str">
        <f t="shared" si="0"/>
        <v>No</v>
      </c>
    </row>
    <row r="9" spans="1:11" x14ac:dyDescent="0.2">
      <c r="A9" s="101" t="s">
        <v>437</v>
      </c>
      <c r="B9" s="73" t="s">
        <v>213</v>
      </c>
      <c r="C9" s="5">
        <v>32.819764188999997</v>
      </c>
      <c r="D9" s="5" t="str">
        <f t="shared" si="1"/>
        <v>N/A</v>
      </c>
      <c r="E9" s="5">
        <v>33.341696470999999</v>
      </c>
      <c r="F9" s="5" t="str">
        <f t="shared" si="2"/>
        <v>N/A</v>
      </c>
      <c r="G9" s="5">
        <v>0.88689339109999998</v>
      </c>
      <c r="H9" s="5" t="str">
        <f t="shared" si="3"/>
        <v>N/A</v>
      </c>
      <c r="I9" s="6">
        <v>1.59</v>
      </c>
      <c r="J9" s="6">
        <v>-97.3</v>
      </c>
      <c r="K9" s="105" t="str">
        <f t="shared" si="0"/>
        <v>No</v>
      </c>
    </row>
    <row r="10" spans="1:11" x14ac:dyDescent="0.2">
      <c r="A10" s="101" t="s">
        <v>438</v>
      </c>
      <c r="B10" s="73" t="s">
        <v>213</v>
      </c>
      <c r="C10" s="5">
        <v>36.225190490000003</v>
      </c>
      <c r="D10" s="5" t="str">
        <f t="shared" si="1"/>
        <v>N/A</v>
      </c>
      <c r="E10" s="5">
        <v>33.940105696000003</v>
      </c>
      <c r="F10" s="5" t="str">
        <f t="shared" si="2"/>
        <v>N/A</v>
      </c>
      <c r="G10" s="5">
        <v>2.023765729</v>
      </c>
      <c r="H10" s="5" t="str">
        <f t="shared" si="3"/>
        <v>N/A</v>
      </c>
      <c r="I10" s="6">
        <v>-6.31</v>
      </c>
      <c r="J10" s="6">
        <v>-94</v>
      </c>
      <c r="K10" s="105" t="str">
        <f t="shared" si="0"/>
        <v>No</v>
      </c>
    </row>
    <row r="11" spans="1:11" x14ac:dyDescent="0.2">
      <c r="A11" s="102" t="s">
        <v>324</v>
      </c>
      <c r="B11" s="73" t="s">
        <v>213</v>
      </c>
      <c r="C11" s="5">
        <v>93.358019919</v>
      </c>
      <c r="D11" s="5" t="str">
        <f t="shared" si="1"/>
        <v>N/A</v>
      </c>
      <c r="E11" s="5">
        <v>91.663374793000003</v>
      </c>
      <c r="F11" s="5" t="str">
        <f t="shared" si="2"/>
        <v>N/A</v>
      </c>
      <c r="G11" s="5">
        <v>92.553818605999993</v>
      </c>
      <c r="H11" s="5" t="str">
        <f t="shared" si="3"/>
        <v>N/A</v>
      </c>
      <c r="I11" s="6">
        <v>-1.82</v>
      </c>
      <c r="J11" s="6">
        <v>0.97140000000000004</v>
      </c>
      <c r="K11" s="105" t="str">
        <f t="shared" si="0"/>
        <v>Yes</v>
      </c>
    </row>
    <row r="12" spans="1:11" x14ac:dyDescent="0.2">
      <c r="A12" s="102" t="s">
        <v>310</v>
      </c>
      <c r="B12" s="73" t="s">
        <v>213</v>
      </c>
      <c r="C12" s="5">
        <v>90.210480269000001</v>
      </c>
      <c r="D12" s="5" t="str">
        <f t="shared" si="1"/>
        <v>N/A</v>
      </c>
      <c r="E12" s="5">
        <v>90.342176906999995</v>
      </c>
      <c r="F12" s="5" t="str">
        <f t="shared" si="2"/>
        <v>N/A</v>
      </c>
      <c r="G12" s="5">
        <v>93.036490721000007</v>
      </c>
      <c r="H12" s="5" t="str">
        <f t="shared" si="3"/>
        <v>N/A</v>
      </c>
      <c r="I12" s="6">
        <v>0.14599999999999999</v>
      </c>
      <c r="J12" s="6">
        <v>2.9820000000000002</v>
      </c>
      <c r="K12" s="105" t="str">
        <f t="shared" si="0"/>
        <v>Yes</v>
      </c>
    </row>
    <row r="13" spans="1:11" x14ac:dyDescent="0.2">
      <c r="A13" s="102" t="s">
        <v>822</v>
      </c>
      <c r="B13" s="73" t="s">
        <v>213</v>
      </c>
      <c r="C13" s="5">
        <v>1.1416223104000001</v>
      </c>
      <c r="D13" s="5" t="str">
        <f t="shared" si="1"/>
        <v>N/A</v>
      </c>
      <c r="E13" s="5">
        <v>1.1434961415</v>
      </c>
      <c r="F13" s="5" t="str">
        <f t="shared" si="2"/>
        <v>N/A</v>
      </c>
      <c r="G13" s="5">
        <v>1.1637526917000001</v>
      </c>
      <c r="H13" s="5" t="str">
        <f t="shared" si="3"/>
        <v>N/A</v>
      </c>
      <c r="I13" s="6">
        <v>0.1641</v>
      </c>
      <c r="J13" s="6">
        <v>1.7709999999999999</v>
      </c>
      <c r="K13" s="105" t="str">
        <f t="shared" si="0"/>
        <v>Yes</v>
      </c>
    </row>
    <row r="14" spans="1:11" x14ac:dyDescent="0.2">
      <c r="A14" s="102" t="s">
        <v>311</v>
      </c>
      <c r="B14" s="73" t="s">
        <v>213</v>
      </c>
      <c r="C14" s="5">
        <v>89.979552182999996</v>
      </c>
      <c r="D14" s="5" t="str">
        <f t="shared" si="1"/>
        <v>N/A</v>
      </c>
      <c r="E14" s="5">
        <v>90.058719905999993</v>
      </c>
      <c r="F14" s="5" t="str">
        <f t="shared" si="2"/>
        <v>N/A</v>
      </c>
      <c r="G14" s="5">
        <v>94.135245702000006</v>
      </c>
      <c r="H14" s="5" t="str">
        <f t="shared" si="3"/>
        <v>N/A</v>
      </c>
      <c r="I14" s="6">
        <v>8.7999999999999995E-2</v>
      </c>
      <c r="J14" s="6">
        <v>4.5270000000000001</v>
      </c>
      <c r="K14" s="105" t="str">
        <f t="shared" si="0"/>
        <v>Yes</v>
      </c>
    </row>
    <row r="15" spans="1:11" x14ac:dyDescent="0.2">
      <c r="A15" s="102" t="s">
        <v>823</v>
      </c>
      <c r="B15" s="73" t="s">
        <v>213</v>
      </c>
      <c r="C15" s="5">
        <v>10.175524878999999</v>
      </c>
      <c r="D15" s="5" t="str">
        <f t="shared" si="1"/>
        <v>N/A</v>
      </c>
      <c r="E15" s="5">
        <v>10.009258656</v>
      </c>
      <c r="F15" s="5" t="str">
        <f t="shared" si="2"/>
        <v>N/A</v>
      </c>
      <c r="G15" s="5">
        <v>10.418052894000001</v>
      </c>
      <c r="H15" s="5" t="str">
        <f t="shared" si="3"/>
        <v>N/A</v>
      </c>
      <c r="I15" s="6">
        <v>-1.63</v>
      </c>
      <c r="J15" s="6">
        <v>4.0839999999999996</v>
      </c>
      <c r="K15" s="105" t="str">
        <f t="shared" si="0"/>
        <v>Yes</v>
      </c>
    </row>
    <row r="16" spans="1:11" x14ac:dyDescent="0.2">
      <c r="A16" s="102" t="s">
        <v>832</v>
      </c>
      <c r="B16" s="73" t="s">
        <v>213</v>
      </c>
      <c r="C16" s="5">
        <v>3.9844047339999999</v>
      </c>
      <c r="D16" s="5" t="str">
        <f t="shared" si="1"/>
        <v>N/A</v>
      </c>
      <c r="E16" s="5">
        <v>4.1524364847999999</v>
      </c>
      <c r="F16" s="5" t="str">
        <f t="shared" si="2"/>
        <v>N/A</v>
      </c>
      <c r="G16" s="5">
        <v>3.6598239557999999</v>
      </c>
      <c r="H16" s="5" t="str">
        <f t="shared" si="3"/>
        <v>N/A</v>
      </c>
      <c r="I16" s="6">
        <v>4.2169999999999996</v>
      </c>
      <c r="J16" s="6">
        <v>-11.9</v>
      </c>
      <c r="K16" s="105" t="str">
        <f t="shared" si="0"/>
        <v>Yes</v>
      </c>
    </row>
    <row r="17" spans="1:11" x14ac:dyDescent="0.2">
      <c r="A17" s="102" t="s">
        <v>825</v>
      </c>
      <c r="B17" s="73" t="s">
        <v>213</v>
      </c>
      <c r="C17" s="5">
        <v>3.9399771202</v>
      </c>
      <c r="D17" s="5" t="str">
        <f t="shared" si="1"/>
        <v>N/A</v>
      </c>
      <c r="E17" s="5">
        <v>4.1824482826000002</v>
      </c>
      <c r="F17" s="5" t="str">
        <f t="shared" si="2"/>
        <v>N/A</v>
      </c>
      <c r="G17" s="5">
        <v>4.7079444955999996</v>
      </c>
      <c r="H17" s="5" t="str">
        <f t="shared" si="3"/>
        <v>N/A</v>
      </c>
      <c r="I17" s="6">
        <v>6.1539999999999999</v>
      </c>
      <c r="J17" s="6">
        <v>12.56</v>
      </c>
      <c r="K17" s="105" t="str">
        <f t="shared" si="0"/>
        <v>Yes</v>
      </c>
    </row>
    <row r="18" spans="1:11" x14ac:dyDescent="0.2">
      <c r="A18" s="101" t="s">
        <v>312</v>
      </c>
      <c r="B18" s="22" t="s">
        <v>223</v>
      </c>
      <c r="C18" s="5">
        <v>96.776671176999997</v>
      </c>
      <c r="D18" s="5" t="str">
        <f>IF(OR($B18="N/A",$C18="N/A"),"N/A",IF(C18&gt;100,"No",IF(C18&lt;98,"No","Yes")))</f>
        <v>No</v>
      </c>
      <c r="E18" s="5">
        <v>95.864517161999999</v>
      </c>
      <c r="F18" s="5" t="str">
        <f>IF(OR($B18="N/A",$E18="N/A"),"N/A",IF(E18&gt;100,"No",IF(E18&lt;98,"No","Yes")))</f>
        <v>No</v>
      </c>
      <c r="G18" s="5">
        <v>97.753735278999997</v>
      </c>
      <c r="H18" s="5" t="str">
        <f>IF($B18="N/A","N/A",IF(G18&gt;100,"No",IF(G18&lt;98,"No","Yes")))</f>
        <v>No</v>
      </c>
      <c r="I18" s="6">
        <v>-0.94299999999999995</v>
      </c>
      <c r="J18" s="6">
        <v>1.9710000000000001</v>
      </c>
      <c r="K18" s="105" t="str">
        <f t="shared" si="0"/>
        <v>Yes</v>
      </c>
    </row>
    <row r="19" spans="1:11" x14ac:dyDescent="0.2">
      <c r="A19" s="101" t="s">
        <v>31</v>
      </c>
      <c r="B19" s="22" t="s">
        <v>214</v>
      </c>
      <c r="C19" s="5">
        <v>95.875848176999995</v>
      </c>
      <c r="D19" s="5" t="str">
        <f>IF(OR($B19="N/A",$C19="N/A"),"N/A",IF(C19&gt;100,"No",IF(C19&lt;95,"No","Yes")))</f>
        <v>Yes</v>
      </c>
      <c r="E19" s="5">
        <v>94.968237869000006</v>
      </c>
      <c r="F19" s="5" t="str">
        <f>IF(OR($B19="N/A",$E19="N/A"),"N/A",IF(E19&gt;100,"No",IF(E19&lt;98,"No","Yes")))</f>
        <v>No</v>
      </c>
      <c r="G19" s="5">
        <v>91.362429582999994</v>
      </c>
      <c r="H19" s="5" t="str">
        <f>IF($B19="N/A","N/A",IF(G19&gt;100,"No",IF(G19&lt;95,"No","Yes")))</f>
        <v>No</v>
      </c>
      <c r="I19" s="6">
        <v>-0.94699999999999995</v>
      </c>
      <c r="J19" s="6">
        <v>-3.8</v>
      </c>
      <c r="K19" s="105" t="str">
        <f t="shared" si="0"/>
        <v>Yes</v>
      </c>
    </row>
    <row r="20" spans="1:11" x14ac:dyDescent="0.2">
      <c r="A20" s="102" t="s">
        <v>313</v>
      </c>
      <c r="B20" s="73" t="s">
        <v>213</v>
      </c>
      <c r="C20" s="5">
        <v>99.986775042999994</v>
      </c>
      <c r="D20" s="5" t="str">
        <f t="shared" ref="D20:D35" si="4">IF(OR($B20="N/A",$C20="N/A"),"N/A",IF(C20&lt;0,"No","Yes"))</f>
        <v>N/A</v>
      </c>
      <c r="E20" s="5">
        <v>99.989323653</v>
      </c>
      <c r="F20" s="5" t="str">
        <f t="shared" ref="F20:F34" si="5">IF($B20="N/A","N/A",IF(E20&lt;0,"No","Yes"))</f>
        <v>N/A</v>
      </c>
      <c r="G20" s="5">
        <v>98.219564841999997</v>
      </c>
      <c r="H20" s="5" t="str">
        <f t="shared" ref="H20:H35" si="6">IF($B20="N/A","N/A",IF(G20&lt;0,"No","Yes"))</f>
        <v>N/A</v>
      </c>
      <c r="I20" s="6">
        <v>2.5000000000000001E-3</v>
      </c>
      <c r="J20" s="6">
        <v>-1.77</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5.4057264062000003</v>
      </c>
      <c r="D23" s="5" t="str">
        <f t="shared" si="4"/>
        <v>N/A</v>
      </c>
      <c r="E23" s="5">
        <v>5.5203277638000001</v>
      </c>
      <c r="F23" s="5" t="str">
        <f t="shared" si="5"/>
        <v>N/A</v>
      </c>
      <c r="G23" s="5">
        <v>5.9929482889000001</v>
      </c>
      <c r="H23" s="5" t="str">
        <f t="shared" si="6"/>
        <v>N/A</v>
      </c>
      <c r="I23" s="6">
        <v>2.12</v>
      </c>
      <c r="J23" s="6">
        <v>8.5609999999999999</v>
      </c>
      <c r="K23" s="105" t="str">
        <f t="shared" si="0"/>
        <v>Yes</v>
      </c>
    </row>
    <row r="24" spans="1:11" x14ac:dyDescent="0.2">
      <c r="A24" s="102" t="s">
        <v>315</v>
      </c>
      <c r="B24" s="73" t="s">
        <v>213</v>
      </c>
      <c r="C24" s="5">
        <v>3.9328986053000001</v>
      </c>
      <c r="D24" s="5" t="str">
        <f t="shared" si="4"/>
        <v>N/A</v>
      </c>
      <c r="E24" s="5">
        <v>3.9224897240000001</v>
      </c>
      <c r="F24" s="5" t="str">
        <f t="shared" si="5"/>
        <v>N/A</v>
      </c>
      <c r="G24" s="5">
        <v>3.7722886814000001</v>
      </c>
      <c r="H24" s="5" t="str">
        <f t="shared" si="6"/>
        <v>N/A</v>
      </c>
      <c r="I24" s="6">
        <v>-0.26500000000000001</v>
      </c>
      <c r="J24" s="6">
        <v>-3.83</v>
      </c>
      <c r="K24" s="105" t="str">
        <f t="shared" si="0"/>
        <v>Yes</v>
      </c>
    </row>
    <row r="25" spans="1:11" x14ac:dyDescent="0.2">
      <c r="A25" s="102" t="s">
        <v>316</v>
      </c>
      <c r="B25" s="73" t="s">
        <v>213</v>
      </c>
      <c r="C25" s="5">
        <v>21.884759763999998</v>
      </c>
      <c r="D25" s="5" t="str">
        <f t="shared" si="4"/>
        <v>N/A</v>
      </c>
      <c r="E25" s="5">
        <v>21.176533389999999</v>
      </c>
      <c r="F25" s="5" t="str">
        <f t="shared" si="5"/>
        <v>N/A</v>
      </c>
      <c r="G25" s="5">
        <v>24.544475421000001</v>
      </c>
      <c r="H25" s="5" t="str">
        <f t="shared" si="6"/>
        <v>N/A</v>
      </c>
      <c r="I25" s="6">
        <v>-3.24</v>
      </c>
      <c r="J25" s="6">
        <v>15.9</v>
      </c>
      <c r="K25" s="105" t="str">
        <f t="shared" si="0"/>
        <v>Yes</v>
      </c>
    </row>
    <row r="26" spans="1:11" x14ac:dyDescent="0.2">
      <c r="A26" s="102" t="s">
        <v>317</v>
      </c>
      <c r="B26" s="73" t="s">
        <v>213</v>
      </c>
      <c r="C26" s="5">
        <v>74.182341631</v>
      </c>
      <c r="D26" s="5" t="str">
        <f t="shared" si="4"/>
        <v>N/A</v>
      </c>
      <c r="E26" s="5">
        <v>74.900976885999995</v>
      </c>
      <c r="F26" s="5" t="str">
        <f t="shared" si="5"/>
        <v>N/A</v>
      </c>
      <c r="G26" s="5">
        <v>71.683235898000007</v>
      </c>
      <c r="H26" s="5" t="str">
        <f t="shared" si="6"/>
        <v>N/A</v>
      </c>
      <c r="I26" s="6">
        <v>0.96870000000000001</v>
      </c>
      <c r="J26" s="6">
        <v>-4.3</v>
      </c>
      <c r="K26" s="105" t="str">
        <f t="shared" si="0"/>
        <v>Yes</v>
      </c>
    </row>
    <row r="27" spans="1:11" x14ac:dyDescent="0.2">
      <c r="A27" s="102" t="s">
        <v>318</v>
      </c>
      <c r="B27" s="73" t="s">
        <v>213</v>
      </c>
      <c r="C27" s="5">
        <v>52.568184823999999</v>
      </c>
      <c r="D27" s="5" t="str">
        <f t="shared" si="4"/>
        <v>N/A</v>
      </c>
      <c r="E27" s="5">
        <v>52.485987295000001</v>
      </c>
      <c r="F27" s="5" t="str">
        <f t="shared" si="5"/>
        <v>N/A</v>
      </c>
      <c r="G27" s="5">
        <v>49.917338522000001</v>
      </c>
      <c r="H27" s="5" t="str">
        <f t="shared" si="6"/>
        <v>N/A</v>
      </c>
      <c r="I27" s="6">
        <v>-0.156</v>
      </c>
      <c r="J27" s="6">
        <v>-4.8899999999999997</v>
      </c>
      <c r="K27" s="105" t="str">
        <f t="shared" si="0"/>
        <v>Yes</v>
      </c>
    </row>
    <row r="28" spans="1:11" x14ac:dyDescent="0.2">
      <c r="A28" s="102" t="s">
        <v>830</v>
      </c>
      <c r="B28" s="73" t="s">
        <v>213</v>
      </c>
      <c r="C28" s="5">
        <v>2.1041336068000001</v>
      </c>
      <c r="D28" s="5" t="str">
        <f t="shared" si="4"/>
        <v>N/A</v>
      </c>
      <c r="E28" s="5">
        <v>2.1036085514999998</v>
      </c>
      <c r="F28" s="5" t="str">
        <f t="shared" si="5"/>
        <v>N/A</v>
      </c>
      <c r="G28" s="5">
        <v>2.1691040018000001</v>
      </c>
      <c r="H28" s="5" t="str">
        <f t="shared" si="6"/>
        <v>N/A</v>
      </c>
      <c r="I28" s="6">
        <v>-2.5000000000000001E-2</v>
      </c>
      <c r="J28" s="6">
        <v>3.113</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89.719201146000003</v>
      </c>
      <c r="D30" s="5" t="str">
        <f t="shared" si="4"/>
        <v>N/A</v>
      </c>
      <c r="E30" s="5">
        <v>89.408270783999996</v>
      </c>
      <c r="F30" s="5" t="str">
        <f t="shared" si="5"/>
        <v>N/A</v>
      </c>
      <c r="G30" s="5">
        <v>94.086465464</v>
      </c>
      <c r="H30" s="5" t="str">
        <f t="shared" si="6"/>
        <v>N/A</v>
      </c>
      <c r="I30" s="6">
        <v>-0.34699999999999998</v>
      </c>
      <c r="J30" s="6">
        <v>5.2320000000000002</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99.997843037999999</v>
      </c>
      <c r="D32" s="5" t="str">
        <f t="shared" si="4"/>
        <v>N/A</v>
      </c>
      <c r="E32" s="5">
        <v>99.956772990000005</v>
      </c>
      <c r="F32" s="5" t="str">
        <f t="shared" si="5"/>
        <v>N/A</v>
      </c>
      <c r="G32" s="5">
        <v>99.998112548999998</v>
      </c>
      <c r="H32" s="5" t="str">
        <f t="shared" si="6"/>
        <v>N/A</v>
      </c>
      <c r="I32" s="6">
        <v>-4.1000000000000002E-2</v>
      </c>
      <c r="J32" s="6">
        <v>4.1399999999999999E-2</v>
      </c>
      <c r="K32" s="105" t="str">
        <f t="shared" si="0"/>
        <v>Yes</v>
      </c>
    </row>
    <row r="33" spans="1:11" x14ac:dyDescent="0.2">
      <c r="A33" s="102" t="s">
        <v>322</v>
      </c>
      <c r="B33" s="73" t="s">
        <v>213</v>
      </c>
      <c r="C33" s="5">
        <v>0</v>
      </c>
      <c r="D33" s="5" t="str">
        <f t="shared" si="4"/>
        <v>N/A</v>
      </c>
      <c r="E33" s="5">
        <v>0</v>
      </c>
      <c r="F33" s="5" t="str">
        <f t="shared" si="5"/>
        <v>N/A</v>
      </c>
      <c r="G33" s="5">
        <v>19.898590101</v>
      </c>
      <c r="H33" s="5" t="str">
        <f t="shared" si="6"/>
        <v>N/A</v>
      </c>
      <c r="I33" s="6" t="s">
        <v>1748</v>
      </c>
      <c r="J33" s="6" t="s">
        <v>1748</v>
      </c>
      <c r="K33" s="105" t="str">
        <f t="shared" si="0"/>
        <v>N/A</v>
      </c>
    </row>
    <row r="34" spans="1:11" x14ac:dyDescent="0.2">
      <c r="A34" s="102" t="s">
        <v>323</v>
      </c>
      <c r="B34" s="73" t="s">
        <v>213</v>
      </c>
      <c r="C34" s="5">
        <v>17.718389811000002</v>
      </c>
      <c r="D34" s="5" t="str">
        <f t="shared" si="4"/>
        <v>N/A</v>
      </c>
      <c r="E34" s="5">
        <v>18.656381786000001</v>
      </c>
      <c r="F34" s="5" t="str">
        <f t="shared" si="5"/>
        <v>N/A</v>
      </c>
      <c r="G34" s="5">
        <v>15.38256973</v>
      </c>
      <c r="H34" s="5" t="str">
        <f t="shared" si="6"/>
        <v>N/A</v>
      </c>
      <c r="I34" s="6">
        <v>5.2939999999999996</v>
      </c>
      <c r="J34" s="6">
        <v>-17.5</v>
      </c>
      <c r="K34" s="105" t="str">
        <f t="shared" si="0"/>
        <v>Yes</v>
      </c>
    </row>
    <row r="35" spans="1:11" x14ac:dyDescent="0.2">
      <c r="A35" s="102" t="s">
        <v>1706</v>
      </c>
      <c r="B35" s="73" t="s">
        <v>213</v>
      </c>
      <c r="C35" s="5">
        <v>22.976327328</v>
      </c>
      <c r="D35" s="5" t="str">
        <f t="shared" si="4"/>
        <v>N/A</v>
      </c>
      <c r="E35" s="5">
        <v>23.768216515999999</v>
      </c>
      <c r="F35" s="5" t="str">
        <f>IF($B35="N/A","N/A",IF(E35&lt;0,"No","Yes"))</f>
        <v>N/A</v>
      </c>
      <c r="G35" s="5">
        <v>19.432317313999999</v>
      </c>
      <c r="H35" s="5" t="str">
        <f t="shared" si="6"/>
        <v>N/A</v>
      </c>
      <c r="I35" s="6">
        <v>3.4470000000000001</v>
      </c>
      <c r="J35" s="6">
        <v>-18.2</v>
      </c>
      <c r="K35" s="105" t="str">
        <f t="shared" si="0"/>
        <v>Yes</v>
      </c>
    </row>
    <row r="36" spans="1:11" x14ac:dyDescent="0.2">
      <c r="A36" s="103" t="s">
        <v>372</v>
      </c>
      <c r="B36" s="1" t="s">
        <v>213</v>
      </c>
      <c r="C36" s="4">
        <v>86.913905533000005</v>
      </c>
      <c r="D36" s="5" t="str">
        <f t="shared" ref="D36:D39" si="7">IF($B36="N/A","N/A",IF(C36&lt;0,"No","Yes"))</f>
        <v>N/A</v>
      </c>
      <c r="E36" s="4">
        <v>86.658837345999999</v>
      </c>
      <c r="F36" s="5" t="str">
        <f t="shared" ref="F36:F39" si="8">IF($B36="N/A","N/A",IF(E36&lt;0,"No","Yes"))</f>
        <v>N/A</v>
      </c>
      <c r="G36" s="4">
        <v>83.816522544999998</v>
      </c>
      <c r="H36" s="5" t="str">
        <f t="shared" ref="H36:H39" si="9">IF($B36="N/A","N/A",IF(G36&lt;0,"No","Yes"))</f>
        <v>N/A</v>
      </c>
      <c r="I36" s="6">
        <v>-0.29299999999999998</v>
      </c>
      <c r="J36" s="6">
        <v>-3.28</v>
      </c>
      <c r="K36" s="105" t="str">
        <f>IF(J36="Div by 0", "N/A", IF(J36="N/A","N/A", IF(J36&gt;30, "No", IF(J36&lt;-30, "No", "Yes"))))</f>
        <v>Yes</v>
      </c>
    </row>
    <row r="37" spans="1:11" x14ac:dyDescent="0.2">
      <c r="A37" s="103" t="s">
        <v>373</v>
      </c>
      <c r="B37" s="1" t="s">
        <v>213</v>
      </c>
      <c r="C37" s="4">
        <v>9.3917537309999997</v>
      </c>
      <c r="D37" s="5" t="str">
        <f t="shared" si="7"/>
        <v>N/A</v>
      </c>
      <c r="E37" s="4">
        <v>9.8152992046000005</v>
      </c>
      <c r="F37" s="5" t="str">
        <f t="shared" si="8"/>
        <v>N/A</v>
      </c>
      <c r="G37" s="4">
        <v>10.825772651999999</v>
      </c>
      <c r="H37" s="5" t="str">
        <f t="shared" si="9"/>
        <v>N/A</v>
      </c>
      <c r="I37" s="6">
        <v>4.51</v>
      </c>
      <c r="J37" s="6">
        <v>10.29</v>
      </c>
      <c r="K37" s="105" t="str">
        <f>IF(J37="Div by 0", "N/A", IF(J37="N/A","N/A", IF(J37&gt;30, "No", IF(J37&lt;-30, "No", "Yes"))))</f>
        <v>Yes</v>
      </c>
    </row>
    <row r="38" spans="1:11" x14ac:dyDescent="0.2">
      <c r="A38" s="103" t="s">
        <v>374</v>
      </c>
      <c r="B38" s="1" t="s">
        <v>213</v>
      </c>
      <c r="C38" s="4">
        <v>1.3545407380000001</v>
      </c>
      <c r="D38" s="5" t="str">
        <f t="shared" si="7"/>
        <v>N/A</v>
      </c>
      <c r="E38" s="4">
        <v>1.2555383548000001</v>
      </c>
      <c r="F38" s="5" t="str">
        <f t="shared" si="8"/>
        <v>N/A</v>
      </c>
      <c r="G38" s="4">
        <v>2.3965180237000001</v>
      </c>
      <c r="H38" s="5" t="str">
        <f t="shared" si="9"/>
        <v>N/A</v>
      </c>
      <c r="I38" s="6">
        <v>-7.31</v>
      </c>
      <c r="J38" s="6">
        <v>90.88</v>
      </c>
      <c r="K38" s="105" t="str">
        <f>IF(J38="Div by 0", "N/A", IF(J38="N/A","N/A", IF(J38&gt;30, "No", IF(J38&lt;-30, "No", "Yes"))))</f>
        <v>No</v>
      </c>
    </row>
    <row r="39" spans="1:11" x14ac:dyDescent="0.2">
      <c r="A39" s="120" t="s">
        <v>375</v>
      </c>
      <c r="B39" s="121" t="s">
        <v>213</v>
      </c>
      <c r="C39" s="118">
        <v>0.64446230380000002</v>
      </c>
      <c r="D39" s="114" t="str">
        <f t="shared" si="7"/>
        <v>N/A</v>
      </c>
      <c r="E39" s="118">
        <v>0.67474510219999995</v>
      </c>
      <c r="F39" s="114" t="str">
        <f t="shared" si="8"/>
        <v>N/A</v>
      </c>
      <c r="G39" s="118">
        <v>0.84124120749999998</v>
      </c>
      <c r="H39" s="114" t="str">
        <f t="shared" si="9"/>
        <v>N/A</v>
      </c>
      <c r="I39" s="115">
        <v>4.6989999999999998</v>
      </c>
      <c r="J39" s="115">
        <v>24.68</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151476</v>
      </c>
      <c r="D7" s="19" t="str">
        <f>IF($B7="N/A","N/A",IF(C7&gt;15,"No",IF(C7&lt;-15,"No","Yes")))</f>
        <v>N/A</v>
      </c>
      <c r="E7" s="18">
        <v>203640</v>
      </c>
      <c r="F7" s="19" t="str">
        <f>IF($B7="N/A","N/A",IF(E7&gt;15,"No",IF(E7&lt;-15,"No","Yes")))</f>
        <v>N/A</v>
      </c>
      <c r="G7" s="18">
        <v>210832</v>
      </c>
      <c r="H7" s="19" t="str">
        <f>IF($B7="N/A","N/A",IF(G7&gt;15,"No",IF(G7&lt;-15,"No","Yes")))</f>
        <v>N/A</v>
      </c>
      <c r="I7" s="20">
        <v>34.44</v>
      </c>
      <c r="J7" s="20">
        <v>3.532</v>
      </c>
      <c r="K7" s="106" t="str">
        <f t="shared" ref="K7:K24" si="0">IF(J7="Div by 0", "N/A", IF(J7="N/A","N/A", IF(J7&gt;30, "No", IF(J7&lt;-30, "No", "Yes"))))</f>
        <v>Yes</v>
      </c>
    </row>
    <row r="8" spans="1:11" x14ac:dyDescent="0.2">
      <c r="A8" s="122" t="s">
        <v>362</v>
      </c>
      <c r="B8" s="17" t="s">
        <v>213</v>
      </c>
      <c r="C8" s="21">
        <v>9.8801130211999997</v>
      </c>
      <c r="D8" s="19" t="str">
        <f>IF($B8="N/A","N/A",IF(C8&gt;15,"No",IF(C8&lt;-15,"No","Yes")))</f>
        <v>N/A</v>
      </c>
      <c r="E8" s="21">
        <v>7.4469652328000002</v>
      </c>
      <c r="F8" s="19" t="str">
        <f>IF($B8="N/A","N/A",IF(E8&gt;15,"No",IF(E8&lt;-15,"No","Yes")))</f>
        <v>N/A</v>
      </c>
      <c r="G8" s="21">
        <v>7.4784662669999999</v>
      </c>
      <c r="H8" s="19" t="str">
        <f>IF($B8="N/A","N/A",IF(G8&gt;15,"No",IF(G8&lt;-15,"No","Yes")))</f>
        <v>N/A</v>
      </c>
      <c r="I8" s="20">
        <v>-24.6</v>
      </c>
      <c r="J8" s="20">
        <v>0.42299999999999999</v>
      </c>
      <c r="K8" s="106" t="str">
        <f t="shared" si="0"/>
        <v>Yes</v>
      </c>
    </row>
    <row r="9" spans="1:11" x14ac:dyDescent="0.2">
      <c r="A9" s="122" t="s">
        <v>119</v>
      </c>
      <c r="B9" s="22" t="s">
        <v>213</v>
      </c>
      <c r="C9" s="4">
        <v>90.119886979</v>
      </c>
      <c r="D9" s="5" t="str">
        <f>IF($B9="N/A","N/A",IF(C9&gt;15,"No",IF(C9&lt;-15,"No","Yes")))</f>
        <v>N/A</v>
      </c>
      <c r="E9" s="4">
        <v>92.553034767</v>
      </c>
      <c r="F9" s="5" t="str">
        <f>IF($B9="N/A","N/A",IF(E9&gt;15,"No",IF(E9&lt;-15,"No","Yes")))</f>
        <v>N/A</v>
      </c>
      <c r="G9" s="4">
        <v>92.521533732999998</v>
      </c>
      <c r="H9" s="5" t="str">
        <f>IF($B9="N/A","N/A",IF(G9&gt;15,"No",IF(G9&lt;-15,"No","Yes")))</f>
        <v>N/A</v>
      </c>
      <c r="I9" s="6">
        <v>2.7</v>
      </c>
      <c r="J9" s="6">
        <v>-3.4000000000000002E-2</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99.995378806000005</v>
      </c>
      <c r="D11" s="5" t="str">
        <f>IF(OR($B11="N/A",$C11="N/A"),"N/A",IF(C11&gt;100,"No",IF(C11&lt;95,"No","Yes")))</f>
        <v>Yes</v>
      </c>
      <c r="E11" s="4">
        <v>100</v>
      </c>
      <c r="F11" s="5" t="str">
        <f>IF(OR($B11="N/A",$E11="N/A"),"N/A",IF(E11&gt;100,"No",IF(E11&lt;95,"No","Yes")))</f>
        <v>Yes</v>
      </c>
      <c r="G11" s="4">
        <v>100</v>
      </c>
      <c r="H11" s="5" t="str">
        <f>IF($B11="N/A","N/A",IF(G11&gt;100,"No",IF(G11&lt;95,"No","Yes")))</f>
        <v>Yes</v>
      </c>
      <c r="I11" s="6">
        <v>4.5999999999999999E-3</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61.616361668000003</v>
      </c>
      <c r="D13" s="5" t="str">
        <f t="shared" si="1"/>
        <v>No</v>
      </c>
      <c r="E13" s="4">
        <v>46.125515616000001</v>
      </c>
      <c r="F13" s="5" t="str">
        <f t="shared" si="2"/>
        <v>No</v>
      </c>
      <c r="G13" s="4">
        <v>41.899237307</v>
      </c>
      <c r="H13" s="5" t="str">
        <f t="shared" si="3"/>
        <v>No</v>
      </c>
      <c r="I13" s="6">
        <v>-25.1</v>
      </c>
      <c r="J13" s="6">
        <v>-9.16</v>
      </c>
      <c r="K13" s="105" t="str">
        <f t="shared" si="0"/>
        <v>Yes</v>
      </c>
    </row>
    <row r="14" spans="1:11" x14ac:dyDescent="0.2">
      <c r="A14" s="122" t="s">
        <v>13</v>
      </c>
      <c r="B14" s="22" t="s">
        <v>213</v>
      </c>
      <c r="C14" s="23">
        <v>14966</v>
      </c>
      <c r="D14" s="5" t="str">
        <f>IF($B14="N/A","N/A",IF(C14&gt;15,"No",IF(C14&lt;-15,"No","Yes")))</f>
        <v>N/A</v>
      </c>
      <c r="E14" s="23">
        <v>15165</v>
      </c>
      <c r="F14" s="5" t="str">
        <f>IF($B14="N/A","N/A",IF(E14&gt;15,"No",IF(E14&lt;-15,"No","Yes")))</f>
        <v>N/A</v>
      </c>
      <c r="G14" s="23">
        <v>15767</v>
      </c>
      <c r="H14" s="5" t="str">
        <f>IF($B14="N/A","N/A",IF(G14&gt;15,"No",IF(G14&lt;-15,"No","Yes")))</f>
        <v>N/A</v>
      </c>
      <c r="I14" s="6">
        <v>1.33</v>
      </c>
      <c r="J14" s="6">
        <v>3.97</v>
      </c>
      <c r="K14" s="105" t="str">
        <f t="shared" si="0"/>
        <v>Yes</v>
      </c>
    </row>
    <row r="15" spans="1:11" x14ac:dyDescent="0.2">
      <c r="A15" s="122" t="s">
        <v>439</v>
      </c>
      <c r="B15" s="22" t="s">
        <v>215</v>
      </c>
      <c r="C15" s="4">
        <v>10.149672591</v>
      </c>
      <c r="D15" s="5" t="str">
        <f>IF($B15="N/A","N/A",IF(C15&gt;20,"No",IF(C15&lt;5,"No","Yes")))</f>
        <v>Yes</v>
      </c>
      <c r="E15" s="4">
        <v>8.6119353775</v>
      </c>
      <c r="F15" s="5" t="str">
        <f>IF($B15="N/A","N/A",IF(E15&gt;20,"No",IF(E15&lt;5,"No","Yes")))</f>
        <v>Yes</v>
      </c>
      <c r="G15" s="4">
        <v>9.1583687448000006</v>
      </c>
      <c r="H15" s="5" t="str">
        <f>IF($B15="N/A","N/A",IF(G15&gt;20,"No",IF(G15&lt;5,"No","Yes")))</f>
        <v>Yes</v>
      </c>
      <c r="I15" s="6">
        <v>-15.2</v>
      </c>
      <c r="J15" s="6">
        <v>6.3449999999999998</v>
      </c>
      <c r="K15" s="105" t="str">
        <f t="shared" si="0"/>
        <v>Yes</v>
      </c>
    </row>
    <row r="16" spans="1:11" x14ac:dyDescent="0.2">
      <c r="A16" s="122" t="s">
        <v>440</v>
      </c>
      <c r="B16" s="17" t="s">
        <v>213</v>
      </c>
      <c r="C16" s="4">
        <v>89.850327409000002</v>
      </c>
      <c r="D16" s="5" t="str">
        <f>IF($B16="N/A","N/A",IF(C16&gt;15,"No",IF(C16&lt;-15,"No","Yes")))</f>
        <v>N/A</v>
      </c>
      <c r="E16" s="4">
        <v>91.388064622000002</v>
      </c>
      <c r="F16" s="5" t="str">
        <f>IF($B16="N/A","N/A",IF(E16&gt;15,"No",IF(E16&lt;-15,"No","Yes")))</f>
        <v>N/A</v>
      </c>
      <c r="G16" s="4">
        <v>90.841631254999996</v>
      </c>
      <c r="H16" s="5" t="str">
        <f>IF($B16="N/A","N/A",IF(G16&gt;15,"No",IF(G16&lt;-15,"No","Yes")))</f>
        <v>N/A</v>
      </c>
      <c r="I16" s="6">
        <v>1.7110000000000001</v>
      </c>
      <c r="J16" s="6">
        <v>-0.59799999999999998</v>
      </c>
      <c r="K16" s="105" t="str">
        <f t="shared" si="0"/>
        <v>Yes</v>
      </c>
    </row>
    <row r="17" spans="1:11" x14ac:dyDescent="0.2">
      <c r="A17" s="122" t="s">
        <v>441</v>
      </c>
      <c r="B17" s="22" t="s">
        <v>235</v>
      </c>
      <c r="C17" s="4">
        <v>7.8244019778</v>
      </c>
      <c r="D17" s="5" t="str">
        <f>IF($B17="N/A","N/A",IF(C17&gt;1,"Yes","No"))</f>
        <v>Yes</v>
      </c>
      <c r="E17" s="4">
        <v>10.860534124999999</v>
      </c>
      <c r="F17" s="5" t="str">
        <f>IF($B17="N/A","N/A",IF(E17&gt;1,"Yes","No"))</f>
        <v>Yes</v>
      </c>
      <c r="G17" s="4">
        <v>5.9681613496999999</v>
      </c>
      <c r="H17" s="5" t="str">
        <f>IF($B17="N/A","N/A",IF(G17&gt;1,"Yes","No"))</f>
        <v>Yes</v>
      </c>
      <c r="I17" s="6">
        <v>38.799999999999997</v>
      </c>
      <c r="J17" s="6">
        <v>-45</v>
      </c>
      <c r="K17" s="105" t="str">
        <f t="shared" si="0"/>
        <v>No</v>
      </c>
    </row>
    <row r="18" spans="1:11" x14ac:dyDescent="0.2">
      <c r="A18" s="122" t="s">
        <v>857</v>
      </c>
      <c r="B18" s="22" t="s">
        <v>213</v>
      </c>
      <c r="C18" s="75">
        <v>2181.8283517999998</v>
      </c>
      <c r="D18" s="5" t="str">
        <f>IF($B18="N/A","N/A",IF(C18&gt;15,"No",IF(C18&lt;-15,"No","Yes")))</f>
        <v>N/A</v>
      </c>
      <c r="E18" s="75">
        <v>2340.0297510999999</v>
      </c>
      <c r="F18" s="5" t="str">
        <f>IF($B18="N/A","N/A",IF(E18&gt;15,"No",IF(E18&lt;-15,"No","Yes")))</f>
        <v>N/A</v>
      </c>
      <c r="G18" s="75">
        <v>2949.8809777000001</v>
      </c>
      <c r="H18" s="5" t="str">
        <f>IF($B18="N/A","N/A",IF(G18&gt;15,"No",IF(G18&lt;-15,"No","Yes")))</f>
        <v>N/A</v>
      </c>
      <c r="I18" s="6">
        <v>7.2510000000000003</v>
      </c>
      <c r="J18" s="6">
        <v>26.06</v>
      </c>
      <c r="K18" s="105" t="str">
        <f t="shared" si="0"/>
        <v>Yes</v>
      </c>
    </row>
    <row r="19" spans="1:11" x14ac:dyDescent="0.2">
      <c r="A19" s="104" t="s">
        <v>131</v>
      </c>
      <c r="B19" s="22" t="s">
        <v>213</v>
      </c>
      <c r="C19" s="23">
        <v>900</v>
      </c>
      <c r="D19" s="22" t="s">
        <v>213</v>
      </c>
      <c r="E19" s="23">
        <v>150</v>
      </c>
      <c r="F19" s="22" t="s">
        <v>213</v>
      </c>
      <c r="G19" s="23">
        <v>11</v>
      </c>
      <c r="H19" s="5" t="str">
        <f>IF($B19="N/A","N/A",IF(G19&gt;15,"No",IF(G19&lt;-15,"No","Yes")))</f>
        <v>N/A</v>
      </c>
      <c r="I19" s="6">
        <v>-83.3</v>
      </c>
      <c r="J19" s="6">
        <v>-94</v>
      </c>
      <c r="K19" s="105" t="str">
        <f t="shared" si="0"/>
        <v>No</v>
      </c>
    </row>
    <row r="20" spans="1:11" x14ac:dyDescent="0.2">
      <c r="A20" s="104" t="s">
        <v>346</v>
      </c>
      <c r="B20" s="17" t="s">
        <v>213</v>
      </c>
      <c r="C20" s="4">
        <v>0.59415352929999998</v>
      </c>
      <c r="D20" s="22" t="s">
        <v>213</v>
      </c>
      <c r="E20" s="4">
        <v>7.3659398900000006E-2</v>
      </c>
      <c r="F20" s="22" t="s">
        <v>213</v>
      </c>
      <c r="G20" s="4">
        <v>4.2688016999999998E-3</v>
      </c>
      <c r="H20" s="5" t="str">
        <f>IF($B20="N/A","N/A",IF(G20&gt;15,"No",IF(G20&lt;-15,"No","Yes")))</f>
        <v>N/A</v>
      </c>
      <c r="I20" s="6">
        <v>-87.6</v>
      </c>
      <c r="J20" s="6">
        <v>-94.2</v>
      </c>
      <c r="K20" s="105" t="str">
        <f t="shared" si="0"/>
        <v>No</v>
      </c>
    </row>
    <row r="21" spans="1:11" ht="25.5" x14ac:dyDescent="0.2">
      <c r="A21" s="104" t="s">
        <v>836</v>
      </c>
      <c r="B21" s="22" t="s">
        <v>213</v>
      </c>
      <c r="C21" s="75">
        <v>2226.7711110999999</v>
      </c>
      <c r="D21" s="5" t="str">
        <f>IF($B21="N/A","N/A",IF(C21&gt;60,"No",IF(C21&lt;15,"No","Yes")))</f>
        <v>N/A</v>
      </c>
      <c r="E21" s="75">
        <v>1734.02</v>
      </c>
      <c r="F21" s="5" t="str">
        <f>IF($B21="N/A","N/A",IF(E21&gt;60,"No",IF(E21&lt;15,"No","Yes")))</f>
        <v>N/A</v>
      </c>
      <c r="G21" s="75">
        <v>1895.5555555999999</v>
      </c>
      <c r="H21" s="5" t="str">
        <f>IF($B21="N/A","N/A",IF(G21&gt;60,"No",IF(G21&lt;15,"No","Yes")))</f>
        <v>N/A</v>
      </c>
      <c r="I21" s="6">
        <v>-22.1</v>
      </c>
      <c r="J21" s="6">
        <v>9.3160000000000007</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13447</v>
      </c>
      <c r="D6" s="5" t="str">
        <f>IF($B6="N/A","N/A",IF(C6&gt;15,"No",IF(C6&lt;-15,"No","Yes")))</f>
        <v>N/A</v>
      </c>
      <c r="E6" s="23">
        <v>13859</v>
      </c>
      <c r="F6" s="5" t="str">
        <f>IF($B6="N/A","N/A",IF(E6&gt;15,"No",IF(E6&lt;-15,"No","Yes")))</f>
        <v>N/A</v>
      </c>
      <c r="G6" s="23">
        <v>14323</v>
      </c>
      <c r="H6" s="5" t="str">
        <f>IF($B6="N/A","N/A",IF(G6&gt;15,"No",IF(G6&lt;-15,"No","Yes")))</f>
        <v>N/A</v>
      </c>
      <c r="I6" s="6">
        <v>3.0640000000000001</v>
      </c>
      <c r="J6" s="6">
        <v>3.3479999999999999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158.88231976</v>
      </c>
      <c r="D9" s="5" t="str">
        <f>IF($B9="N/A","N/A",IF(C9&gt;100,"No",IF(C9&lt;50,"No","Yes")))</f>
        <v>No</v>
      </c>
      <c r="E9" s="24">
        <v>160.30088993999999</v>
      </c>
      <c r="F9" s="5" t="str">
        <f>IF($B9="N/A","N/A",IF(E9&gt;100,"No",IF(E9&lt;50,"No","Yes")))</f>
        <v>No</v>
      </c>
      <c r="G9" s="24">
        <v>170.41960856</v>
      </c>
      <c r="H9" s="5" t="str">
        <f>IF($B9="N/A","N/A",IF(G9&gt;100,"No",IF(G9&lt;50,"No","Yes")))</f>
        <v>No</v>
      </c>
      <c r="I9" s="6">
        <v>0.89280000000000004</v>
      </c>
      <c r="J9" s="6">
        <v>6.3120000000000003</v>
      </c>
      <c r="K9" s="105" t="str">
        <f t="shared" si="0"/>
        <v>Yes</v>
      </c>
    </row>
    <row r="10" spans="1:11" ht="25.5" x14ac:dyDescent="0.2">
      <c r="A10" s="124" t="s">
        <v>839</v>
      </c>
      <c r="B10" s="22" t="s">
        <v>213</v>
      </c>
      <c r="C10" s="24" t="s">
        <v>1748</v>
      </c>
      <c r="D10" s="5" t="str">
        <f>IF($B10="N/A","N/A",IF(C10&gt;15,"No",IF(C10&lt;-15,"No","Yes")))</f>
        <v>N/A</v>
      </c>
      <c r="E10" s="24" t="s">
        <v>1748</v>
      </c>
      <c r="F10" s="5" t="str">
        <f>IF($B10="N/A","N/A",IF(E10&gt;15,"No",IF(E10&lt;-15,"No","Yes")))</f>
        <v>N/A</v>
      </c>
      <c r="G10" s="24" t="s">
        <v>1748</v>
      </c>
      <c r="H10" s="5" t="str">
        <f>IF($B10="N/A","N/A",IF(G10&gt;15,"No",IF(G10&lt;-15,"No","Yes")))</f>
        <v>N/A</v>
      </c>
      <c r="I10" s="6" t="s">
        <v>1748</v>
      </c>
      <c r="J10" s="6" t="s">
        <v>1748</v>
      </c>
      <c r="K10" s="105" t="str">
        <f t="shared" si="0"/>
        <v>N/A</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v>345.45523580999998</v>
      </c>
      <c r="D12" s="5" t="str">
        <f>IF($B12="N/A","N/A",IF(C12&gt;15,"No",IF(C12&lt;-15,"No","Yes")))</f>
        <v>N/A</v>
      </c>
      <c r="E12" s="24">
        <v>333.95904185000001</v>
      </c>
      <c r="F12" s="5" t="str">
        <f>IF($B12="N/A","N/A",IF(E12&gt;15,"No",IF(E12&lt;-15,"No","Yes")))</f>
        <v>N/A</v>
      </c>
      <c r="G12" s="24">
        <v>343.68963199000001</v>
      </c>
      <c r="H12" s="5" t="str">
        <f>IF($B12="N/A","N/A",IF(G12&gt;15,"No",IF(G12&lt;-15,"No","Yes")))</f>
        <v>N/A</v>
      </c>
      <c r="I12" s="6">
        <v>-3.33</v>
      </c>
      <c r="J12" s="6">
        <v>2.9140000000000001</v>
      </c>
      <c r="K12" s="105" t="str">
        <f t="shared" si="0"/>
        <v>Yes</v>
      </c>
    </row>
    <row r="13" spans="1:11" x14ac:dyDescent="0.2">
      <c r="A13" s="124" t="s">
        <v>650</v>
      </c>
      <c r="B13" s="22" t="s">
        <v>237</v>
      </c>
      <c r="C13" s="4">
        <v>98.438313378000004</v>
      </c>
      <c r="D13" s="5" t="str">
        <f>IF($B13="N/A","N/A",IF(C13&gt;99,"No",IF(C13&lt;75,"No","Yes")))</f>
        <v>Yes</v>
      </c>
      <c r="E13" s="4">
        <v>97.929143517</v>
      </c>
      <c r="F13" s="5" t="str">
        <f>IF($B13="N/A","N/A",IF(E13&gt;99,"No",IF(E13&lt;75,"No","Yes")))</f>
        <v>Yes</v>
      </c>
      <c r="G13" s="4">
        <v>98.114920058999999</v>
      </c>
      <c r="H13" s="5" t="str">
        <f>IF($B13="N/A","N/A",IF(G13&gt;99,"No",IF(G13&lt;75,"No","Yes")))</f>
        <v>Yes</v>
      </c>
      <c r="I13" s="6">
        <v>-0.51700000000000002</v>
      </c>
      <c r="J13" s="6">
        <v>0.18970000000000001</v>
      </c>
      <c r="K13" s="105" t="str">
        <f t="shared" ref="K13:K24" si="1">IF(J13="Div by 0", "N/A", IF(J13="N/A","N/A", IF(J13&gt;30, "No", IF(J13&lt;-30, "No", "Yes"))))</f>
        <v>Yes</v>
      </c>
    </row>
    <row r="14" spans="1:11" x14ac:dyDescent="0.2">
      <c r="A14" s="124" t="s">
        <v>492</v>
      </c>
      <c r="B14" s="22" t="s">
        <v>213</v>
      </c>
      <c r="C14" s="5">
        <v>96.653320238999996</v>
      </c>
      <c r="D14" s="5" t="str">
        <f>IF($B14="N/A","N/A",IF(C14&gt;15,"No",IF(C14&lt;-15,"No","Yes")))</f>
        <v>N/A</v>
      </c>
      <c r="E14" s="5">
        <v>96.249631593999993</v>
      </c>
      <c r="F14" s="5" t="str">
        <f>IF($B14="N/A","N/A",IF(E14&gt;15,"No",IF(E14&lt;-15,"No","Yes")))</f>
        <v>N/A</v>
      </c>
      <c r="G14" s="5">
        <v>97.701558386000002</v>
      </c>
      <c r="H14" s="5" t="str">
        <f>IF($B14="N/A","N/A",IF(G14&gt;15,"No",IF(G14&lt;-15,"No","Yes")))</f>
        <v>N/A</v>
      </c>
      <c r="I14" s="6">
        <v>-0.41799999999999998</v>
      </c>
      <c r="J14" s="6">
        <v>1.5089999999999999</v>
      </c>
      <c r="K14" s="105" t="str">
        <f t="shared" si="1"/>
        <v>Yes</v>
      </c>
    </row>
    <row r="15" spans="1:11" x14ac:dyDescent="0.2">
      <c r="A15" s="124" t="s">
        <v>842</v>
      </c>
      <c r="B15" s="22" t="s">
        <v>213</v>
      </c>
      <c r="C15" s="23">
        <v>15.798342973</v>
      </c>
      <c r="D15" s="5" t="str">
        <f>IF($B15="N/A","N/A",IF(C15&gt;15,"No",IF(C15&lt;-15,"No","Yes")))</f>
        <v>N/A</v>
      </c>
      <c r="E15" s="6">
        <v>15.363086579999999</v>
      </c>
      <c r="F15" s="5" t="str">
        <f>IF($B15="N/A","N/A",IF(E15&gt;15,"No",IF(E15&lt;-15,"No","Yes")))</f>
        <v>N/A</v>
      </c>
      <c r="G15" s="6">
        <v>15.093663511000001</v>
      </c>
      <c r="H15" s="5" t="str">
        <f>IF($B15="N/A","N/A",IF(G15&gt;15,"No",IF(G15&lt;-15,"No","Yes")))</f>
        <v>N/A</v>
      </c>
      <c r="I15" s="6">
        <v>-2.76</v>
      </c>
      <c r="J15" s="6">
        <v>-1.75</v>
      </c>
      <c r="K15" s="105" t="str">
        <f t="shared" si="1"/>
        <v>Yes</v>
      </c>
    </row>
    <row r="16" spans="1:11" x14ac:dyDescent="0.2">
      <c r="A16" s="125" t="s">
        <v>651</v>
      </c>
      <c r="B16" s="38" t="s">
        <v>238</v>
      </c>
      <c r="C16" s="5">
        <v>0</v>
      </c>
      <c r="D16" s="5" t="str">
        <f>IF($B16="N/A","N/A",IF(C16&gt;20,"No",IF(C16&lt;=0,"No","Yes")))</f>
        <v>No</v>
      </c>
      <c r="E16" s="5">
        <v>0</v>
      </c>
      <c r="F16" s="5" t="str">
        <f>IF($B16="N/A","N/A",IF(E16&gt;20,"No",IF(E16&lt;=0,"No","Yes")))</f>
        <v>No</v>
      </c>
      <c r="G16" s="5">
        <v>0</v>
      </c>
      <c r="H16" s="5" t="str">
        <f>IF($B16="N/A","N/A",IF(G16&gt;20,"No",IF(G16&lt;=0,"No","Yes")))</f>
        <v>No</v>
      </c>
      <c r="I16" s="6" t="s">
        <v>1748</v>
      </c>
      <c r="J16" s="6" t="s">
        <v>1748</v>
      </c>
      <c r="K16" s="105" t="str">
        <f t="shared" si="1"/>
        <v>N/A</v>
      </c>
    </row>
    <row r="17" spans="1:11" x14ac:dyDescent="0.2">
      <c r="A17" s="125" t="s">
        <v>369</v>
      </c>
      <c r="B17" s="22" t="s">
        <v>213</v>
      </c>
      <c r="C17" s="5" t="s">
        <v>1748</v>
      </c>
      <c r="D17" s="5" t="str">
        <f>IF($B17="N/A","N/A",IF(C17&gt;15,"No",IF(C17&lt;-15,"No","Yes")))</f>
        <v>N/A</v>
      </c>
      <c r="E17" s="5" t="s">
        <v>1748</v>
      </c>
      <c r="F17" s="5" t="str">
        <f>IF($B17="N/A","N/A",IF(E17&gt;15,"No",IF(E17&lt;-15,"No","Yes")))</f>
        <v>N/A</v>
      </c>
      <c r="G17" s="5" t="s">
        <v>1748</v>
      </c>
      <c r="H17" s="5" t="str">
        <f>IF($B17="N/A","N/A",IF(G17&gt;15,"No",IF(G17&lt;-15,"No","Yes")))</f>
        <v>N/A</v>
      </c>
      <c r="I17" s="6" t="s">
        <v>1748</v>
      </c>
      <c r="J17" s="6" t="s">
        <v>1748</v>
      </c>
      <c r="K17" s="105" t="str">
        <f t="shared" si="1"/>
        <v>N/A</v>
      </c>
    </row>
    <row r="18" spans="1:11" x14ac:dyDescent="0.2">
      <c r="A18" s="125" t="s">
        <v>843</v>
      </c>
      <c r="B18" s="22" t="s">
        <v>213</v>
      </c>
      <c r="C18" s="6" t="s">
        <v>1748</v>
      </c>
      <c r="D18" s="5" t="str">
        <f>IF($B18="N/A","N/A",IF(C18&gt;15,"No",IF(C18&lt;-15,"No","Yes")))</f>
        <v>N/A</v>
      </c>
      <c r="E18" s="6" t="s">
        <v>1748</v>
      </c>
      <c r="F18" s="5" t="str">
        <f>IF($B18="N/A","N/A",IF(E18&gt;15,"No",IF(E18&lt;-15,"No","Yes")))</f>
        <v>N/A</v>
      </c>
      <c r="G18" s="6" t="s">
        <v>1748</v>
      </c>
      <c r="H18" s="5" t="str">
        <f>IF($B18="N/A","N/A",IF(G18&gt;15,"No",IF(G18&lt;-15,"No","Yes")))</f>
        <v>N/A</v>
      </c>
      <c r="I18" s="6" t="s">
        <v>1748</v>
      </c>
      <c r="J18" s="6" t="s">
        <v>1748</v>
      </c>
      <c r="K18" s="105" t="str">
        <f t="shared" si="1"/>
        <v>N/A</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1.5616866216</v>
      </c>
      <c r="D22" s="5" t="str">
        <f>IF($B22="N/A","N/A",IF(C22&gt;5,"No",IF(C22&lt;=0,"No","Yes")))</f>
        <v>Yes</v>
      </c>
      <c r="E22" s="5">
        <v>2.0708564832</v>
      </c>
      <c r="F22" s="5" t="str">
        <f>IF($B22="N/A","N/A",IF(E22&gt;5,"No",IF(E22&lt;=0,"No","Yes")))</f>
        <v>Yes</v>
      </c>
      <c r="G22" s="5">
        <v>1.8082803882</v>
      </c>
      <c r="H22" s="5" t="str">
        <f>IF($B22="N/A","N/A",IF(G22&gt;5,"No",IF(G22&lt;=0,"No","Yes")))</f>
        <v>Yes</v>
      </c>
      <c r="I22" s="6">
        <v>32.6</v>
      </c>
      <c r="J22" s="6">
        <v>-12.7</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23.828571429</v>
      </c>
      <c r="D24" s="5" t="str">
        <f>IF($B24="N/A","N/A",IF(C24&gt;15,"No",IF(C24&lt;-15,"No","Yes")))</f>
        <v>N/A</v>
      </c>
      <c r="E24" s="6">
        <v>23.564459930000002</v>
      </c>
      <c r="F24" s="5" t="str">
        <f>IF($B24="N/A","N/A",IF(E24&gt;15,"No",IF(E24&lt;-15,"No","Yes")))</f>
        <v>N/A</v>
      </c>
      <c r="G24" s="6">
        <v>22.976833976999998</v>
      </c>
      <c r="H24" s="5" t="str">
        <f>IF($B24="N/A","N/A",IF(G24&gt;15,"No",IF(G24&lt;-15,"No","Yes")))</f>
        <v>N/A</v>
      </c>
      <c r="I24" s="6">
        <v>-1.1100000000000001</v>
      </c>
      <c r="J24" s="6">
        <v>-2.4900000000000002</v>
      </c>
      <c r="K24" s="105" t="str">
        <f t="shared" si="1"/>
        <v>Yes</v>
      </c>
    </row>
    <row r="25" spans="1:11" x14ac:dyDescent="0.2">
      <c r="A25" s="124" t="s">
        <v>15</v>
      </c>
      <c r="B25" s="22" t="s">
        <v>240</v>
      </c>
      <c r="C25" s="5">
        <v>2.9225849631999998</v>
      </c>
      <c r="D25" s="5" t="str">
        <f>IF($B25="N/A","N/A",IF(C25&gt;20,"No",IF(C25&lt;1,"No","Yes")))</f>
        <v>Yes</v>
      </c>
      <c r="E25" s="5">
        <v>3.2758496284</v>
      </c>
      <c r="F25" s="5" t="str">
        <f>IF($B25="N/A","N/A",IF(E25&gt;20,"No",IF(E25&lt;1,"No","Yes")))</f>
        <v>Yes</v>
      </c>
      <c r="G25" s="5">
        <v>2.1922781539999998</v>
      </c>
      <c r="H25" s="5" t="str">
        <f>IF($B25="N/A","N/A",IF(G25&gt;20,"No",IF(G25&lt;1,"No","Yes")))</f>
        <v>Yes</v>
      </c>
      <c r="I25" s="6">
        <v>12.09</v>
      </c>
      <c r="J25" s="6">
        <v>-33.1</v>
      </c>
      <c r="K25" s="105" t="str">
        <f t="shared" ref="K25:K34" si="2">IF(J25="Div by 0", "N/A", IF(J25="N/A","N/A", IF(J25&gt;30, "No", IF(J25&lt;-30, "No", "Yes"))))</f>
        <v>No</v>
      </c>
    </row>
    <row r="26" spans="1:11" x14ac:dyDescent="0.2">
      <c r="A26" s="124" t="s">
        <v>159</v>
      </c>
      <c r="B26" s="22" t="s">
        <v>214</v>
      </c>
      <c r="C26" s="5">
        <v>99.985126793999996</v>
      </c>
      <c r="D26" s="5" t="str">
        <f>IF($B26="N/A","N/A",IF(C26&gt;100,"No",IF(C26&lt;95,"No","Yes")))</f>
        <v>Yes</v>
      </c>
      <c r="E26" s="5">
        <v>100</v>
      </c>
      <c r="F26" s="5" t="str">
        <f>IF($B26="N/A","N/A",IF(E26&gt;100,"No",IF(E26&lt;95,"No","Yes")))</f>
        <v>Yes</v>
      </c>
      <c r="G26" s="5">
        <v>99.993018222000003</v>
      </c>
      <c r="H26" s="5" t="str">
        <f>IF($B26="N/A","N/A",IF(G26&gt;100,"No",IF(G26&lt;95,"No","Yes")))</f>
        <v>Yes</v>
      </c>
      <c r="I26" s="6">
        <v>1.49E-2</v>
      </c>
      <c r="J26" s="6">
        <v>-7.0000000000000001E-3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7.3176173124000004</v>
      </c>
      <c r="D28" s="5" t="str">
        <f>IF($B28="N/A","N/A",IF(C28&gt;30,"No",IF(C28&lt;5,"No","Yes")))</f>
        <v>Yes</v>
      </c>
      <c r="E28" s="5">
        <v>9.3946172162000003</v>
      </c>
      <c r="F28" s="5" t="str">
        <f>IF($B28="N/A","N/A",IF(E28&gt;30,"No",IF(E28&lt;5,"No","Yes")))</f>
        <v>Yes</v>
      </c>
      <c r="G28" s="5">
        <v>8.3432241849000004</v>
      </c>
      <c r="H28" s="5" t="str">
        <f>IF($B28="N/A","N/A",IF(G28&gt;30,"No",IF(G28&lt;5,"No","Yes")))</f>
        <v>Yes</v>
      </c>
      <c r="I28" s="6">
        <v>28.38</v>
      </c>
      <c r="J28" s="6">
        <v>-11.2</v>
      </c>
      <c r="K28" s="105" t="str">
        <f t="shared" si="2"/>
        <v>Yes</v>
      </c>
    </row>
    <row r="29" spans="1:11" x14ac:dyDescent="0.2">
      <c r="A29" s="124" t="s">
        <v>847</v>
      </c>
      <c r="B29" s="22" t="s">
        <v>227</v>
      </c>
      <c r="C29" s="5">
        <v>44.403956272999999</v>
      </c>
      <c r="D29" s="5" t="str">
        <f>IF($B29="N/A","N/A",IF(C29&gt;75,"No",IF(C29&lt;15,"No","Yes")))</f>
        <v>Yes</v>
      </c>
      <c r="E29" s="5">
        <v>47.774009669000002</v>
      </c>
      <c r="F29" s="5" t="str">
        <f>IF($B29="N/A","N/A",IF(E29&gt;75,"No",IF(E29&lt;15,"No","Yes")))</f>
        <v>Yes</v>
      </c>
      <c r="G29" s="5">
        <v>42.463171123000002</v>
      </c>
      <c r="H29" s="5" t="str">
        <f>IF($B29="N/A","N/A",IF(G29&gt;75,"No",IF(G29&lt;15,"No","Yes")))</f>
        <v>Yes</v>
      </c>
      <c r="I29" s="6">
        <v>7.59</v>
      </c>
      <c r="J29" s="6">
        <v>-11.1</v>
      </c>
      <c r="K29" s="105" t="str">
        <f t="shared" si="2"/>
        <v>Yes</v>
      </c>
    </row>
    <row r="30" spans="1:11" x14ac:dyDescent="0.2">
      <c r="A30" s="124" t="s">
        <v>848</v>
      </c>
      <c r="B30" s="22" t="s">
        <v>228</v>
      </c>
      <c r="C30" s="5">
        <v>48.278426414999998</v>
      </c>
      <c r="D30" s="5" t="str">
        <f>IF($B30="N/A","N/A",IF(C30&gt;70,"No",IF(C30&lt;25,"No","Yes")))</f>
        <v>Yes</v>
      </c>
      <c r="E30" s="5">
        <v>42.831373114999998</v>
      </c>
      <c r="F30" s="5" t="str">
        <f>IF($B30="N/A","N/A",IF(E30&gt;70,"No",IF(E30&lt;25,"No","Yes")))</f>
        <v>Yes</v>
      </c>
      <c r="G30" s="5">
        <v>49.193604692000001</v>
      </c>
      <c r="H30" s="5" t="str">
        <f>IF($B30="N/A","N/A",IF(G30&gt;70,"No",IF(G30&lt;25,"No","Yes")))</f>
        <v>Yes</v>
      </c>
      <c r="I30" s="6">
        <v>-11.3</v>
      </c>
      <c r="J30" s="6">
        <v>14.85</v>
      </c>
      <c r="K30" s="105" t="str">
        <f t="shared" si="2"/>
        <v>Yes</v>
      </c>
    </row>
    <row r="31" spans="1:11" x14ac:dyDescent="0.2">
      <c r="A31" s="124" t="s">
        <v>160</v>
      </c>
      <c r="B31" s="22" t="s">
        <v>214</v>
      </c>
      <c r="C31" s="5">
        <v>99.977690190999994</v>
      </c>
      <c r="D31" s="5" t="str">
        <f>IF($B31="N/A","N/A",IF(C31&gt;100,"No",IF(C31&lt;95,"No","Yes")))</f>
        <v>Yes</v>
      </c>
      <c r="E31" s="5">
        <v>99.963922361000002</v>
      </c>
      <c r="F31" s="5" t="str">
        <f>IF($B31="N/A","N/A",IF(E31&gt;100,"No",IF(E31&lt;95,"No","Yes")))</f>
        <v>Yes</v>
      </c>
      <c r="G31" s="5">
        <v>99.986036444999996</v>
      </c>
      <c r="H31" s="5" t="str">
        <f>IF($B31="N/A","N/A",IF(G31&gt;100,"No",IF(G31&lt;95,"No","Yes")))</f>
        <v>Yes</v>
      </c>
      <c r="I31" s="6">
        <v>-1.4E-2</v>
      </c>
      <c r="J31" s="6">
        <v>2.2100000000000002E-2</v>
      </c>
      <c r="K31" s="105" t="str">
        <f t="shared" si="2"/>
        <v>Yes</v>
      </c>
    </row>
    <row r="32" spans="1:11" x14ac:dyDescent="0.2">
      <c r="A32" s="103" t="s">
        <v>372</v>
      </c>
      <c r="B32" s="22" t="s">
        <v>241</v>
      </c>
      <c r="C32" s="5">
        <v>2.1417416523999999</v>
      </c>
      <c r="D32" s="5" t="str">
        <f>IF($B32="N/A","N/A",IF(C32&gt;5,"No",IF(C32&lt;1,"No","Yes")))</f>
        <v>Yes</v>
      </c>
      <c r="E32" s="5">
        <v>2.2007359838</v>
      </c>
      <c r="F32" s="5" t="str">
        <f>IF($B32="N/A","N/A",IF(E32&gt;5,"No",IF(E32&lt;1,"No","Yes")))</f>
        <v>Yes</v>
      </c>
      <c r="G32" s="5">
        <v>2.5832576974000001</v>
      </c>
      <c r="H32" s="5" t="str">
        <f>IF($B32="N/A","N/A",IF(G32&gt;5,"No",IF(G32&lt;1,"No","Yes")))</f>
        <v>Yes</v>
      </c>
      <c r="I32" s="6">
        <v>2.7549999999999999</v>
      </c>
      <c r="J32" s="6">
        <v>17.38</v>
      </c>
      <c r="K32" s="105" t="str">
        <f t="shared" si="2"/>
        <v>Yes</v>
      </c>
    </row>
    <row r="33" spans="1:11" x14ac:dyDescent="0.2">
      <c r="A33" s="103" t="s">
        <v>374</v>
      </c>
      <c r="B33" s="22" t="s">
        <v>242</v>
      </c>
      <c r="C33" s="5">
        <v>95.471108798000003</v>
      </c>
      <c r="D33" s="5" t="str">
        <f>IF($B33="N/A","N/A",IF(C33&gt;98,"No",IF(C33&lt;8,"No","Yes")))</f>
        <v>Yes</v>
      </c>
      <c r="E33" s="5">
        <v>95.865502562000003</v>
      </c>
      <c r="F33" s="5" t="str">
        <f>IF($B33="N/A","N/A",IF(E33&gt;98,"No",IF(E33&lt;8,"No","Yes")))</f>
        <v>Yes</v>
      </c>
      <c r="G33" s="5">
        <v>95.510717029000006</v>
      </c>
      <c r="H33" s="5" t="str">
        <f>IF($B33="N/A","N/A",IF(G33&gt;98,"No",IF(G33&lt;8,"No","Yes")))</f>
        <v>Yes</v>
      </c>
      <c r="I33" s="6">
        <v>0.41310000000000002</v>
      </c>
      <c r="J33" s="6">
        <v>-0.37</v>
      </c>
      <c r="K33" s="105" t="str">
        <f t="shared" si="2"/>
        <v>Yes</v>
      </c>
    </row>
    <row r="34" spans="1:11" x14ac:dyDescent="0.2">
      <c r="A34" s="120" t="s">
        <v>375</v>
      </c>
      <c r="B34" s="126" t="s">
        <v>224</v>
      </c>
      <c r="C34" s="114">
        <v>0.69160407530000001</v>
      </c>
      <c r="D34" s="114" t="str">
        <f>IF($B34="N/A","N/A",IF(C34&gt;5,"No",IF(C34&lt;=0,"No","Yes")))</f>
        <v>Yes</v>
      </c>
      <c r="E34" s="114">
        <v>0.62775091999999999</v>
      </c>
      <c r="F34" s="114" t="str">
        <f>IF($B34="N/A","N/A",IF(E34&gt;5,"No",IF(E34&lt;=0,"No","Yes")))</f>
        <v>Yes</v>
      </c>
      <c r="G34" s="114">
        <v>0.5306150946</v>
      </c>
      <c r="H34" s="114" t="str">
        <f>IF($B34="N/A","N/A",IF(G34&gt;5,"No",IF(G34&lt;=0,"No","Yes")))</f>
        <v>Yes</v>
      </c>
      <c r="I34" s="115">
        <v>-9.23</v>
      </c>
      <c r="J34" s="115">
        <v>-15.5</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1519</v>
      </c>
      <c r="D6" s="5" t="str">
        <f>IF($B6="N/A","N/A",IF(C6&gt;15,"No",IF(C6&lt;-15,"No","Yes")))</f>
        <v>N/A</v>
      </c>
      <c r="E6" s="23">
        <v>1306</v>
      </c>
      <c r="F6" s="5" t="str">
        <f>IF($B6="N/A","N/A",IF(E6&gt;15,"No",IF(E6&lt;-15,"No","Yes")))</f>
        <v>N/A</v>
      </c>
      <c r="G6" s="23">
        <v>1444</v>
      </c>
      <c r="H6" s="5" t="str">
        <f>IF($B6="N/A","N/A",IF(G6&gt;15,"No",IF(G6&lt;-15,"No","Yes")))</f>
        <v>N/A</v>
      </c>
      <c r="I6" s="6">
        <v>-14</v>
      </c>
      <c r="J6" s="6">
        <v>10.57</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1181.640553</v>
      </c>
      <c r="D9" s="5" t="str">
        <f>IF($B9="N/A","N/A",IF(C9&gt;15,"No",IF(C9&lt;-15,"No","Yes")))</f>
        <v>N/A</v>
      </c>
      <c r="E9" s="24">
        <v>1086.7189893</v>
      </c>
      <c r="F9" s="5" t="str">
        <f>IF($B9="N/A","N/A",IF(E9&gt;15,"No",IF(E9&lt;-15,"No","Yes")))</f>
        <v>N/A</v>
      </c>
      <c r="G9" s="24">
        <v>1171.6378116000001</v>
      </c>
      <c r="H9" s="5" t="str">
        <f>IF($B9="N/A","N/A",IF(G9&gt;15,"No",IF(G9&lt;-15,"No","Yes")))</f>
        <v>N/A</v>
      </c>
      <c r="I9" s="6">
        <v>-8.0299999999999994</v>
      </c>
      <c r="J9" s="6">
        <v>7.8140000000000001</v>
      </c>
      <c r="K9" s="105" t="str">
        <f t="shared" si="0"/>
        <v>Yes</v>
      </c>
    </row>
    <row r="10" spans="1:11" x14ac:dyDescent="0.2">
      <c r="A10" s="124" t="s">
        <v>650</v>
      </c>
      <c r="B10" s="22" t="s">
        <v>237</v>
      </c>
      <c r="C10" s="4">
        <v>100</v>
      </c>
      <c r="D10" s="5" t="str">
        <f>IF($B10="N/A","N/A",IF(C10&gt;99,"No",IF(C10&lt;75,"No","Yes")))</f>
        <v>No</v>
      </c>
      <c r="E10" s="4">
        <v>100</v>
      </c>
      <c r="F10" s="5" t="str">
        <f>IF($B10="N/A","N/A",IF(E10&gt;99,"No",IF(E10&lt;75,"No","Yes")))</f>
        <v>No</v>
      </c>
      <c r="G10" s="4">
        <v>99.861495844999993</v>
      </c>
      <c r="H10" s="5" t="str">
        <f>IF($B10="N/A","N/A",IF(G10&gt;99,"No",IF(G10&lt;75,"No","Yes")))</f>
        <v>No</v>
      </c>
      <c r="I10" s="6">
        <v>0</v>
      </c>
      <c r="J10" s="6">
        <v>-0.13900000000000001</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0.1385041551</v>
      </c>
      <c r="H12" s="5" t="str">
        <f>IF($B12="N/A","N/A",IF(G12&gt;10,"No",IF(G12&lt;=0,"No","Yes")))</f>
        <v>Yes</v>
      </c>
      <c r="I12" s="6" t="s">
        <v>1748</v>
      </c>
      <c r="J12" s="6" t="s">
        <v>1748</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2.7649769585000001</v>
      </c>
      <c r="D16" s="5" t="str">
        <f>IF($B16="N/A","N/A",IF(C16&gt;30,"No",IF(C16&lt;5,"No","Yes")))</f>
        <v>No</v>
      </c>
      <c r="E16" s="5">
        <v>2.6033690657999999</v>
      </c>
      <c r="F16" s="5" t="str">
        <f>IF($B16="N/A","N/A",IF(E16&gt;30,"No",IF(E16&lt;5,"No","Yes")))</f>
        <v>No</v>
      </c>
      <c r="G16" s="5">
        <v>3.0470914126999999</v>
      </c>
      <c r="H16" s="5" t="str">
        <f>IF($B16="N/A","N/A",IF(G16&gt;30,"No",IF(G16&lt;5,"No","Yes")))</f>
        <v>No</v>
      </c>
      <c r="I16" s="6">
        <v>-5.84</v>
      </c>
      <c r="J16" s="6">
        <v>17.04</v>
      </c>
      <c r="K16" s="105" t="str">
        <f t="shared" si="0"/>
        <v>Yes</v>
      </c>
    </row>
    <row r="17" spans="1:11" x14ac:dyDescent="0.2">
      <c r="A17" s="124" t="s">
        <v>847</v>
      </c>
      <c r="B17" s="22" t="s">
        <v>227</v>
      </c>
      <c r="C17" s="5">
        <v>28.703094141000001</v>
      </c>
      <c r="D17" s="5" t="str">
        <f>IF($B17="N/A","N/A",IF(C17&gt;75,"No",IF(C17&lt;15,"No","Yes")))</f>
        <v>Yes</v>
      </c>
      <c r="E17" s="5">
        <v>24.655436447</v>
      </c>
      <c r="F17" s="5" t="str">
        <f>IF($B17="N/A","N/A",IF(E17&gt;75,"No",IF(E17&lt;15,"No","Yes")))</f>
        <v>Yes</v>
      </c>
      <c r="G17" s="5">
        <v>22.783933518000001</v>
      </c>
      <c r="H17" s="5" t="str">
        <f>IF($B17="N/A","N/A",IF(G17&gt;75,"No",IF(G17&lt;15,"No","Yes")))</f>
        <v>Yes</v>
      </c>
      <c r="I17" s="6">
        <v>-14.1</v>
      </c>
      <c r="J17" s="6">
        <v>-7.59</v>
      </c>
      <c r="K17" s="105" t="str">
        <f t="shared" si="0"/>
        <v>Yes</v>
      </c>
    </row>
    <row r="18" spans="1:11" x14ac:dyDescent="0.2">
      <c r="A18" s="124" t="s">
        <v>848</v>
      </c>
      <c r="B18" s="22" t="s">
        <v>228</v>
      </c>
      <c r="C18" s="5">
        <v>68.531928901000001</v>
      </c>
      <c r="D18" s="5" t="str">
        <f>IF($B18="N/A","N/A",IF(C18&gt;70,"No",IF(C18&lt;25,"No","Yes")))</f>
        <v>Yes</v>
      </c>
      <c r="E18" s="5">
        <v>72.741194487000001</v>
      </c>
      <c r="F18" s="5" t="str">
        <f>IF($B18="N/A","N/A",IF(E18&gt;70,"No",IF(E18&lt;25,"No","Yes")))</f>
        <v>No</v>
      </c>
      <c r="G18" s="5">
        <v>74.168975068999998</v>
      </c>
      <c r="H18" s="5" t="str">
        <f>IF($B18="N/A","N/A",IF(G18&gt;70,"No",IF(G18&lt;25,"No","Yes")))</f>
        <v>No</v>
      </c>
      <c r="I18" s="6">
        <v>6.1420000000000003</v>
      </c>
      <c r="J18" s="6">
        <v>1.9630000000000001</v>
      </c>
      <c r="K18" s="105" t="str">
        <f t="shared" si="0"/>
        <v>Yes</v>
      </c>
    </row>
    <row r="19" spans="1:11" x14ac:dyDescent="0.2">
      <c r="A19" s="124" t="s">
        <v>160</v>
      </c>
      <c r="B19" s="22" t="s">
        <v>214</v>
      </c>
      <c r="C19" s="5">
        <v>100</v>
      </c>
      <c r="D19" s="5" t="str">
        <f>IF($B19="N/A","N/A",IF(C19&gt;100,"No",IF(C19&lt;95,"No","Yes")))</f>
        <v>Yes</v>
      </c>
      <c r="E19" s="5">
        <v>99.923430322000002</v>
      </c>
      <c r="F19" s="5" t="str">
        <f>IF($B19="N/A","N/A",IF(E19&gt;100,"No",IF(E19&lt;95,"No","Yes")))</f>
        <v>Yes</v>
      </c>
      <c r="G19" s="5">
        <v>99.930747921999995</v>
      </c>
      <c r="H19" s="5" t="str">
        <f>IF($B19="N/A","N/A",IF(G19&gt;100,"No",IF(G19&lt;95,"No","Yes")))</f>
        <v>Yes</v>
      </c>
      <c r="I19" s="6">
        <v>-7.6999999999999999E-2</v>
      </c>
      <c r="J19" s="6">
        <v>7.3000000000000001E-3</v>
      </c>
      <c r="K19" s="105" t="str">
        <f t="shared" si="0"/>
        <v>Yes</v>
      </c>
    </row>
    <row r="20" spans="1:11" x14ac:dyDescent="0.2">
      <c r="A20" s="103" t="s">
        <v>372</v>
      </c>
      <c r="B20" s="22" t="s">
        <v>241</v>
      </c>
      <c r="C20" s="5">
        <v>13.495720868999999</v>
      </c>
      <c r="D20" s="5" t="str">
        <f>IF($B20="N/A","N/A",IF(C20&gt;5,"No",IF(C20&lt;1,"No","Yes")))</f>
        <v>No</v>
      </c>
      <c r="E20" s="5">
        <v>14.548238896999999</v>
      </c>
      <c r="F20" s="5" t="str">
        <f>IF($B20="N/A","N/A",IF(E20&gt;5,"No",IF(E20&lt;1,"No","Yes")))</f>
        <v>No</v>
      </c>
      <c r="G20" s="5">
        <v>17.105263158</v>
      </c>
      <c r="H20" s="5" t="str">
        <f>IF($B20="N/A","N/A",IF(G20&gt;5,"No",IF(G20&lt;1,"No","Yes")))</f>
        <v>No</v>
      </c>
      <c r="I20" s="6">
        <v>7.7990000000000004</v>
      </c>
      <c r="J20" s="6">
        <v>17.579999999999998</v>
      </c>
      <c r="K20" s="105" t="str">
        <f t="shared" si="0"/>
        <v>Yes</v>
      </c>
    </row>
    <row r="21" spans="1:11" x14ac:dyDescent="0.2">
      <c r="A21" s="103" t="s">
        <v>374</v>
      </c>
      <c r="B21" s="22" t="s">
        <v>242</v>
      </c>
      <c r="C21" s="5">
        <v>75.773535221000003</v>
      </c>
      <c r="D21" s="5" t="str">
        <f>IF($B21="N/A","N/A",IF(C21&gt;98,"No",IF(C21&lt;8,"No","Yes")))</f>
        <v>Yes</v>
      </c>
      <c r="E21" s="5">
        <v>77.182235835</v>
      </c>
      <c r="F21" s="5" t="str">
        <f>IF($B21="N/A","N/A",IF(E21&gt;98,"No",IF(E21&lt;8,"No","Yes")))</f>
        <v>Yes</v>
      </c>
      <c r="G21" s="5">
        <v>72.368421053000006</v>
      </c>
      <c r="H21" s="5" t="str">
        <f>IF($B21="N/A","N/A",IF(G21&gt;98,"No",IF(G21&lt;8,"No","Yes")))</f>
        <v>Yes</v>
      </c>
      <c r="I21" s="6">
        <v>1.859</v>
      </c>
      <c r="J21" s="6">
        <v>-6.24</v>
      </c>
      <c r="K21" s="105" t="str">
        <f t="shared" si="0"/>
        <v>Yes</v>
      </c>
    </row>
    <row r="22" spans="1:11" x14ac:dyDescent="0.2">
      <c r="A22" s="120" t="s">
        <v>375</v>
      </c>
      <c r="B22" s="126" t="s">
        <v>224</v>
      </c>
      <c r="C22" s="114">
        <v>0.98749177089999995</v>
      </c>
      <c r="D22" s="114" t="str">
        <f>IF($B22="N/A","N/A",IF(C22&gt;5,"No",IF(C22&lt;=0,"No","Yes")))</f>
        <v>Yes</v>
      </c>
      <c r="E22" s="114">
        <v>1.0719754977</v>
      </c>
      <c r="F22" s="114" t="str">
        <f>IF($B22="N/A","N/A",IF(E22&gt;5,"No",IF(E22&lt;=0,"No","Yes")))</f>
        <v>Yes</v>
      </c>
      <c r="G22" s="114">
        <v>0.83102493070000005</v>
      </c>
      <c r="H22" s="114" t="str">
        <f>IF($B22="N/A","N/A",IF(G22&gt;5,"No",IF(G22&lt;=0,"No","Yes")))</f>
        <v>Yes</v>
      </c>
      <c r="I22" s="115">
        <v>8.5549999999999997</v>
      </c>
      <c r="J22" s="115">
        <v>-22.5</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2019-09-23T19:50:06Z</dcterms:modified>
  <dc:language>English</dc:language>
</cp:coreProperties>
</file>